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GOBERNACION QUINDIO 2019\SEGUIMIENTO PDD 2019\SGTO IV TRIMESTRE PDD 2019\SGTO INSTRUMENTOS IV TRIMESTRE\"/>
    </mc:Choice>
  </mc:AlternateContent>
  <bookViews>
    <workbookView xWindow="0" yWindow="0" windowWidth="12990" windowHeight="8835" tabRatio="946"/>
  </bookViews>
  <sheets>
    <sheet name="SGTO P. INDIC 2016 - DIC 2019" sheetId="51" r:id="rId1"/>
    <sheet name="ESTRATEGIAS VIG 2019" sheetId="64" r:id="rId2"/>
    <sheet name="PROGRAMAS VIG 2019" sheetId="56" r:id="rId3"/>
    <sheet name="% PART ESTRATEGIAS VIG 2019 " sheetId="65" r:id="rId4"/>
    <sheet name="% PART PROGRAMAS VIG 2019 " sheetId="63" r:id="rId5"/>
    <sheet name="METAS X ESTRAT VIG 2019" sheetId="66" r:id="rId6"/>
    <sheet name="ESTRATEGIAS 2016- VIG 2019" sheetId="71" r:id="rId7"/>
    <sheet name="PROGRAMAS 2016-2019" sheetId="68" r:id="rId8"/>
    <sheet name="METAS 2016-2019" sheetId="69" r:id="rId9"/>
  </sheets>
  <externalReferences>
    <externalReference r:id="rId10"/>
    <externalReference r:id="rId11"/>
    <externalReference r:id="rId12"/>
  </externalReferences>
  <definedNames>
    <definedName name="_1._Apoyo_con_equipos_para_la_seguridad_vial_Licenciamiento_de_software_para_comunicaciones" localSheetId="6">#REF!</definedName>
    <definedName name="_1._Apoyo_con_equipos_para_la_seguridad_vial_Licenciamiento_de_software_para_comunicaciones" localSheetId="8">#REF!</definedName>
    <definedName name="_1._Apoyo_con_equipos_para_la_seguridad_vial_Licenciamiento_de_software_para_comunicaciones" localSheetId="7">#REF!</definedName>
    <definedName name="_1._Apoyo_con_equipos_para_la_seguridad_vial_Licenciamiento_de_software_para_comunicaciones">#REF!</definedName>
    <definedName name="_xlnm._FilterDatabase" localSheetId="6" hidden="1">'ESTRATEGIAS 2016- VIG 2019'!$B$3:$L$9</definedName>
    <definedName name="_xlnm._FilterDatabase" localSheetId="1" hidden="1">'ESTRATEGIAS VIG 2019'!$B$3:$J$10</definedName>
    <definedName name="_xlnm._FilterDatabase" localSheetId="7" hidden="1">'PROGRAMAS 2016-2019'!$C$4:$N$33</definedName>
    <definedName name="_xlnm._FilterDatabase" localSheetId="2" hidden="1">'PROGRAMAS VIG 2019'!$C$4:$K$34</definedName>
    <definedName name="_xlnm._FilterDatabase" localSheetId="0" hidden="1">'SGTO P. INDIC 2016 - DIC 2019'!$A$10:$IW$423</definedName>
    <definedName name="CODIGO_DIVIPOLA" localSheetId="6">#REF!</definedName>
    <definedName name="CODIGO_DIVIPOLA" localSheetId="8">#REF!</definedName>
    <definedName name="CODIGO_DIVIPOLA" localSheetId="7">#REF!</definedName>
    <definedName name="CODIGO_DIVIPOLA">#REF!</definedName>
    <definedName name="DboREGISTRO_LEY_617" localSheetId="6">#REF!</definedName>
    <definedName name="DboREGISTRO_LEY_617" localSheetId="8">#REF!</definedName>
    <definedName name="DboREGISTRO_LEY_617" localSheetId="7">#REF!</definedName>
    <definedName name="DboREGISTRO_LEY_617">#REF!</definedName>
    <definedName name="ññ" localSheetId="6">#REF!</definedName>
    <definedName name="ññ" localSheetId="8">#REF!</definedName>
    <definedName name="ññ" localSheetId="7">#REF!</definedName>
    <definedName name="ññ">#REF!</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H83" i="51" l="1"/>
  <c r="GW347" i="51" l="1"/>
  <c r="FO328" i="51" l="1"/>
  <c r="FN328" i="51"/>
  <c r="GV366" i="51" l="1"/>
  <c r="Y90" i="51" l="1"/>
  <c r="Y89" i="51"/>
  <c r="Y87" i="51"/>
  <c r="Y83" i="51"/>
  <c r="FH90" i="51"/>
  <c r="FJ89" i="51"/>
  <c r="FI89" i="51"/>
  <c r="FH89" i="51"/>
  <c r="FJ87" i="51"/>
  <c r="FI87" i="51"/>
  <c r="FH87" i="51"/>
  <c r="FO416" i="51" l="1"/>
  <c r="FN416" i="51"/>
  <c r="FM416" i="51"/>
  <c r="FJ100" i="51" l="1"/>
  <c r="FI100" i="51"/>
  <c r="FH243" i="51" l="1"/>
  <c r="FS243" i="51"/>
  <c r="FR243" i="51"/>
  <c r="FR237" i="51" l="1"/>
  <c r="FJ208" i="51"/>
  <c r="FI208" i="51"/>
  <c r="IO86" i="51" l="1"/>
  <c r="IP86" i="51"/>
  <c r="IQ86" i="51"/>
  <c r="IR86" i="51"/>
  <c r="FN389" i="51" l="1"/>
  <c r="FN399" i="51"/>
  <c r="FO401" i="51" l="1"/>
  <c r="FO397" i="51"/>
  <c r="FJ397" i="51"/>
  <c r="FJ395" i="51"/>
  <c r="FP49" i="51" l="1"/>
  <c r="FM49" i="51"/>
  <c r="FN49" i="51"/>
  <c r="FO49" i="51"/>
  <c r="GW371" i="51" l="1"/>
  <c r="GV237" i="51" l="1"/>
  <c r="FM230" i="51"/>
  <c r="GV413" i="51" l="1"/>
  <c r="IL261" i="51" l="1"/>
  <c r="IL260" i="51"/>
  <c r="IL259" i="51"/>
  <c r="IL256" i="51"/>
  <c r="IL255" i="51"/>
  <c r="IL253" i="51"/>
  <c r="IL252" i="51"/>
  <c r="IL250" i="51"/>
  <c r="IL249" i="51"/>
  <c r="IL248" i="51"/>
  <c r="IL246" i="51"/>
  <c r="IL244" i="51"/>
  <c r="IL243" i="51"/>
  <c r="IL242" i="51"/>
  <c r="IL239" i="51"/>
  <c r="IL237" i="51"/>
  <c r="IL235" i="51"/>
  <c r="IL232" i="51"/>
  <c r="IL231" i="51"/>
  <c r="IL230" i="51"/>
  <c r="IL228" i="51"/>
  <c r="IL227" i="51"/>
  <c r="IL225" i="51"/>
  <c r="IL224" i="51"/>
  <c r="IL223" i="51"/>
  <c r="IL222" i="51"/>
  <c r="IL220" i="51"/>
  <c r="IL219" i="51"/>
  <c r="IL218" i="51"/>
  <c r="IL216" i="51"/>
  <c r="IL215" i="51"/>
  <c r="IL213" i="51"/>
  <c r="IL212" i="51"/>
  <c r="IL210" i="51"/>
  <c r="IL209" i="51"/>
  <c r="IL208" i="51"/>
  <c r="IL207" i="51"/>
  <c r="IL206" i="51"/>
  <c r="IL204" i="51"/>
  <c r="IL203" i="51"/>
  <c r="IL202" i="51"/>
  <c r="IL200" i="51"/>
  <c r="IL199" i="51"/>
  <c r="IL198" i="51"/>
  <c r="IL196" i="51"/>
  <c r="IL195" i="51"/>
  <c r="IL194" i="51"/>
  <c r="IL193" i="51"/>
  <c r="IL191" i="51"/>
  <c r="IL190" i="51"/>
  <c r="IL187" i="51"/>
  <c r="IL186" i="51"/>
  <c r="IL185" i="51"/>
  <c r="HR261" i="51"/>
  <c r="HR260" i="51"/>
  <c r="HR259" i="51"/>
  <c r="HR256" i="51"/>
  <c r="HR255" i="51"/>
  <c r="HR253" i="51"/>
  <c r="HR252" i="51"/>
  <c r="HR250" i="51"/>
  <c r="HR249" i="51"/>
  <c r="HR248" i="51"/>
  <c r="HR246" i="51"/>
  <c r="HR244" i="51"/>
  <c r="HR243" i="51"/>
  <c r="HR242" i="51"/>
  <c r="HR239" i="51"/>
  <c r="HR237" i="51"/>
  <c r="HR235" i="51"/>
  <c r="HR232" i="51"/>
  <c r="HR231" i="51"/>
  <c r="HR230" i="51"/>
  <c r="HR228" i="51"/>
  <c r="HR227" i="51"/>
  <c r="HR225" i="51"/>
  <c r="HR224" i="51"/>
  <c r="HR223" i="51"/>
  <c r="HR222" i="51"/>
  <c r="HR220" i="51"/>
  <c r="HR219" i="51"/>
  <c r="HR218" i="51"/>
  <c r="HR216" i="51"/>
  <c r="HR215" i="51"/>
  <c r="HR213" i="51"/>
  <c r="HR212" i="51"/>
  <c r="HR210" i="51"/>
  <c r="HR209" i="51"/>
  <c r="HR208" i="51"/>
  <c r="HR207" i="51"/>
  <c r="HR206" i="51"/>
  <c r="HR204" i="51"/>
  <c r="HR203" i="51"/>
  <c r="HR202" i="51"/>
  <c r="HR200" i="51"/>
  <c r="HR199" i="51"/>
  <c r="HR198" i="51"/>
  <c r="HR196" i="51"/>
  <c r="HR195" i="51"/>
  <c r="HR194" i="51"/>
  <c r="HR193" i="51"/>
  <c r="HR191" i="51"/>
  <c r="HR190" i="51"/>
  <c r="HR187" i="51"/>
  <c r="HR186" i="51"/>
  <c r="HR185" i="51"/>
  <c r="HM261" i="51"/>
  <c r="HM260" i="51"/>
  <c r="HM259" i="51"/>
  <c r="HM256" i="51"/>
  <c r="HM255" i="51"/>
  <c r="HM253" i="51"/>
  <c r="HM252" i="51"/>
  <c r="HM249" i="51"/>
  <c r="HM248" i="51"/>
  <c r="HM246" i="51"/>
  <c r="HM244" i="51"/>
  <c r="HM243" i="51"/>
  <c r="HM242" i="51"/>
  <c r="HM239" i="51"/>
  <c r="HM237" i="51"/>
  <c r="HM235" i="51"/>
  <c r="HM232" i="51"/>
  <c r="HM231" i="51"/>
  <c r="HM230" i="51"/>
  <c r="HM228" i="51"/>
  <c r="HM227" i="51"/>
  <c r="HM225" i="51"/>
  <c r="HM224" i="51"/>
  <c r="HM223" i="51"/>
  <c r="HM222" i="51"/>
  <c r="HM220" i="51"/>
  <c r="HM219" i="51"/>
  <c r="HM218" i="51"/>
  <c r="HM216" i="51"/>
  <c r="HM215" i="51"/>
  <c r="HM213" i="51"/>
  <c r="HM212" i="51"/>
  <c r="HM210" i="51"/>
  <c r="HM209" i="51"/>
  <c r="HM208" i="51"/>
  <c r="HM207" i="51"/>
  <c r="HM206" i="51"/>
  <c r="HM204" i="51"/>
  <c r="HM203" i="51"/>
  <c r="HM202" i="51"/>
  <c r="HM200" i="51"/>
  <c r="HM199" i="51"/>
  <c r="HM198" i="51"/>
  <c r="HM196" i="51"/>
  <c r="HM195" i="51"/>
  <c r="HM194" i="51"/>
  <c r="HM193" i="51"/>
  <c r="HM191" i="51"/>
  <c r="HM190" i="51"/>
  <c r="HM187" i="51"/>
  <c r="HM186" i="51"/>
  <c r="HM185" i="51"/>
  <c r="HH208" i="51"/>
  <c r="HH209" i="51"/>
  <c r="HH210" i="51"/>
  <c r="HH212" i="51"/>
  <c r="HH213" i="51"/>
  <c r="HH215" i="51"/>
  <c r="HH216" i="51"/>
  <c r="HH218" i="51"/>
  <c r="HH219" i="51"/>
  <c r="HH220" i="51"/>
  <c r="HH222" i="51"/>
  <c r="HH223" i="51"/>
  <c r="HH224" i="51"/>
  <c r="HH225" i="51"/>
  <c r="HH227" i="51"/>
  <c r="HH228" i="51"/>
  <c r="HH230" i="51"/>
  <c r="HH231" i="51"/>
  <c r="HH232" i="51"/>
  <c r="HH235" i="51"/>
  <c r="HH237" i="51"/>
  <c r="HH239" i="51"/>
  <c r="HH242" i="51"/>
  <c r="HH244" i="51"/>
  <c r="HH246" i="51"/>
  <c r="HH248" i="51"/>
  <c r="HH249" i="51"/>
  <c r="HH250" i="51"/>
  <c r="HH252" i="51"/>
  <c r="HH253" i="51"/>
  <c r="HH255" i="51"/>
  <c r="HH256" i="51"/>
  <c r="HH259" i="51"/>
  <c r="HH260" i="51"/>
  <c r="HH261" i="51"/>
  <c r="HH207" i="51"/>
  <c r="HH206" i="51"/>
  <c r="HH204" i="51"/>
  <c r="HH203" i="51"/>
  <c r="HH202" i="51"/>
  <c r="HH200" i="51"/>
  <c r="HH199" i="51"/>
  <c r="HH198" i="51"/>
  <c r="HH196" i="51"/>
  <c r="HH195" i="51"/>
  <c r="HH194" i="51"/>
  <c r="HH193" i="51"/>
  <c r="HH191" i="51"/>
  <c r="HH190" i="51"/>
  <c r="HH187" i="51"/>
  <c r="HH186" i="51"/>
  <c r="HH185" i="51"/>
  <c r="AH83" i="51" l="1"/>
  <c r="ED429" i="71" l="1"/>
  <c r="DG428" i="71"/>
  <c r="DH427" i="71"/>
  <c r="DH428" i="71" s="1"/>
  <c r="N12" i="69"/>
  <c r="L12" i="69"/>
  <c r="J12" i="69"/>
  <c r="H12" i="69"/>
  <c r="F12" i="69"/>
  <c r="D11" i="69"/>
  <c r="D10" i="69"/>
  <c r="K10" i="69" s="1"/>
  <c r="D9" i="69"/>
  <c r="D8" i="69"/>
  <c r="D7" i="69"/>
  <c r="O8" i="69" l="1"/>
  <c r="M8" i="69"/>
  <c r="K8" i="69"/>
  <c r="I9" i="69"/>
  <c r="K9" i="69"/>
  <c r="O11" i="69"/>
  <c r="I11" i="69"/>
  <c r="M7" i="69"/>
  <c r="K7" i="69"/>
  <c r="I7" i="69"/>
  <c r="G11" i="69"/>
  <c r="M10" i="69"/>
  <c r="I8" i="69"/>
  <c r="I10" i="69"/>
  <c r="O7" i="69"/>
  <c r="M9" i="69"/>
  <c r="G10" i="69"/>
  <c r="O10" i="69"/>
  <c r="K11" i="69"/>
  <c r="D12" i="69"/>
  <c r="G12" i="69" s="1"/>
  <c r="G7" i="69"/>
  <c r="G9" i="69"/>
  <c r="O9" i="69"/>
  <c r="M11" i="69"/>
  <c r="G8" i="69"/>
  <c r="I12" i="69" l="1"/>
  <c r="O12" i="69"/>
  <c r="E11" i="69"/>
  <c r="E9" i="69"/>
  <c r="E8" i="69"/>
  <c r="E10" i="69"/>
  <c r="E7" i="69"/>
  <c r="M12" i="69"/>
  <c r="K12" i="69"/>
  <c r="E12" i="69" l="1"/>
  <c r="GX351" i="51" l="1"/>
  <c r="GW351" i="51"/>
  <c r="FB90" i="51" l="1"/>
  <c r="FG87" i="51" l="1"/>
  <c r="ES128" i="51" l="1"/>
  <c r="HH243" i="51" l="1"/>
  <c r="GX185" i="51" l="1"/>
  <c r="GW185" i="51"/>
  <c r="GV185" i="51"/>
  <c r="GX186" i="51"/>
  <c r="GW186" i="51"/>
  <c r="GV186" i="51"/>
  <c r="GX187" i="51"/>
  <c r="GW187" i="51"/>
  <c r="GV187" i="51"/>
  <c r="GX190" i="51"/>
  <c r="GW190" i="51"/>
  <c r="GV190" i="51"/>
  <c r="GX191" i="51"/>
  <c r="GW191" i="51"/>
  <c r="GV191" i="51"/>
  <c r="GX193" i="51"/>
  <c r="GW193" i="51"/>
  <c r="GV193" i="51"/>
  <c r="GX194" i="51"/>
  <c r="GW194" i="51"/>
  <c r="GV194" i="51"/>
  <c r="GX195" i="51"/>
  <c r="GW195" i="51"/>
  <c r="GV195" i="51"/>
  <c r="GX196" i="51"/>
  <c r="GW196" i="51"/>
  <c r="GV196" i="51"/>
  <c r="GX198" i="51"/>
  <c r="GW198" i="51"/>
  <c r="GV198" i="51"/>
  <c r="GX199" i="51"/>
  <c r="GW199" i="51"/>
  <c r="GV199" i="51"/>
  <c r="GX200" i="51"/>
  <c r="GW200" i="51"/>
  <c r="GV200" i="51"/>
  <c r="GX202" i="51"/>
  <c r="GW202" i="51"/>
  <c r="GV202" i="51"/>
  <c r="GX203" i="51"/>
  <c r="GW203" i="51"/>
  <c r="GV203" i="51"/>
  <c r="GX204" i="51"/>
  <c r="GW204" i="51"/>
  <c r="GV204" i="51"/>
  <c r="GX206" i="51"/>
  <c r="GW206" i="51"/>
  <c r="GV206" i="51"/>
  <c r="GX207" i="51"/>
  <c r="GW207" i="51"/>
  <c r="GV207" i="51"/>
  <c r="GX208" i="51"/>
  <c r="GW208" i="51"/>
  <c r="GV208" i="51"/>
  <c r="GX209" i="51"/>
  <c r="GW209" i="51"/>
  <c r="GV209" i="51"/>
  <c r="GX210" i="51"/>
  <c r="GW210" i="51"/>
  <c r="GV210" i="51"/>
  <c r="GX212" i="51"/>
  <c r="GW212" i="51"/>
  <c r="GV212" i="51"/>
  <c r="GX213" i="51"/>
  <c r="GW213" i="51"/>
  <c r="GV213" i="51"/>
  <c r="GX215" i="51"/>
  <c r="GW215" i="51"/>
  <c r="GV215" i="51"/>
  <c r="GX216" i="51"/>
  <c r="GW216" i="51"/>
  <c r="GV216" i="51"/>
  <c r="GX218" i="51"/>
  <c r="GW218" i="51"/>
  <c r="GV218" i="51"/>
  <c r="GX219" i="51"/>
  <c r="GW219" i="51"/>
  <c r="GV219" i="51"/>
  <c r="GX220" i="51"/>
  <c r="GW220" i="51"/>
  <c r="GV220" i="51"/>
  <c r="GX222" i="51"/>
  <c r="GW222" i="51"/>
  <c r="GV222" i="51"/>
  <c r="GX223" i="51"/>
  <c r="GW223" i="51"/>
  <c r="GV223" i="51"/>
  <c r="GX224" i="51"/>
  <c r="GW224" i="51"/>
  <c r="GV224" i="51"/>
  <c r="GX225" i="51"/>
  <c r="GW225" i="51"/>
  <c r="GV225" i="51"/>
  <c r="GX227" i="51"/>
  <c r="GW227" i="51"/>
  <c r="GV227" i="51"/>
  <c r="FH22" i="51" l="1"/>
  <c r="FH170" i="51" l="1"/>
  <c r="FM164" i="51"/>
  <c r="GX331" i="51" l="1"/>
  <c r="GX329" i="51"/>
  <c r="GW328" i="51"/>
  <c r="GX328" i="51"/>
  <c r="IR410" i="51" l="1"/>
  <c r="IQ410" i="51"/>
  <c r="IP410" i="51"/>
  <c r="IO410" i="51"/>
  <c r="IR404" i="51"/>
  <c r="IQ404" i="51"/>
  <c r="IP404" i="51"/>
  <c r="IO404" i="51"/>
  <c r="IR384" i="51"/>
  <c r="IQ384" i="51"/>
  <c r="IP384" i="51"/>
  <c r="IO384" i="51"/>
  <c r="IR381" i="51"/>
  <c r="IQ381" i="51"/>
  <c r="IP381" i="51"/>
  <c r="IO381" i="51"/>
  <c r="IR374" i="51"/>
  <c r="IQ374" i="51"/>
  <c r="IP374" i="51"/>
  <c r="IO374" i="51"/>
  <c r="IR370" i="51"/>
  <c r="IQ370" i="51"/>
  <c r="IP370" i="51"/>
  <c r="IO370" i="51"/>
  <c r="IR365" i="51"/>
  <c r="IQ365" i="51"/>
  <c r="IP365" i="51"/>
  <c r="IO365" i="51"/>
  <c r="IR360" i="51"/>
  <c r="IQ360" i="51"/>
  <c r="IP360" i="51"/>
  <c r="IO360" i="51"/>
  <c r="IR354" i="51"/>
  <c r="IQ354" i="51"/>
  <c r="IP354" i="51"/>
  <c r="IO354" i="51"/>
  <c r="IR350" i="51"/>
  <c r="IQ350" i="51"/>
  <c r="IP350" i="51"/>
  <c r="IO350" i="51"/>
  <c r="IR346" i="51"/>
  <c r="IQ346" i="51"/>
  <c r="IP346" i="51"/>
  <c r="IO346" i="51"/>
  <c r="IR340" i="51"/>
  <c r="IQ340" i="51"/>
  <c r="IP340" i="51"/>
  <c r="IO340" i="51"/>
  <c r="IR335" i="51"/>
  <c r="IQ335" i="51"/>
  <c r="IP335" i="51"/>
  <c r="IO335" i="51"/>
  <c r="IR330" i="51"/>
  <c r="IQ330" i="51"/>
  <c r="IP330" i="51"/>
  <c r="IO330" i="51"/>
  <c r="IR324" i="51"/>
  <c r="IQ324" i="51"/>
  <c r="IP324" i="51"/>
  <c r="IO324" i="51"/>
  <c r="IR320" i="51"/>
  <c r="IR319" i="51" s="1"/>
  <c r="IQ320" i="51"/>
  <c r="IQ319" i="51" s="1"/>
  <c r="IP320" i="51"/>
  <c r="IP319" i="51" s="1"/>
  <c r="IO320" i="51"/>
  <c r="IO319" i="51" s="1"/>
  <c r="IR317" i="51"/>
  <c r="IQ317" i="51"/>
  <c r="IP317" i="51"/>
  <c r="IO317" i="51"/>
  <c r="IR313" i="51"/>
  <c r="IQ313" i="51"/>
  <c r="IP313" i="51"/>
  <c r="IO313" i="51"/>
  <c r="IR308" i="51"/>
  <c r="IQ308" i="51"/>
  <c r="IP308" i="51"/>
  <c r="IO308" i="51"/>
  <c r="IR306" i="51"/>
  <c r="IQ306" i="51"/>
  <c r="IP306" i="51"/>
  <c r="IO306" i="51"/>
  <c r="IR304" i="51"/>
  <c r="IQ304" i="51"/>
  <c r="IP304" i="51"/>
  <c r="IO304" i="51"/>
  <c r="IR301" i="51"/>
  <c r="IQ301" i="51"/>
  <c r="IP301" i="51"/>
  <c r="IO301" i="51"/>
  <c r="IR295" i="51"/>
  <c r="IR294" i="51" s="1"/>
  <c r="IQ295" i="51"/>
  <c r="IQ294" i="51" s="1"/>
  <c r="IP295" i="51"/>
  <c r="IP294" i="51" s="1"/>
  <c r="IO295" i="51"/>
  <c r="IO294" i="51" s="1"/>
  <c r="IR292" i="51"/>
  <c r="IQ292" i="51"/>
  <c r="IP292" i="51"/>
  <c r="IO292" i="51"/>
  <c r="IR290" i="51"/>
  <c r="IQ290" i="51"/>
  <c r="IP290" i="51"/>
  <c r="IO290" i="51"/>
  <c r="IR288" i="51"/>
  <c r="IQ288" i="51"/>
  <c r="IP288" i="51"/>
  <c r="IO288" i="51"/>
  <c r="IR285" i="51"/>
  <c r="IQ285" i="51"/>
  <c r="IP285" i="51"/>
  <c r="IO285" i="51"/>
  <c r="IR282" i="51"/>
  <c r="IQ282" i="51"/>
  <c r="IP282" i="51"/>
  <c r="IO282" i="51"/>
  <c r="IR279" i="51"/>
  <c r="IQ279" i="51"/>
  <c r="IP279" i="51"/>
  <c r="IO279" i="51"/>
  <c r="IR275" i="51"/>
  <c r="IQ275" i="51"/>
  <c r="IP275" i="51"/>
  <c r="IO275" i="51"/>
  <c r="IR271" i="51"/>
  <c r="IQ271" i="51"/>
  <c r="IP271" i="51"/>
  <c r="IO271" i="51"/>
  <c r="IR269" i="51"/>
  <c r="IQ269" i="51"/>
  <c r="IP269" i="51"/>
  <c r="IO269" i="51"/>
  <c r="IR266" i="51"/>
  <c r="IQ266" i="51"/>
  <c r="IP266" i="51"/>
  <c r="IO266" i="51"/>
  <c r="IR263" i="51"/>
  <c r="IQ263" i="51"/>
  <c r="IP263" i="51"/>
  <c r="IO263" i="51"/>
  <c r="IR258" i="51"/>
  <c r="IR257" i="51" s="1"/>
  <c r="IQ258" i="51"/>
  <c r="IQ257" i="51" s="1"/>
  <c r="IP258" i="51"/>
  <c r="IP257" i="51" s="1"/>
  <c r="IO258" i="51"/>
  <c r="IO257" i="51" s="1"/>
  <c r="IR254" i="51"/>
  <c r="IQ254" i="51"/>
  <c r="IP254" i="51"/>
  <c r="IO254" i="51"/>
  <c r="IR251" i="51"/>
  <c r="IQ251" i="51"/>
  <c r="IP251" i="51"/>
  <c r="IO251" i="51"/>
  <c r="IR247" i="51"/>
  <c r="IQ247" i="51"/>
  <c r="IP247" i="51"/>
  <c r="IO247" i="51"/>
  <c r="IR245" i="51"/>
  <c r="IQ245" i="51"/>
  <c r="IP245" i="51"/>
  <c r="IO245" i="51"/>
  <c r="IR241" i="51"/>
  <c r="IQ241" i="51"/>
  <c r="IP241" i="51"/>
  <c r="IO241" i="51"/>
  <c r="IR238" i="51"/>
  <c r="IQ238" i="51"/>
  <c r="IP238" i="51"/>
  <c r="IO238" i="51"/>
  <c r="IR236" i="51"/>
  <c r="IQ236" i="51"/>
  <c r="IP236" i="51"/>
  <c r="IO236" i="51"/>
  <c r="IR234" i="51"/>
  <c r="IQ234" i="51"/>
  <c r="IP234" i="51"/>
  <c r="IO234" i="51"/>
  <c r="IR229" i="51"/>
  <c r="IQ229" i="51"/>
  <c r="IP229" i="51"/>
  <c r="IO229" i="51"/>
  <c r="IR226" i="51"/>
  <c r="IQ226" i="51"/>
  <c r="IP226" i="51"/>
  <c r="IO226" i="51"/>
  <c r="IR221" i="51"/>
  <c r="IQ221" i="51"/>
  <c r="IP221" i="51"/>
  <c r="IO221" i="51"/>
  <c r="IR217" i="51"/>
  <c r="IQ217" i="51"/>
  <c r="IP217" i="51"/>
  <c r="IO217" i="51"/>
  <c r="IR214" i="51"/>
  <c r="IQ214" i="51"/>
  <c r="IP214" i="51"/>
  <c r="IO214" i="51"/>
  <c r="IR211" i="51"/>
  <c r="IQ211" i="51"/>
  <c r="IP211" i="51"/>
  <c r="IO211" i="51"/>
  <c r="IR205" i="51"/>
  <c r="IQ205" i="51"/>
  <c r="IP205" i="51"/>
  <c r="IO205" i="51"/>
  <c r="IR201" i="51"/>
  <c r="IQ201" i="51"/>
  <c r="IP201" i="51"/>
  <c r="IO201" i="51"/>
  <c r="IR197" i="51"/>
  <c r="IQ197" i="51"/>
  <c r="IP197" i="51"/>
  <c r="IO197" i="51"/>
  <c r="IR192" i="51"/>
  <c r="IQ192" i="51"/>
  <c r="IP192" i="51"/>
  <c r="IO192" i="51"/>
  <c r="IR189" i="51"/>
  <c r="IQ189" i="51"/>
  <c r="IP189" i="51"/>
  <c r="IO189" i="51"/>
  <c r="IR184" i="51"/>
  <c r="IQ184" i="51"/>
  <c r="IP184" i="51"/>
  <c r="IO184" i="51"/>
  <c r="IR178" i="51"/>
  <c r="IQ178" i="51"/>
  <c r="IP178" i="51"/>
  <c r="IO178" i="51"/>
  <c r="IR174" i="51"/>
  <c r="IQ174" i="51"/>
  <c r="IP174" i="51"/>
  <c r="IO174" i="51"/>
  <c r="IR172" i="51"/>
  <c r="IQ172" i="51"/>
  <c r="IP172" i="51"/>
  <c r="IO172" i="51"/>
  <c r="IR169" i="51"/>
  <c r="IQ169" i="51"/>
  <c r="IP169" i="51"/>
  <c r="IO169" i="51"/>
  <c r="IR167" i="51"/>
  <c r="IQ167" i="51"/>
  <c r="IP167" i="51"/>
  <c r="IO167" i="51"/>
  <c r="IR163" i="51"/>
  <c r="IQ163" i="51"/>
  <c r="IP163" i="51"/>
  <c r="IO163" i="51"/>
  <c r="IR159" i="51"/>
  <c r="IQ159" i="51"/>
  <c r="IP159" i="51"/>
  <c r="IO159" i="51"/>
  <c r="IR157" i="51"/>
  <c r="IQ157" i="51"/>
  <c r="IP157" i="51"/>
  <c r="IO157" i="51"/>
  <c r="IR155" i="51"/>
  <c r="IQ155" i="51"/>
  <c r="IP155" i="51"/>
  <c r="IO155" i="51"/>
  <c r="IR152" i="51"/>
  <c r="IQ152" i="51"/>
  <c r="IP152" i="51"/>
  <c r="IO152" i="51"/>
  <c r="IR145" i="51"/>
  <c r="IQ145" i="51"/>
  <c r="IP145" i="51"/>
  <c r="IO145" i="51"/>
  <c r="IR139" i="51"/>
  <c r="IQ139" i="51"/>
  <c r="IP139" i="51"/>
  <c r="IO139" i="51"/>
  <c r="IR136" i="51"/>
  <c r="IQ136" i="51"/>
  <c r="IP136" i="51"/>
  <c r="IO136" i="51"/>
  <c r="IR131" i="51"/>
  <c r="IQ131" i="51"/>
  <c r="IP131" i="51"/>
  <c r="IO131" i="51"/>
  <c r="IR120" i="51"/>
  <c r="IQ120" i="51"/>
  <c r="IP120" i="51"/>
  <c r="IO120" i="51"/>
  <c r="IR111" i="51"/>
  <c r="IQ111" i="51"/>
  <c r="IP111" i="51"/>
  <c r="IO111" i="51"/>
  <c r="IR108" i="51"/>
  <c r="IQ108" i="51"/>
  <c r="IP108" i="51"/>
  <c r="IO108" i="51"/>
  <c r="IR101" i="51"/>
  <c r="IQ101" i="51"/>
  <c r="IP101" i="51"/>
  <c r="IO101" i="51"/>
  <c r="IR97" i="51"/>
  <c r="IQ97" i="51"/>
  <c r="IP97" i="51"/>
  <c r="IO97" i="51"/>
  <c r="IR82" i="51"/>
  <c r="IQ82" i="51"/>
  <c r="IP82" i="51"/>
  <c r="IO82" i="51"/>
  <c r="IR79" i="51"/>
  <c r="IQ79" i="51"/>
  <c r="IP79" i="51"/>
  <c r="IO79" i="51"/>
  <c r="IR77" i="51"/>
  <c r="IQ77" i="51"/>
  <c r="IP77" i="51"/>
  <c r="IO77" i="51"/>
  <c r="IR74" i="51"/>
  <c r="IQ74" i="51"/>
  <c r="IP74" i="51"/>
  <c r="IO74" i="51"/>
  <c r="IR69" i="51"/>
  <c r="IQ69" i="51"/>
  <c r="IP69" i="51"/>
  <c r="IO69" i="51"/>
  <c r="IR64" i="51"/>
  <c r="IQ64" i="51"/>
  <c r="IP64" i="51"/>
  <c r="IO64" i="51"/>
  <c r="IR58" i="51"/>
  <c r="IQ58" i="51"/>
  <c r="IP58" i="51"/>
  <c r="IO58" i="51"/>
  <c r="IR54" i="51"/>
  <c r="IQ54" i="51"/>
  <c r="IP54" i="51"/>
  <c r="IO54" i="51"/>
  <c r="IR49" i="51"/>
  <c r="IQ49" i="51"/>
  <c r="IP49" i="51"/>
  <c r="IO49" i="51"/>
  <c r="IR42" i="51"/>
  <c r="IQ42" i="51"/>
  <c r="IP42" i="51"/>
  <c r="IO42" i="51"/>
  <c r="IR37" i="51"/>
  <c r="IQ37" i="51"/>
  <c r="IP37" i="51"/>
  <c r="IO37" i="51"/>
  <c r="IR27" i="51"/>
  <c r="IQ27" i="51"/>
  <c r="IP27" i="51"/>
  <c r="IO27" i="51"/>
  <c r="IR19" i="51"/>
  <c r="IQ19" i="51"/>
  <c r="IP19" i="51"/>
  <c r="IO19" i="51"/>
  <c r="IR12" i="51"/>
  <c r="IQ12" i="51"/>
  <c r="IP12" i="51"/>
  <c r="IO12" i="51"/>
  <c r="IQ171" i="51" l="1"/>
  <c r="IR96" i="51"/>
  <c r="IQ353" i="51"/>
  <c r="IQ373" i="51"/>
  <c r="IP281" i="51"/>
  <c r="IP364" i="51"/>
  <c r="IO81" i="51"/>
  <c r="IP11" i="51"/>
  <c r="IP10" i="51" s="1"/>
  <c r="IO364" i="51"/>
  <c r="IO323" i="51"/>
  <c r="IO96" i="51"/>
  <c r="IQ177" i="51"/>
  <c r="IP171" i="51"/>
  <c r="IO268" i="51"/>
  <c r="IO262" i="51"/>
  <c r="IO177" i="51"/>
  <c r="IO312" i="51"/>
  <c r="IO110" i="51"/>
  <c r="IP373" i="51"/>
  <c r="IP339" i="51"/>
  <c r="IO138" i="51"/>
  <c r="IO73" i="51"/>
  <c r="IP138" i="51"/>
  <c r="IP353" i="51"/>
  <c r="IO11" i="51"/>
  <c r="IO10" i="51" s="1"/>
  <c r="IP36" i="51"/>
  <c r="IP268" i="51"/>
  <c r="IO240" i="51"/>
  <c r="IP383" i="51"/>
  <c r="IP262" i="51"/>
  <c r="IP81" i="51"/>
  <c r="IP323" i="51"/>
  <c r="IP312" i="51"/>
  <c r="IP110" i="51"/>
  <c r="IP188" i="51"/>
  <c r="IP300" i="51"/>
  <c r="IO373" i="51"/>
  <c r="IO383" i="51"/>
  <c r="IP73" i="51"/>
  <c r="IP96" i="51"/>
  <c r="IO281" i="51"/>
  <c r="IO339" i="51"/>
  <c r="IO162" i="51"/>
  <c r="IP177" i="51"/>
  <c r="IQ96" i="51"/>
  <c r="IO151" i="51"/>
  <c r="IO36" i="51"/>
  <c r="IP151" i="51"/>
  <c r="IQ73" i="51"/>
  <c r="IQ110" i="51"/>
  <c r="IR110" i="51"/>
  <c r="IP162" i="51"/>
  <c r="IP240" i="51"/>
  <c r="IQ138" i="51"/>
  <c r="IR188" i="51"/>
  <c r="IQ233" i="51"/>
  <c r="IR233" i="51"/>
  <c r="IP233" i="51"/>
  <c r="IR240" i="51"/>
  <c r="IR312" i="51"/>
  <c r="IO353" i="51"/>
  <c r="IQ383" i="51"/>
  <c r="IR383" i="51"/>
  <c r="IR373" i="51"/>
  <c r="IR364" i="51"/>
  <c r="IQ364" i="51"/>
  <c r="IR353" i="51"/>
  <c r="IR339" i="51"/>
  <c r="IQ339" i="51"/>
  <c r="IR323" i="51"/>
  <c r="IQ323" i="51"/>
  <c r="IQ312" i="51"/>
  <c r="IO300" i="51"/>
  <c r="IQ300" i="51"/>
  <c r="IR300" i="51"/>
  <c r="IR281" i="51"/>
  <c r="IQ281" i="51"/>
  <c r="IR268" i="51"/>
  <c r="IQ268" i="51"/>
  <c r="IR262" i="51"/>
  <c r="IQ262" i="51"/>
  <c r="IQ240" i="51"/>
  <c r="IO233" i="51"/>
  <c r="IQ188" i="51"/>
  <c r="IO188" i="51"/>
  <c r="IR177" i="51"/>
  <c r="IR171" i="51"/>
  <c r="IO171" i="51"/>
  <c r="IQ162" i="51"/>
  <c r="IR162" i="51"/>
  <c r="IR151" i="51"/>
  <c r="IQ151" i="51"/>
  <c r="IR138" i="51"/>
  <c r="IR81" i="51"/>
  <c r="IQ81" i="51"/>
  <c r="IR73" i="51"/>
  <c r="IR36" i="51"/>
  <c r="IQ36" i="51"/>
  <c r="IQ11" i="51"/>
  <c r="IQ10" i="51" s="1"/>
  <c r="IR11" i="51"/>
  <c r="IR10" i="51" s="1"/>
  <c r="IN420" i="51"/>
  <c r="IM420" i="51"/>
  <c r="IL420" i="51"/>
  <c r="IK420" i="51"/>
  <c r="IJ420" i="51"/>
  <c r="II420" i="51"/>
  <c r="IH420" i="51"/>
  <c r="IG420" i="51"/>
  <c r="IF420" i="51"/>
  <c r="IE420" i="51"/>
  <c r="ID420" i="51"/>
  <c r="IC420" i="51"/>
  <c r="IB420" i="51"/>
  <c r="IA420" i="51"/>
  <c r="HZ420" i="51"/>
  <c r="HY420" i="51"/>
  <c r="HX420" i="51"/>
  <c r="HW420" i="51"/>
  <c r="HV420" i="51"/>
  <c r="HU420" i="51"/>
  <c r="HT420" i="51"/>
  <c r="HS420" i="51"/>
  <c r="HR420" i="51"/>
  <c r="HQ420" i="51"/>
  <c r="HP420" i="51"/>
  <c r="HO420" i="51"/>
  <c r="HN420" i="51"/>
  <c r="HM420" i="51"/>
  <c r="HL420" i="51"/>
  <c r="HK420" i="51"/>
  <c r="HJ420" i="51"/>
  <c r="HI420" i="51"/>
  <c r="HH420" i="51"/>
  <c r="HG420" i="51"/>
  <c r="HF420" i="51"/>
  <c r="HE420" i="51"/>
  <c r="HD420" i="51"/>
  <c r="HC420" i="51"/>
  <c r="HB420" i="51"/>
  <c r="HA420" i="51"/>
  <c r="GZ420" i="51"/>
  <c r="IN419" i="51"/>
  <c r="IM419" i="51"/>
  <c r="IL419" i="51"/>
  <c r="IK419" i="51"/>
  <c r="IJ419" i="51"/>
  <c r="II419" i="51"/>
  <c r="IH419" i="51"/>
  <c r="IG419" i="51"/>
  <c r="IF419" i="51"/>
  <c r="IE419" i="51"/>
  <c r="ID419" i="51"/>
  <c r="IC419" i="51"/>
  <c r="IB419" i="51"/>
  <c r="IA419" i="51"/>
  <c r="HZ419" i="51"/>
  <c r="HY419" i="51"/>
  <c r="HX419" i="51"/>
  <c r="HW419" i="51"/>
  <c r="HV419" i="51"/>
  <c r="HU419" i="51"/>
  <c r="HT419" i="51"/>
  <c r="HS419" i="51"/>
  <c r="HR419" i="51"/>
  <c r="HQ419" i="51"/>
  <c r="HP419" i="51"/>
  <c r="HO419" i="51"/>
  <c r="HN419" i="51"/>
  <c r="HM419" i="51"/>
  <c r="HL419" i="51"/>
  <c r="HK419" i="51"/>
  <c r="HI419" i="51"/>
  <c r="HH419" i="51"/>
  <c r="HG419" i="51"/>
  <c r="HF419" i="51"/>
  <c r="HE419" i="51"/>
  <c r="HD419" i="51"/>
  <c r="HC419" i="51"/>
  <c r="HB419" i="51"/>
  <c r="HA419" i="51"/>
  <c r="GZ419" i="51"/>
  <c r="IN418" i="51"/>
  <c r="IM418" i="51"/>
  <c r="IL418" i="51"/>
  <c r="IK418" i="51"/>
  <c r="IJ418" i="51"/>
  <c r="II418" i="51"/>
  <c r="IH418" i="51"/>
  <c r="IG418" i="51"/>
  <c r="IF418" i="51"/>
  <c r="IE418" i="51"/>
  <c r="ID418" i="51"/>
  <c r="IC418" i="51"/>
  <c r="IB418" i="51"/>
  <c r="IA418" i="51"/>
  <c r="HZ418" i="51"/>
  <c r="HY418" i="51"/>
  <c r="HX418" i="51"/>
  <c r="HW418" i="51"/>
  <c r="HV418" i="51"/>
  <c r="HU418" i="51"/>
  <c r="HT418" i="51"/>
  <c r="HS418" i="51"/>
  <c r="HR418" i="51"/>
  <c r="HQ418" i="51"/>
  <c r="HP418" i="51"/>
  <c r="HO418" i="51"/>
  <c r="HN418" i="51"/>
  <c r="HM418" i="51"/>
  <c r="HL418" i="51"/>
  <c r="HK418" i="51"/>
  <c r="HJ418" i="51"/>
  <c r="HI418" i="51"/>
  <c r="HH418" i="51"/>
  <c r="HG418" i="51"/>
  <c r="HF418" i="51"/>
  <c r="HE418" i="51"/>
  <c r="HD418" i="51"/>
  <c r="HC418" i="51"/>
  <c r="HB418" i="51"/>
  <c r="HA418" i="51"/>
  <c r="GZ418" i="51"/>
  <c r="IN417" i="51"/>
  <c r="IM417" i="51"/>
  <c r="IL417" i="51"/>
  <c r="IK417" i="51"/>
  <c r="IJ417" i="51"/>
  <c r="II417" i="51"/>
  <c r="IH417" i="51"/>
  <c r="IG417" i="51"/>
  <c r="IF417" i="51"/>
  <c r="IE417" i="51"/>
  <c r="ID417" i="51"/>
  <c r="IC417" i="51"/>
  <c r="IB417" i="51"/>
  <c r="IA417" i="51"/>
  <c r="HZ417" i="51"/>
  <c r="HY417" i="51"/>
  <c r="HX417" i="51"/>
  <c r="HW417" i="51"/>
  <c r="HV417" i="51"/>
  <c r="HU417" i="51"/>
  <c r="HT417" i="51"/>
  <c r="HS417" i="51"/>
  <c r="HR417" i="51"/>
  <c r="HQ417" i="51"/>
  <c r="HP417" i="51"/>
  <c r="HO417" i="51"/>
  <c r="HN417" i="51"/>
  <c r="HM417" i="51"/>
  <c r="HL417" i="51"/>
  <c r="HK417" i="51"/>
  <c r="HJ417" i="51"/>
  <c r="HI417" i="51"/>
  <c r="HH417" i="51"/>
  <c r="HG417" i="51"/>
  <c r="HF417" i="51"/>
  <c r="HE417" i="51"/>
  <c r="HD417" i="51"/>
  <c r="HC417" i="51"/>
  <c r="HB417" i="51"/>
  <c r="HA417" i="51"/>
  <c r="GZ417" i="51"/>
  <c r="IN416" i="51"/>
  <c r="IM416" i="51"/>
  <c r="IL416" i="51"/>
  <c r="IK416" i="51"/>
  <c r="IJ416" i="51"/>
  <c r="II416" i="51"/>
  <c r="IH416" i="51"/>
  <c r="IG416" i="51"/>
  <c r="IF416" i="51"/>
  <c r="IE416" i="51"/>
  <c r="ID416" i="51"/>
  <c r="IC416" i="51"/>
  <c r="IB416" i="51"/>
  <c r="IA416" i="51"/>
  <c r="HZ416" i="51"/>
  <c r="HY416" i="51"/>
  <c r="HX416" i="51"/>
  <c r="HW416" i="51"/>
  <c r="HV416" i="51"/>
  <c r="HU416" i="51"/>
  <c r="HT416" i="51"/>
  <c r="HS416" i="51"/>
  <c r="HR416" i="51"/>
  <c r="HQ416" i="51"/>
  <c r="HP416" i="51"/>
  <c r="HO416" i="51"/>
  <c r="HN416" i="51"/>
  <c r="HM416" i="51"/>
  <c r="HL416" i="51"/>
  <c r="HJ416" i="51"/>
  <c r="HI416" i="51"/>
  <c r="HH416" i="51"/>
  <c r="HG416" i="51"/>
  <c r="HF416" i="51"/>
  <c r="HE416" i="51"/>
  <c r="HD416" i="51"/>
  <c r="HC416" i="51"/>
  <c r="HB416" i="51"/>
  <c r="HA416" i="51"/>
  <c r="GZ416" i="51"/>
  <c r="IN415" i="51"/>
  <c r="IM415" i="51"/>
  <c r="IL415" i="51"/>
  <c r="IK415" i="51"/>
  <c r="IJ415" i="51"/>
  <c r="II415" i="51"/>
  <c r="IH415" i="51"/>
  <c r="IG415" i="51"/>
  <c r="IF415" i="51"/>
  <c r="IE415" i="51"/>
  <c r="ID415" i="51"/>
  <c r="IC415" i="51"/>
  <c r="IB415" i="51"/>
  <c r="IA415" i="51"/>
  <c r="HZ415" i="51"/>
  <c r="HY415" i="51"/>
  <c r="HX415" i="51"/>
  <c r="HW415" i="51"/>
  <c r="HV415" i="51"/>
  <c r="HU415" i="51"/>
  <c r="HT415" i="51"/>
  <c r="HS415" i="51"/>
  <c r="HR415" i="51"/>
  <c r="HQ415" i="51"/>
  <c r="HP415" i="51"/>
  <c r="HO415" i="51"/>
  <c r="HN415" i="51"/>
  <c r="HM415" i="51"/>
  <c r="HL415" i="51"/>
  <c r="HK415" i="51"/>
  <c r="HJ415" i="51"/>
  <c r="HI415" i="51"/>
  <c r="HH415" i="51"/>
  <c r="HG415" i="51"/>
  <c r="HF415" i="51"/>
  <c r="HE415" i="51"/>
  <c r="HD415" i="51"/>
  <c r="HC415" i="51"/>
  <c r="HB415" i="51"/>
  <c r="HA415" i="51"/>
  <c r="GZ415" i="51"/>
  <c r="IN414" i="51"/>
  <c r="IM414" i="51"/>
  <c r="IL414" i="51"/>
  <c r="IK414" i="51"/>
  <c r="IJ414" i="51"/>
  <c r="II414" i="51"/>
  <c r="IH414" i="51"/>
  <c r="IG414" i="51"/>
  <c r="IF414" i="51"/>
  <c r="IE414" i="51"/>
  <c r="ID414" i="51"/>
  <c r="IC414" i="51"/>
  <c r="IB414" i="51"/>
  <c r="IA414" i="51"/>
  <c r="HZ414" i="51"/>
  <c r="HY414" i="51"/>
  <c r="HX414" i="51"/>
  <c r="HW414" i="51"/>
  <c r="HV414" i="51"/>
  <c r="HU414" i="51"/>
  <c r="HT414" i="51"/>
  <c r="HS414" i="51"/>
  <c r="HR414" i="51"/>
  <c r="HQ414" i="51"/>
  <c r="HP414" i="51"/>
  <c r="HO414" i="51"/>
  <c r="HN414" i="51"/>
  <c r="HM414" i="51"/>
  <c r="HL414" i="51"/>
  <c r="HK414" i="51"/>
  <c r="HJ414" i="51"/>
  <c r="HI414" i="51"/>
  <c r="HH414" i="51"/>
  <c r="HG414" i="51"/>
  <c r="HF414" i="51"/>
  <c r="HE414" i="51"/>
  <c r="HD414" i="51"/>
  <c r="HC414" i="51"/>
  <c r="HB414" i="51"/>
  <c r="HA414" i="51"/>
  <c r="GZ414" i="51"/>
  <c r="IN413" i="51"/>
  <c r="IM413" i="51"/>
  <c r="IL413" i="51"/>
  <c r="IK413" i="51"/>
  <c r="IJ413" i="51"/>
  <c r="II413" i="51"/>
  <c r="IH413" i="51"/>
  <c r="IG413" i="51"/>
  <c r="IF413" i="51"/>
  <c r="IE413" i="51"/>
  <c r="ID413" i="51"/>
  <c r="IC413" i="51"/>
  <c r="IB413" i="51"/>
  <c r="IA413" i="51"/>
  <c r="HZ413" i="51"/>
  <c r="HY413" i="51"/>
  <c r="HX413" i="51"/>
  <c r="HW413" i="51"/>
  <c r="HV413" i="51"/>
  <c r="HU413" i="51"/>
  <c r="HT413" i="51"/>
  <c r="HS413" i="51"/>
  <c r="HR413" i="51"/>
  <c r="HQ413" i="51"/>
  <c r="HP413" i="51"/>
  <c r="HO413" i="51"/>
  <c r="HN413" i="51"/>
  <c r="HM413" i="51"/>
  <c r="HL413" i="51"/>
  <c r="HJ413" i="51"/>
  <c r="HI413" i="51"/>
  <c r="HH413" i="51"/>
  <c r="HG413" i="51"/>
  <c r="HF413" i="51"/>
  <c r="HE413" i="51"/>
  <c r="HD413" i="51"/>
  <c r="HC413" i="51"/>
  <c r="HB413" i="51"/>
  <c r="HA413" i="51"/>
  <c r="GZ413" i="51"/>
  <c r="IN412" i="51"/>
  <c r="IM412" i="51"/>
  <c r="IL412" i="51"/>
  <c r="IK412" i="51"/>
  <c r="IJ412" i="51"/>
  <c r="II412" i="51"/>
  <c r="IH412" i="51"/>
  <c r="IG412" i="51"/>
  <c r="IF412" i="51"/>
  <c r="IE412" i="51"/>
  <c r="ID412" i="51"/>
  <c r="IC412" i="51"/>
  <c r="IB412" i="51"/>
  <c r="IA412" i="51"/>
  <c r="HZ412" i="51"/>
  <c r="HY412" i="51"/>
  <c r="HX412" i="51"/>
  <c r="HW412" i="51"/>
  <c r="HV412" i="51"/>
  <c r="HU412" i="51"/>
  <c r="HT412" i="51"/>
  <c r="HS412" i="51"/>
  <c r="HR412" i="51"/>
  <c r="HQ412" i="51"/>
  <c r="HP412" i="51"/>
  <c r="HO412" i="51"/>
  <c r="HN412" i="51"/>
  <c r="HM412" i="51"/>
  <c r="HL412" i="51"/>
  <c r="HK412" i="51"/>
  <c r="HJ412" i="51"/>
  <c r="HI412" i="51"/>
  <c r="HH412" i="51"/>
  <c r="HG412" i="51"/>
  <c r="HF412" i="51"/>
  <c r="HE412" i="51"/>
  <c r="HD412" i="51"/>
  <c r="HC412" i="51"/>
  <c r="HB412" i="51"/>
  <c r="HA412" i="51"/>
  <c r="GZ412" i="51"/>
  <c r="IN411" i="51"/>
  <c r="IM411" i="51"/>
  <c r="IL411" i="51"/>
  <c r="IK411" i="51"/>
  <c r="IJ411" i="51"/>
  <c r="II411" i="51"/>
  <c r="IH411" i="51"/>
  <c r="IG411" i="51"/>
  <c r="IF411" i="51"/>
  <c r="IE411" i="51"/>
  <c r="ID411" i="51"/>
  <c r="IC411" i="51"/>
  <c r="IB411" i="51"/>
  <c r="IA411" i="51"/>
  <c r="HZ411" i="51"/>
  <c r="HY411" i="51"/>
  <c r="HX411" i="51"/>
  <c r="HW411" i="51"/>
  <c r="HV411" i="51"/>
  <c r="HU411" i="51"/>
  <c r="HT411" i="51"/>
  <c r="HS411" i="51"/>
  <c r="HR411" i="51"/>
  <c r="HQ411" i="51"/>
  <c r="HP411" i="51"/>
  <c r="HO411" i="51"/>
  <c r="HN411" i="51"/>
  <c r="HM411" i="51"/>
  <c r="HL411" i="51"/>
  <c r="HK411" i="51"/>
  <c r="HJ411" i="51"/>
  <c r="HI411" i="51"/>
  <c r="HH411" i="51"/>
  <c r="HG411" i="51"/>
  <c r="HF411" i="51"/>
  <c r="HE411" i="51"/>
  <c r="HD411" i="51"/>
  <c r="HC411" i="51"/>
  <c r="HB411" i="51"/>
  <c r="HA411" i="51"/>
  <c r="GZ411" i="51"/>
  <c r="IN409" i="51"/>
  <c r="IM409" i="51"/>
  <c r="IL409" i="51"/>
  <c r="IK409" i="51"/>
  <c r="IJ409" i="51"/>
  <c r="II409" i="51"/>
  <c r="IH409" i="51"/>
  <c r="IG409" i="51"/>
  <c r="IF409" i="51"/>
  <c r="IE409" i="51"/>
  <c r="ID409" i="51"/>
  <c r="IC409" i="51"/>
  <c r="IB409" i="51"/>
  <c r="IA409" i="51"/>
  <c r="HZ409" i="51"/>
  <c r="HY409" i="51"/>
  <c r="HX409" i="51"/>
  <c r="HW409" i="51"/>
  <c r="HV409" i="51"/>
  <c r="HU409" i="51"/>
  <c r="HT409" i="51"/>
  <c r="HS409" i="51"/>
  <c r="HR409" i="51"/>
  <c r="HQ409" i="51"/>
  <c r="HP409" i="51"/>
  <c r="HO409" i="51"/>
  <c r="HN409" i="51"/>
  <c r="HM409" i="51"/>
  <c r="HL409" i="51"/>
  <c r="HK409" i="51"/>
  <c r="HI409" i="51"/>
  <c r="HH409" i="51"/>
  <c r="HG409" i="51"/>
  <c r="HF409" i="51"/>
  <c r="HE409" i="51"/>
  <c r="HD409" i="51"/>
  <c r="HC409" i="51"/>
  <c r="HB409" i="51"/>
  <c r="HA409" i="51"/>
  <c r="GZ409" i="51"/>
  <c r="IN408" i="51"/>
  <c r="IM408" i="51"/>
  <c r="IL408" i="51"/>
  <c r="IK408" i="51"/>
  <c r="IJ408" i="51"/>
  <c r="II408" i="51"/>
  <c r="IH408" i="51"/>
  <c r="IG408" i="51"/>
  <c r="IF408" i="51"/>
  <c r="IE408" i="51"/>
  <c r="ID408" i="51"/>
  <c r="IC408" i="51"/>
  <c r="IB408" i="51"/>
  <c r="IA408" i="51"/>
  <c r="HZ408" i="51"/>
  <c r="HY408" i="51"/>
  <c r="HX408" i="51"/>
  <c r="HW408" i="51"/>
  <c r="HV408" i="51"/>
  <c r="HU408" i="51"/>
  <c r="HT408" i="51"/>
  <c r="HS408" i="51"/>
  <c r="HR408" i="51"/>
  <c r="HQ408" i="51"/>
  <c r="HP408" i="51"/>
  <c r="HO408" i="51"/>
  <c r="HN408" i="51"/>
  <c r="HM408" i="51"/>
  <c r="HL408" i="51"/>
  <c r="HK408" i="51"/>
  <c r="HJ408" i="51"/>
  <c r="HI408" i="51"/>
  <c r="HH408" i="51"/>
  <c r="HG408" i="51"/>
  <c r="HF408" i="51"/>
  <c r="HE408" i="51"/>
  <c r="HD408" i="51"/>
  <c r="HC408" i="51"/>
  <c r="HB408" i="51"/>
  <c r="HA408" i="51"/>
  <c r="GZ408" i="51"/>
  <c r="IN407" i="51"/>
  <c r="IM407" i="51"/>
  <c r="IL407" i="51"/>
  <c r="IK407" i="51"/>
  <c r="IJ407" i="51"/>
  <c r="II407" i="51"/>
  <c r="IH407" i="51"/>
  <c r="IG407" i="51"/>
  <c r="IF407" i="51"/>
  <c r="IE407" i="51"/>
  <c r="ID407" i="51"/>
  <c r="IC407" i="51"/>
  <c r="IB407" i="51"/>
  <c r="IA407" i="51"/>
  <c r="HZ407" i="51"/>
  <c r="HY407" i="51"/>
  <c r="HX407" i="51"/>
  <c r="HW407" i="51"/>
  <c r="HV407" i="51"/>
  <c r="HU407" i="51"/>
  <c r="HT407" i="51"/>
  <c r="HS407" i="51"/>
  <c r="HR407" i="51"/>
  <c r="HQ407" i="51"/>
  <c r="HP407" i="51"/>
  <c r="HO407" i="51"/>
  <c r="HN407" i="51"/>
  <c r="HM407" i="51"/>
  <c r="HL407" i="51"/>
  <c r="HK407" i="51"/>
  <c r="HJ407" i="51"/>
  <c r="HI407" i="51"/>
  <c r="HE407" i="51"/>
  <c r="HD407" i="51"/>
  <c r="HC407" i="51"/>
  <c r="HB407" i="51"/>
  <c r="HA407" i="51"/>
  <c r="GZ407" i="51"/>
  <c r="IN406" i="51"/>
  <c r="IM406" i="51"/>
  <c r="IL406" i="51"/>
  <c r="IK406" i="51"/>
  <c r="IJ406" i="51"/>
  <c r="II406" i="51"/>
  <c r="IH406" i="51"/>
  <c r="IG406" i="51"/>
  <c r="IF406" i="51"/>
  <c r="IE406" i="51"/>
  <c r="ID406" i="51"/>
  <c r="IC406" i="51"/>
  <c r="IB406" i="51"/>
  <c r="IA406" i="51"/>
  <c r="HZ406" i="51"/>
  <c r="HY406" i="51"/>
  <c r="HX406" i="51"/>
  <c r="HW406" i="51"/>
  <c r="HV406" i="51"/>
  <c r="HU406" i="51"/>
  <c r="HT406" i="51"/>
  <c r="HS406" i="51"/>
  <c r="HR406" i="51"/>
  <c r="HQ406" i="51"/>
  <c r="HP406" i="51"/>
  <c r="HO406" i="51"/>
  <c r="HN406" i="51"/>
  <c r="HM406" i="51"/>
  <c r="HL406" i="51"/>
  <c r="HK406" i="51"/>
  <c r="HJ406" i="51"/>
  <c r="HI406" i="51"/>
  <c r="HH406" i="51"/>
  <c r="HG406" i="51"/>
  <c r="HE406" i="51"/>
  <c r="HD406" i="51"/>
  <c r="HC406" i="51"/>
  <c r="HB406" i="51"/>
  <c r="HA406" i="51"/>
  <c r="GZ406" i="51"/>
  <c r="IN405" i="51"/>
  <c r="IM405" i="51"/>
  <c r="IL405" i="51"/>
  <c r="IK405" i="51"/>
  <c r="IJ405" i="51"/>
  <c r="II405" i="51"/>
  <c r="IH405" i="51"/>
  <c r="IG405" i="51"/>
  <c r="IF405" i="51"/>
  <c r="IE405" i="51"/>
  <c r="ID405" i="51"/>
  <c r="IC405" i="51"/>
  <c r="IB405" i="51"/>
  <c r="IA405" i="51"/>
  <c r="HZ405" i="51"/>
  <c r="HY405" i="51"/>
  <c r="HX405" i="51"/>
  <c r="HW405" i="51"/>
  <c r="HV405" i="51"/>
  <c r="HU405" i="51"/>
  <c r="HT405" i="51"/>
  <c r="HS405" i="51"/>
  <c r="HR405" i="51"/>
  <c r="HQ405" i="51"/>
  <c r="HP405" i="51"/>
  <c r="HO405" i="51"/>
  <c r="HN405" i="51"/>
  <c r="HM405" i="51"/>
  <c r="HL405" i="51"/>
  <c r="HK405" i="51"/>
  <c r="HJ405" i="51"/>
  <c r="HI405" i="51"/>
  <c r="HH405" i="51"/>
  <c r="HG405" i="51"/>
  <c r="HF405" i="51"/>
  <c r="HE405" i="51"/>
  <c r="HD405" i="51"/>
  <c r="HC405" i="51"/>
  <c r="HB405" i="51"/>
  <c r="HA405" i="51"/>
  <c r="GZ405" i="51"/>
  <c r="IN403" i="51"/>
  <c r="IM403" i="51"/>
  <c r="IL403" i="51"/>
  <c r="IK403" i="51"/>
  <c r="IJ403" i="51"/>
  <c r="II403" i="51"/>
  <c r="IH403" i="51"/>
  <c r="IG403" i="51"/>
  <c r="IF403" i="51"/>
  <c r="IE403" i="51"/>
  <c r="ID403" i="51"/>
  <c r="IC403" i="51"/>
  <c r="IB403" i="51"/>
  <c r="IA403" i="51"/>
  <c r="HZ403" i="51"/>
  <c r="HY403" i="51"/>
  <c r="HX403" i="51"/>
  <c r="HW403" i="51"/>
  <c r="HV403" i="51"/>
  <c r="HU403" i="51"/>
  <c r="HT403" i="51"/>
  <c r="HS403" i="51"/>
  <c r="HR403" i="51"/>
  <c r="HQ403" i="51"/>
  <c r="HP403" i="51"/>
  <c r="HO403" i="51"/>
  <c r="HN403" i="51"/>
  <c r="HM403" i="51"/>
  <c r="HL403" i="51"/>
  <c r="HK403" i="51"/>
  <c r="HJ403" i="51"/>
  <c r="HI403" i="51"/>
  <c r="HH403" i="51"/>
  <c r="HG403" i="51"/>
  <c r="HF403" i="51"/>
  <c r="HE403" i="51"/>
  <c r="HD403" i="51"/>
  <c r="HC403" i="51"/>
  <c r="HB403" i="51"/>
  <c r="HA403" i="51"/>
  <c r="GZ403" i="51"/>
  <c r="IN402" i="51"/>
  <c r="IM402" i="51"/>
  <c r="IL402" i="51"/>
  <c r="IK402" i="51"/>
  <c r="IJ402" i="51"/>
  <c r="II402" i="51"/>
  <c r="IH402" i="51"/>
  <c r="IG402" i="51"/>
  <c r="IF402" i="51"/>
  <c r="IE402" i="51"/>
  <c r="ID402" i="51"/>
  <c r="IC402" i="51"/>
  <c r="IB402" i="51"/>
  <c r="IA402" i="51"/>
  <c r="HZ402" i="51"/>
  <c r="HY402" i="51"/>
  <c r="HX402" i="51"/>
  <c r="HW402" i="51"/>
  <c r="HV402" i="51"/>
  <c r="HU402" i="51"/>
  <c r="HT402" i="51"/>
  <c r="HS402" i="51"/>
  <c r="HR402" i="51"/>
  <c r="HQ402" i="51"/>
  <c r="HP402" i="51"/>
  <c r="HO402" i="51"/>
  <c r="HN402" i="51"/>
  <c r="HM402" i="51"/>
  <c r="HL402" i="51"/>
  <c r="HK402" i="51"/>
  <c r="HJ402" i="51"/>
  <c r="HI402" i="51"/>
  <c r="HH402" i="51"/>
  <c r="HG402" i="51"/>
  <c r="HF402" i="51"/>
  <c r="HE402" i="51"/>
  <c r="HD402" i="51"/>
  <c r="HC402" i="51"/>
  <c r="HB402" i="51"/>
  <c r="HA402" i="51"/>
  <c r="GZ402" i="51"/>
  <c r="IN401" i="51"/>
  <c r="IM401" i="51"/>
  <c r="IL401" i="51"/>
  <c r="IK401" i="51"/>
  <c r="IJ401" i="51"/>
  <c r="II401" i="51"/>
  <c r="IH401" i="51"/>
  <c r="IG401" i="51"/>
  <c r="IF401" i="51"/>
  <c r="IE401" i="51"/>
  <c r="ID401" i="51"/>
  <c r="IC401" i="51"/>
  <c r="IB401" i="51"/>
  <c r="IA401" i="51"/>
  <c r="HZ401" i="51"/>
  <c r="HY401" i="51"/>
  <c r="HX401" i="51"/>
  <c r="HW401" i="51"/>
  <c r="HV401" i="51"/>
  <c r="HU401" i="51"/>
  <c r="HT401" i="51"/>
  <c r="HS401" i="51"/>
  <c r="HR401" i="51"/>
  <c r="HQ401" i="51"/>
  <c r="HP401" i="51"/>
  <c r="HO401" i="51"/>
  <c r="HN401" i="51"/>
  <c r="HM401" i="51"/>
  <c r="HL401" i="51"/>
  <c r="HK401" i="51"/>
  <c r="HJ401" i="51"/>
  <c r="HI401" i="51"/>
  <c r="HH401" i="51"/>
  <c r="HG401" i="51"/>
  <c r="HF401" i="51"/>
  <c r="HE401" i="51"/>
  <c r="HD401" i="51"/>
  <c r="HC401" i="51"/>
  <c r="HB401" i="51"/>
  <c r="HA401" i="51"/>
  <c r="GZ401" i="51"/>
  <c r="IN400" i="51"/>
  <c r="IM400" i="51"/>
  <c r="IL400" i="51"/>
  <c r="IK400" i="51"/>
  <c r="IJ400" i="51"/>
  <c r="II400" i="51"/>
  <c r="IH400" i="51"/>
  <c r="IG400" i="51"/>
  <c r="IF400" i="51"/>
  <c r="IE400" i="51"/>
  <c r="ID400" i="51"/>
  <c r="IC400" i="51"/>
  <c r="IB400" i="51"/>
  <c r="IA400" i="51"/>
  <c r="HZ400" i="51"/>
  <c r="HY400" i="51"/>
  <c r="HX400" i="51"/>
  <c r="HW400" i="51"/>
  <c r="HV400" i="51"/>
  <c r="HU400" i="51"/>
  <c r="HT400" i="51"/>
  <c r="HS400" i="51"/>
  <c r="HR400" i="51"/>
  <c r="HQ400" i="51"/>
  <c r="HP400" i="51"/>
  <c r="HO400" i="51"/>
  <c r="HN400" i="51"/>
  <c r="HM400" i="51"/>
  <c r="HL400" i="51"/>
  <c r="HK400" i="51"/>
  <c r="HJ400" i="51"/>
  <c r="HI400" i="51"/>
  <c r="HH400" i="51"/>
  <c r="HG400" i="51"/>
  <c r="HF400" i="51"/>
  <c r="HE400" i="51"/>
  <c r="HD400" i="51"/>
  <c r="HC400" i="51"/>
  <c r="HB400" i="51"/>
  <c r="HA400" i="51"/>
  <c r="GZ400" i="51"/>
  <c r="IN399" i="51"/>
  <c r="IM399" i="51"/>
  <c r="IL399" i="51"/>
  <c r="IK399" i="51"/>
  <c r="IJ399" i="51"/>
  <c r="II399" i="51"/>
  <c r="IH399" i="51"/>
  <c r="IG399" i="51"/>
  <c r="IF399" i="51"/>
  <c r="IE399" i="51"/>
  <c r="ID399" i="51"/>
  <c r="IC399" i="51"/>
  <c r="IB399" i="51"/>
  <c r="IA399" i="51"/>
  <c r="HZ399" i="51"/>
  <c r="HY399" i="51"/>
  <c r="HX399" i="51"/>
  <c r="HW399" i="51"/>
  <c r="HV399" i="51"/>
  <c r="HU399" i="51"/>
  <c r="HT399" i="51"/>
  <c r="HS399" i="51"/>
  <c r="HR399" i="51"/>
  <c r="HQ399" i="51"/>
  <c r="HP399" i="51"/>
  <c r="HO399" i="51"/>
  <c r="HN399" i="51"/>
  <c r="HM399" i="51"/>
  <c r="HL399" i="51"/>
  <c r="HK399" i="51"/>
  <c r="HJ399" i="51"/>
  <c r="HI399" i="51"/>
  <c r="HH399" i="51"/>
  <c r="HG399" i="51"/>
  <c r="HF399" i="51"/>
  <c r="HE399" i="51"/>
  <c r="HD399" i="51"/>
  <c r="HC399" i="51"/>
  <c r="HB399" i="51"/>
  <c r="HA399" i="51"/>
  <c r="GZ399" i="51"/>
  <c r="IN398" i="51"/>
  <c r="IM398" i="51"/>
  <c r="IL398" i="51"/>
  <c r="IK398" i="51"/>
  <c r="IJ398" i="51"/>
  <c r="II398" i="51"/>
  <c r="IH398" i="51"/>
  <c r="IG398" i="51"/>
  <c r="IF398" i="51"/>
  <c r="IE398" i="51"/>
  <c r="ID398" i="51"/>
  <c r="IC398" i="51"/>
  <c r="IB398" i="51"/>
  <c r="IA398" i="51"/>
  <c r="HZ398" i="51"/>
  <c r="HY398" i="51"/>
  <c r="HX398" i="51"/>
  <c r="HW398" i="51"/>
  <c r="HV398" i="51"/>
  <c r="HU398" i="51"/>
  <c r="HT398" i="51"/>
  <c r="HS398" i="51"/>
  <c r="HR398" i="51"/>
  <c r="HQ398" i="51"/>
  <c r="HP398" i="51"/>
  <c r="HO398" i="51"/>
  <c r="HN398" i="51"/>
  <c r="HM398" i="51"/>
  <c r="HL398" i="51"/>
  <c r="HK398" i="51"/>
  <c r="HJ398" i="51"/>
  <c r="HI398" i="51"/>
  <c r="HH398" i="51"/>
  <c r="HG398" i="51"/>
  <c r="HF398" i="51"/>
  <c r="HE398" i="51"/>
  <c r="HD398" i="51"/>
  <c r="HC398" i="51"/>
  <c r="HB398" i="51"/>
  <c r="HA398" i="51"/>
  <c r="GZ398" i="51"/>
  <c r="IN397" i="51"/>
  <c r="IM397" i="51"/>
  <c r="IL397" i="51"/>
  <c r="IK397" i="51"/>
  <c r="IJ397" i="51"/>
  <c r="II397" i="51"/>
  <c r="IH397" i="51"/>
  <c r="IG397" i="51"/>
  <c r="IF397" i="51"/>
  <c r="IE397" i="51"/>
  <c r="ID397" i="51"/>
  <c r="IC397" i="51"/>
  <c r="IB397" i="51"/>
  <c r="IA397" i="51"/>
  <c r="HZ397" i="51"/>
  <c r="HY397" i="51"/>
  <c r="HX397" i="51"/>
  <c r="HW397" i="51"/>
  <c r="HV397" i="51"/>
  <c r="HU397" i="51"/>
  <c r="HT397" i="51"/>
  <c r="HS397" i="51"/>
  <c r="HR397" i="51"/>
  <c r="HQ397" i="51"/>
  <c r="HP397" i="51"/>
  <c r="HO397" i="51"/>
  <c r="HN397" i="51"/>
  <c r="HM397" i="51"/>
  <c r="HL397" i="51"/>
  <c r="HK397" i="51"/>
  <c r="HJ397" i="51"/>
  <c r="HI397" i="51"/>
  <c r="HH397" i="51"/>
  <c r="HG397" i="51"/>
  <c r="HF397" i="51"/>
  <c r="HE397" i="51"/>
  <c r="HD397" i="51"/>
  <c r="HC397" i="51"/>
  <c r="HB397" i="51"/>
  <c r="HA397" i="51"/>
  <c r="GZ397" i="51"/>
  <c r="IN396" i="51"/>
  <c r="IM396" i="51"/>
  <c r="IL396" i="51"/>
  <c r="IK396" i="51"/>
  <c r="IJ396" i="51"/>
  <c r="II396" i="51"/>
  <c r="IH396" i="51"/>
  <c r="IG396" i="51"/>
  <c r="IF396" i="51"/>
  <c r="IE396" i="51"/>
  <c r="ID396" i="51"/>
  <c r="IC396" i="51"/>
  <c r="IB396" i="51"/>
  <c r="IA396" i="51"/>
  <c r="HZ396" i="51"/>
  <c r="HY396" i="51"/>
  <c r="HX396" i="51"/>
  <c r="HW396" i="51"/>
  <c r="HV396" i="51"/>
  <c r="HU396" i="51"/>
  <c r="HT396" i="51"/>
  <c r="HS396" i="51"/>
  <c r="HR396" i="51"/>
  <c r="HQ396" i="51"/>
  <c r="HP396" i="51"/>
  <c r="HO396" i="51"/>
  <c r="HN396" i="51"/>
  <c r="HM396" i="51"/>
  <c r="HL396" i="51"/>
  <c r="HK396" i="51"/>
  <c r="HJ396" i="51"/>
  <c r="HI396" i="51"/>
  <c r="HH396" i="51"/>
  <c r="HG396" i="51"/>
  <c r="HF396" i="51"/>
  <c r="HE396" i="51"/>
  <c r="HD396" i="51"/>
  <c r="HC396" i="51"/>
  <c r="HB396" i="51"/>
  <c r="HA396" i="51"/>
  <c r="GZ396" i="51"/>
  <c r="IN395" i="51"/>
  <c r="IM395" i="51"/>
  <c r="IL395" i="51"/>
  <c r="IK395" i="51"/>
  <c r="IJ395" i="51"/>
  <c r="II395" i="51"/>
  <c r="IH395" i="51"/>
  <c r="IG395" i="51"/>
  <c r="IF395" i="51"/>
  <c r="IE395" i="51"/>
  <c r="ID395" i="51"/>
  <c r="IC395" i="51"/>
  <c r="IB395" i="51"/>
  <c r="IA395" i="51"/>
  <c r="HZ395" i="51"/>
  <c r="HY395" i="51"/>
  <c r="HX395" i="51"/>
  <c r="HW395" i="51"/>
  <c r="HV395" i="51"/>
  <c r="HU395" i="51"/>
  <c r="HT395" i="51"/>
  <c r="HS395" i="51"/>
  <c r="HR395" i="51"/>
  <c r="HQ395" i="51"/>
  <c r="HP395" i="51"/>
  <c r="HO395" i="51"/>
  <c r="HN395" i="51"/>
  <c r="HM395" i="51"/>
  <c r="HL395" i="51"/>
  <c r="HK395" i="51"/>
  <c r="HJ395" i="51"/>
  <c r="HI395" i="51"/>
  <c r="HH395" i="51"/>
  <c r="HG395" i="51"/>
  <c r="HF395" i="51"/>
  <c r="HE395" i="51"/>
  <c r="HD395" i="51"/>
  <c r="HC395" i="51"/>
  <c r="HB395" i="51"/>
  <c r="HA395" i="51"/>
  <c r="GZ395" i="51"/>
  <c r="IN394" i="51"/>
  <c r="IM394" i="51"/>
  <c r="IL394" i="51"/>
  <c r="IK394" i="51"/>
  <c r="IJ394" i="51"/>
  <c r="II394" i="51"/>
  <c r="IH394" i="51"/>
  <c r="IG394" i="51"/>
  <c r="IF394" i="51"/>
  <c r="IE394" i="51"/>
  <c r="ID394" i="51"/>
  <c r="IC394" i="51"/>
  <c r="IB394" i="51"/>
  <c r="IA394" i="51"/>
  <c r="HZ394" i="51"/>
  <c r="HY394" i="51"/>
  <c r="HX394" i="51"/>
  <c r="HW394" i="51"/>
  <c r="HV394" i="51"/>
  <c r="HU394" i="51"/>
  <c r="HT394" i="51"/>
  <c r="HS394" i="51"/>
  <c r="HR394" i="51"/>
  <c r="HQ394" i="51"/>
  <c r="HP394" i="51"/>
  <c r="HO394" i="51"/>
  <c r="HN394" i="51"/>
  <c r="HM394" i="51"/>
  <c r="HL394" i="51"/>
  <c r="HK394" i="51"/>
  <c r="HJ394" i="51"/>
  <c r="HI394" i="51"/>
  <c r="HH394" i="51"/>
  <c r="HG394" i="51"/>
  <c r="HF394" i="51"/>
  <c r="HE394" i="51"/>
  <c r="HD394" i="51"/>
  <c r="HC394" i="51"/>
  <c r="HB394" i="51"/>
  <c r="HA394" i="51"/>
  <c r="GZ394" i="51"/>
  <c r="IN393" i="51"/>
  <c r="IM393" i="51"/>
  <c r="IL393" i="51"/>
  <c r="IK393" i="51"/>
  <c r="IJ393" i="51"/>
  <c r="II393" i="51"/>
  <c r="IH393" i="51"/>
  <c r="IG393" i="51"/>
  <c r="IF393" i="51"/>
  <c r="IE393" i="51"/>
  <c r="ID393" i="51"/>
  <c r="IC393" i="51"/>
  <c r="IB393" i="51"/>
  <c r="IA393" i="51"/>
  <c r="HZ393" i="51"/>
  <c r="HY393" i="51"/>
  <c r="HX393" i="51"/>
  <c r="HW393" i="51"/>
  <c r="HV393" i="51"/>
  <c r="HU393" i="51"/>
  <c r="HT393" i="51"/>
  <c r="HS393" i="51"/>
  <c r="HR393" i="51"/>
  <c r="HQ393" i="51"/>
  <c r="HP393" i="51"/>
  <c r="HO393" i="51"/>
  <c r="HN393" i="51"/>
  <c r="HM393" i="51"/>
  <c r="HL393" i="51"/>
  <c r="HK393" i="51"/>
  <c r="HJ393" i="51"/>
  <c r="HI393" i="51"/>
  <c r="HH393" i="51"/>
  <c r="HG393" i="51"/>
  <c r="HF393" i="51"/>
  <c r="HE393" i="51"/>
  <c r="HD393" i="51"/>
  <c r="HC393" i="51"/>
  <c r="HB393" i="51"/>
  <c r="HA393" i="51"/>
  <c r="GZ393" i="51"/>
  <c r="IN392" i="51"/>
  <c r="IM392" i="51"/>
  <c r="IL392" i="51"/>
  <c r="IK392" i="51"/>
  <c r="IJ392" i="51"/>
  <c r="II392" i="51"/>
  <c r="IH392" i="51"/>
  <c r="IG392" i="51"/>
  <c r="IF392" i="51"/>
  <c r="IE392" i="51"/>
  <c r="ID392" i="51"/>
  <c r="IC392" i="51"/>
  <c r="IB392" i="51"/>
  <c r="IA392" i="51"/>
  <c r="HZ392" i="51"/>
  <c r="HY392" i="51"/>
  <c r="HX392" i="51"/>
  <c r="HW392" i="51"/>
  <c r="HV392" i="51"/>
  <c r="HU392" i="51"/>
  <c r="HT392" i="51"/>
  <c r="HS392" i="51"/>
  <c r="HR392" i="51"/>
  <c r="HQ392" i="51"/>
  <c r="HP392" i="51"/>
  <c r="HO392" i="51"/>
  <c r="HN392" i="51"/>
  <c r="HM392" i="51"/>
  <c r="HL392" i="51"/>
  <c r="HK392" i="51"/>
  <c r="HJ392" i="51"/>
  <c r="HI392" i="51"/>
  <c r="HH392" i="51"/>
  <c r="HG392" i="51"/>
  <c r="HF392" i="51"/>
  <c r="HE392" i="51"/>
  <c r="HD392" i="51"/>
  <c r="HC392" i="51"/>
  <c r="HB392" i="51"/>
  <c r="HA392" i="51"/>
  <c r="GZ392" i="51"/>
  <c r="IN391" i="51"/>
  <c r="IM391" i="51"/>
  <c r="IL391" i="51"/>
  <c r="IK391" i="51"/>
  <c r="IJ391" i="51"/>
  <c r="II391" i="51"/>
  <c r="IH391" i="51"/>
  <c r="IG391" i="51"/>
  <c r="IF391" i="51"/>
  <c r="IE391" i="51"/>
  <c r="ID391" i="51"/>
  <c r="IC391" i="51"/>
  <c r="IB391" i="51"/>
  <c r="IA391" i="51"/>
  <c r="HZ391" i="51"/>
  <c r="HY391" i="51"/>
  <c r="HX391" i="51"/>
  <c r="HW391" i="51"/>
  <c r="HV391" i="51"/>
  <c r="HU391" i="51"/>
  <c r="HT391" i="51"/>
  <c r="HS391" i="51"/>
  <c r="HR391" i="51"/>
  <c r="HQ391" i="51"/>
  <c r="HP391" i="51"/>
  <c r="HO391" i="51"/>
  <c r="HN391" i="51"/>
  <c r="HM391" i="51"/>
  <c r="HL391" i="51"/>
  <c r="HK391" i="51"/>
  <c r="HJ391" i="51"/>
  <c r="HI391" i="51"/>
  <c r="HH391" i="51"/>
  <c r="HG391" i="51"/>
  <c r="HF391" i="51"/>
  <c r="HE391" i="51"/>
  <c r="HD391" i="51"/>
  <c r="HC391" i="51"/>
  <c r="HB391" i="51"/>
  <c r="HA391" i="51"/>
  <c r="GZ391" i="51"/>
  <c r="IN390" i="51"/>
  <c r="IM390" i="51"/>
  <c r="IL390" i="51"/>
  <c r="IK390" i="51"/>
  <c r="IJ390" i="51"/>
  <c r="II390" i="51"/>
  <c r="IH390" i="51"/>
  <c r="IG390" i="51"/>
  <c r="IF390" i="51"/>
  <c r="IE390" i="51"/>
  <c r="ID390" i="51"/>
  <c r="IC390" i="51"/>
  <c r="IB390" i="51"/>
  <c r="IA390" i="51"/>
  <c r="HZ390" i="51"/>
  <c r="HY390" i="51"/>
  <c r="HX390" i="51"/>
  <c r="HW390" i="51"/>
  <c r="HV390" i="51"/>
  <c r="HU390" i="51"/>
  <c r="HT390" i="51"/>
  <c r="HS390" i="51"/>
  <c r="HR390" i="51"/>
  <c r="HQ390" i="51"/>
  <c r="HP390" i="51"/>
  <c r="HO390" i="51"/>
  <c r="HN390" i="51"/>
  <c r="HM390" i="51"/>
  <c r="HL390" i="51"/>
  <c r="HK390" i="51"/>
  <c r="HJ390" i="51"/>
  <c r="HI390" i="51"/>
  <c r="HH390" i="51"/>
  <c r="HG390" i="51"/>
  <c r="HF390" i="51"/>
  <c r="HE390" i="51"/>
  <c r="HD390" i="51"/>
  <c r="HC390" i="51"/>
  <c r="HB390" i="51"/>
  <c r="HA390" i="51"/>
  <c r="GZ390" i="51"/>
  <c r="IN389" i="51"/>
  <c r="IM389" i="51"/>
  <c r="IL389" i="51"/>
  <c r="IK389" i="51"/>
  <c r="IJ389" i="51"/>
  <c r="II389" i="51"/>
  <c r="IH389" i="51"/>
  <c r="IG389" i="51"/>
  <c r="IF389" i="51"/>
  <c r="IE389" i="51"/>
  <c r="ID389" i="51"/>
  <c r="IC389" i="51"/>
  <c r="IB389" i="51"/>
  <c r="IA389" i="51"/>
  <c r="HZ389" i="51"/>
  <c r="HY389" i="51"/>
  <c r="HX389" i="51"/>
  <c r="HW389" i="51"/>
  <c r="HV389" i="51"/>
  <c r="HU389" i="51"/>
  <c r="HT389" i="51"/>
  <c r="HS389" i="51"/>
  <c r="HR389" i="51"/>
  <c r="HQ389" i="51"/>
  <c r="HP389" i="51"/>
  <c r="HO389" i="51"/>
  <c r="HN389" i="51"/>
  <c r="HM389" i="51"/>
  <c r="HL389" i="51"/>
  <c r="HK389" i="51"/>
  <c r="HJ389" i="51"/>
  <c r="HI389" i="51"/>
  <c r="HH389" i="51"/>
  <c r="HG389" i="51"/>
  <c r="HF389" i="51"/>
  <c r="HE389" i="51"/>
  <c r="HD389" i="51"/>
  <c r="HC389" i="51"/>
  <c r="HB389" i="51"/>
  <c r="HA389" i="51"/>
  <c r="GZ389" i="51"/>
  <c r="IN388" i="51"/>
  <c r="IM388" i="51"/>
  <c r="IL388" i="51"/>
  <c r="IK388" i="51"/>
  <c r="IJ388" i="51"/>
  <c r="II388" i="51"/>
  <c r="IH388" i="51"/>
  <c r="IG388" i="51"/>
  <c r="IF388" i="51"/>
  <c r="IE388" i="51"/>
  <c r="ID388" i="51"/>
  <c r="IC388" i="51"/>
  <c r="IB388" i="51"/>
  <c r="IA388" i="51"/>
  <c r="HZ388" i="51"/>
  <c r="HY388" i="51"/>
  <c r="HX388" i="51"/>
  <c r="HW388" i="51"/>
  <c r="HV388" i="51"/>
  <c r="HU388" i="51"/>
  <c r="HT388" i="51"/>
  <c r="HS388" i="51"/>
  <c r="HR388" i="51"/>
  <c r="HQ388" i="51"/>
  <c r="HP388" i="51"/>
  <c r="HO388" i="51"/>
  <c r="HN388" i="51"/>
  <c r="HM388" i="51"/>
  <c r="HL388" i="51"/>
  <c r="HK388" i="51"/>
  <c r="HJ388" i="51"/>
  <c r="HI388" i="51"/>
  <c r="HH388" i="51"/>
  <c r="HG388" i="51"/>
  <c r="HF388" i="51"/>
  <c r="HE388" i="51"/>
  <c r="HD388" i="51"/>
  <c r="HC388" i="51"/>
  <c r="HB388" i="51"/>
  <c r="HA388" i="51"/>
  <c r="GZ388" i="51"/>
  <c r="IN387" i="51"/>
  <c r="IM387" i="51"/>
  <c r="IL387" i="51"/>
  <c r="IK387" i="51"/>
  <c r="IJ387" i="51"/>
  <c r="II387" i="51"/>
  <c r="IH387" i="51"/>
  <c r="IG387" i="51"/>
  <c r="IF387" i="51"/>
  <c r="IE387" i="51"/>
  <c r="ID387" i="51"/>
  <c r="IC387" i="51"/>
  <c r="IB387" i="51"/>
  <c r="IA387" i="51"/>
  <c r="HZ387" i="51"/>
  <c r="HY387" i="51"/>
  <c r="HX387" i="51"/>
  <c r="HW387" i="51"/>
  <c r="HV387" i="51"/>
  <c r="HU387" i="51"/>
  <c r="HT387" i="51"/>
  <c r="HS387" i="51"/>
  <c r="HR387" i="51"/>
  <c r="HQ387" i="51"/>
  <c r="HP387" i="51"/>
  <c r="HO387" i="51"/>
  <c r="HN387" i="51"/>
  <c r="HM387" i="51"/>
  <c r="HL387" i="51"/>
  <c r="HK387" i="51"/>
  <c r="HJ387" i="51"/>
  <c r="HI387" i="51"/>
  <c r="HH387" i="51"/>
  <c r="HG387" i="51"/>
  <c r="HF387" i="51"/>
  <c r="HE387" i="51"/>
  <c r="HD387" i="51"/>
  <c r="HC387" i="51"/>
  <c r="HB387" i="51"/>
  <c r="HA387" i="51"/>
  <c r="GZ387" i="51"/>
  <c r="IN386" i="51"/>
  <c r="IM386" i="51"/>
  <c r="IL386" i="51"/>
  <c r="IK386" i="51"/>
  <c r="IJ386" i="51"/>
  <c r="II386" i="51"/>
  <c r="IH386" i="51"/>
  <c r="IG386" i="51"/>
  <c r="IF386" i="51"/>
  <c r="IE386" i="51"/>
  <c r="ID386" i="51"/>
  <c r="IC386" i="51"/>
  <c r="IB386" i="51"/>
  <c r="IA386" i="51"/>
  <c r="HZ386" i="51"/>
  <c r="HY386" i="51"/>
  <c r="HX386" i="51"/>
  <c r="HW386" i="51"/>
  <c r="HV386" i="51"/>
  <c r="HU386" i="51"/>
  <c r="HT386" i="51"/>
  <c r="HS386" i="51"/>
  <c r="HR386" i="51"/>
  <c r="HQ386" i="51"/>
  <c r="HP386" i="51"/>
  <c r="HO386" i="51"/>
  <c r="HN386" i="51"/>
  <c r="HM386" i="51"/>
  <c r="HL386" i="51"/>
  <c r="HK386" i="51"/>
  <c r="HJ386" i="51"/>
  <c r="HI386" i="51"/>
  <c r="HH386" i="51"/>
  <c r="HG386" i="51"/>
  <c r="HF386" i="51"/>
  <c r="HE386" i="51"/>
  <c r="HD386" i="51"/>
  <c r="HC386" i="51"/>
  <c r="HB386" i="51"/>
  <c r="HA386" i="51"/>
  <c r="GZ386" i="51"/>
  <c r="IN385" i="51"/>
  <c r="IM385" i="51"/>
  <c r="IL385" i="51"/>
  <c r="IK385" i="51"/>
  <c r="IJ385" i="51"/>
  <c r="II385" i="51"/>
  <c r="IH385" i="51"/>
  <c r="IG385" i="51"/>
  <c r="IF385" i="51"/>
  <c r="IE385" i="51"/>
  <c r="ID385" i="51"/>
  <c r="IC385" i="51"/>
  <c r="IB385" i="51"/>
  <c r="IA385" i="51"/>
  <c r="HZ385" i="51"/>
  <c r="HY385" i="51"/>
  <c r="HX385" i="51"/>
  <c r="HW385" i="51"/>
  <c r="HV385" i="51"/>
  <c r="HU385" i="51"/>
  <c r="HT385" i="51"/>
  <c r="HS385" i="51"/>
  <c r="HR385" i="51"/>
  <c r="HQ385" i="51"/>
  <c r="HP385" i="51"/>
  <c r="HO385" i="51"/>
  <c r="HN385" i="51"/>
  <c r="HM385" i="51"/>
  <c r="HL385" i="51"/>
  <c r="HK385" i="51"/>
  <c r="HJ385" i="51"/>
  <c r="HI385" i="51"/>
  <c r="HH385" i="51"/>
  <c r="HG385" i="51"/>
  <c r="HF385" i="51"/>
  <c r="HE385" i="51"/>
  <c r="HD385" i="51"/>
  <c r="HC385" i="51"/>
  <c r="HB385" i="51"/>
  <c r="HA385" i="51"/>
  <c r="GZ385" i="51"/>
  <c r="IN382" i="51"/>
  <c r="IN381" i="51" s="1"/>
  <c r="IM382" i="51"/>
  <c r="IM381" i="51" s="1"/>
  <c r="IL382" i="51"/>
  <c r="IL381" i="51" s="1"/>
  <c r="IK382" i="51"/>
  <c r="IK381" i="51" s="1"/>
  <c r="IJ382" i="51"/>
  <c r="IJ381" i="51" s="1"/>
  <c r="II382" i="51"/>
  <c r="II381" i="51" s="1"/>
  <c r="IH382" i="51"/>
  <c r="IH381" i="51" s="1"/>
  <c r="IG382" i="51"/>
  <c r="IG381" i="51" s="1"/>
  <c r="IF382" i="51"/>
  <c r="IF381" i="51" s="1"/>
  <c r="IE382" i="51"/>
  <c r="IE381" i="51" s="1"/>
  <c r="ID382" i="51"/>
  <c r="ID381" i="51" s="1"/>
  <c r="IC382" i="51"/>
  <c r="IC381" i="51" s="1"/>
  <c r="IB382" i="51"/>
  <c r="IB381" i="51" s="1"/>
  <c r="IA382" i="51"/>
  <c r="IA381" i="51" s="1"/>
  <c r="HZ382" i="51"/>
  <c r="HZ381" i="51" s="1"/>
  <c r="HY382" i="51"/>
  <c r="HY381" i="51" s="1"/>
  <c r="HX382" i="51"/>
  <c r="HX381" i="51" s="1"/>
  <c r="HW382" i="51"/>
  <c r="HW381" i="51" s="1"/>
  <c r="HV382" i="51"/>
  <c r="HV381" i="51" s="1"/>
  <c r="HU382" i="51"/>
  <c r="HU381" i="51" s="1"/>
  <c r="HT382" i="51"/>
  <c r="HT381" i="51" s="1"/>
  <c r="HS382" i="51"/>
  <c r="HS381" i="51" s="1"/>
  <c r="HR382" i="51"/>
  <c r="HR381" i="51" s="1"/>
  <c r="HQ382" i="51"/>
  <c r="HQ381" i="51" s="1"/>
  <c r="HP382" i="51"/>
  <c r="HP381" i="51" s="1"/>
  <c r="HO382" i="51"/>
  <c r="HO381" i="51" s="1"/>
  <c r="HN382" i="51"/>
  <c r="HN381" i="51" s="1"/>
  <c r="HM382" i="51"/>
  <c r="HM381" i="51" s="1"/>
  <c r="HL382" i="51"/>
  <c r="HL381" i="51" s="1"/>
  <c r="HK382" i="51"/>
  <c r="HK381" i="51" s="1"/>
  <c r="HI382" i="51"/>
  <c r="HI381" i="51" s="1"/>
  <c r="HH382" i="51"/>
  <c r="HH381" i="51" s="1"/>
  <c r="HG382" i="51"/>
  <c r="HF382" i="51"/>
  <c r="HF381" i="51" s="1"/>
  <c r="HE382" i="51"/>
  <c r="HE381" i="51" s="1"/>
  <c r="HD382" i="51"/>
  <c r="HC382" i="51"/>
  <c r="HB382" i="51"/>
  <c r="HB381" i="51" s="1"/>
  <c r="HA382" i="51"/>
  <c r="GZ382" i="51"/>
  <c r="IN380" i="51"/>
  <c r="IM380" i="51"/>
  <c r="IL380" i="51"/>
  <c r="IK380" i="51"/>
  <c r="IJ380" i="51"/>
  <c r="II380" i="51"/>
  <c r="IH380" i="51"/>
  <c r="IG380" i="51"/>
  <c r="IF380" i="51"/>
  <c r="IE380" i="51"/>
  <c r="ID380" i="51"/>
  <c r="IC380" i="51"/>
  <c r="IB380" i="51"/>
  <c r="IA380" i="51"/>
  <c r="HZ380" i="51"/>
  <c r="HY380" i="51"/>
  <c r="HX380" i="51"/>
  <c r="HW380" i="51"/>
  <c r="HV380" i="51"/>
  <c r="HU380" i="51"/>
  <c r="HT380" i="51"/>
  <c r="HS380" i="51"/>
  <c r="HR380" i="51"/>
  <c r="HQ380" i="51"/>
  <c r="HP380" i="51"/>
  <c r="HO380" i="51"/>
  <c r="HN380" i="51"/>
  <c r="HM380" i="51"/>
  <c r="HL380" i="51"/>
  <c r="HK380" i="51"/>
  <c r="HJ380" i="51"/>
  <c r="HI380" i="51"/>
  <c r="HH380" i="51"/>
  <c r="HG380" i="51"/>
  <c r="HF380" i="51"/>
  <c r="HE380" i="51"/>
  <c r="HD380" i="51"/>
  <c r="HC380" i="51"/>
  <c r="HB380" i="51"/>
  <c r="HA380" i="51"/>
  <c r="GZ380" i="51"/>
  <c r="IN379" i="51"/>
  <c r="IM379" i="51"/>
  <c r="IL379" i="51"/>
  <c r="IK379" i="51"/>
  <c r="IJ379" i="51"/>
  <c r="II379" i="51"/>
  <c r="IH379" i="51"/>
  <c r="IG379" i="51"/>
  <c r="IF379" i="51"/>
  <c r="IE379" i="51"/>
  <c r="ID379" i="51"/>
  <c r="IC379" i="51"/>
  <c r="IB379" i="51"/>
  <c r="IA379" i="51"/>
  <c r="HZ379" i="51"/>
  <c r="HY379" i="51"/>
  <c r="HX379" i="51"/>
  <c r="HW379" i="51"/>
  <c r="HV379" i="51"/>
  <c r="HU379" i="51"/>
  <c r="HT379" i="51"/>
  <c r="HS379" i="51"/>
  <c r="HR379" i="51"/>
  <c r="HQ379" i="51"/>
  <c r="HP379" i="51"/>
  <c r="HO379" i="51"/>
  <c r="HN379" i="51"/>
  <c r="HM379" i="51"/>
  <c r="HL379" i="51"/>
  <c r="HK379" i="51"/>
  <c r="HJ379" i="51"/>
  <c r="HI379" i="51"/>
  <c r="HH379" i="51"/>
  <c r="HG379" i="51"/>
  <c r="HF379" i="51"/>
  <c r="HE379" i="51"/>
  <c r="HD379" i="51"/>
  <c r="HC379" i="51"/>
  <c r="HB379" i="51"/>
  <c r="HA379" i="51"/>
  <c r="GZ379" i="51"/>
  <c r="IN378" i="51"/>
  <c r="IM378" i="51"/>
  <c r="IL378" i="51"/>
  <c r="IK378" i="51"/>
  <c r="IJ378" i="51"/>
  <c r="II378" i="51"/>
  <c r="IH378" i="51"/>
  <c r="IG378" i="51"/>
  <c r="IF378" i="51"/>
  <c r="IE378" i="51"/>
  <c r="ID378" i="51"/>
  <c r="IC378" i="51"/>
  <c r="IB378" i="51"/>
  <c r="IA378" i="51"/>
  <c r="HZ378" i="51"/>
  <c r="HY378" i="51"/>
  <c r="HX378" i="51"/>
  <c r="HW378" i="51"/>
  <c r="HV378" i="51"/>
  <c r="HU378" i="51"/>
  <c r="HT378" i="51"/>
  <c r="HS378" i="51"/>
  <c r="HR378" i="51"/>
  <c r="HQ378" i="51"/>
  <c r="HP378" i="51"/>
  <c r="HO378" i="51"/>
  <c r="HN378" i="51"/>
  <c r="HM378" i="51"/>
  <c r="HL378" i="51"/>
  <c r="HK378" i="51"/>
  <c r="HJ378" i="51"/>
  <c r="HI378" i="51"/>
  <c r="HH378" i="51"/>
  <c r="HG378" i="51"/>
  <c r="HF378" i="51"/>
  <c r="HE378" i="51"/>
  <c r="HD378" i="51"/>
  <c r="HC378" i="51"/>
  <c r="HB378" i="51"/>
  <c r="HA378" i="51"/>
  <c r="GZ378" i="51"/>
  <c r="IN377" i="51"/>
  <c r="IM377" i="51"/>
  <c r="IL377" i="51"/>
  <c r="IK377" i="51"/>
  <c r="IJ377" i="51"/>
  <c r="II377" i="51"/>
  <c r="IH377" i="51"/>
  <c r="IG377" i="51"/>
  <c r="IF377" i="51"/>
  <c r="IE377" i="51"/>
  <c r="ID377" i="51"/>
  <c r="IC377" i="51"/>
  <c r="IB377" i="51"/>
  <c r="IA377" i="51"/>
  <c r="HZ377" i="51"/>
  <c r="HY377" i="51"/>
  <c r="HX377" i="51"/>
  <c r="HW377" i="51"/>
  <c r="HV377" i="51"/>
  <c r="HU377" i="51"/>
  <c r="HT377" i="51"/>
  <c r="HS377" i="51"/>
  <c r="HR377" i="51"/>
  <c r="HQ377" i="51"/>
  <c r="HP377" i="51"/>
  <c r="HO377" i="51"/>
  <c r="HN377" i="51"/>
  <c r="HM377" i="51"/>
  <c r="HL377" i="51"/>
  <c r="HK377" i="51"/>
  <c r="HJ377" i="51"/>
  <c r="HI377" i="51"/>
  <c r="HH377" i="51"/>
  <c r="HG377" i="51"/>
  <c r="HF377" i="51"/>
  <c r="HE377" i="51"/>
  <c r="HD377" i="51"/>
  <c r="HC377" i="51"/>
  <c r="HB377" i="51"/>
  <c r="HA377" i="51"/>
  <c r="GZ377" i="51"/>
  <c r="IN376" i="51"/>
  <c r="IM376" i="51"/>
  <c r="IL376" i="51"/>
  <c r="IK376" i="51"/>
  <c r="IJ376" i="51"/>
  <c r="II376" i="51"/>
  <c r="IH376" i="51"/>
  <c r="IG376" i="51"/>
  <c r="IF376" i="51"/>
  <c r="IE376" i="51"/>
  <c r="ID376" i="51"/>
  <c r="IC376" i="51"/>
  <c r="IB376" i="51"/>
  <c r="IA376" i="51"/>
  <c r="HZ376" i="51"/>
  <c r="HY376" i="51"/>
  <c r="HX376" i="51"/>
  <c r="HW376" i="51"/>
  <c r="HV376" i="51"/>
  <c r="HU376" i="51"/>
  <c r="HT376" i="51"/>
  <c r="HS376" i="51"/>
  <c r="HR376" i="51"/>
  <c r="HQ376" i="51"/>
  <c r="HP376" i="51"/>
  <c r="HO376" i="51"/>
  <c r="HN376" i="51"/>
  <c r="HM376" i="51"/>
  <c r="HL376" i="51"/>
  <c r="HK376" i="51"/>
  <c r="HJ376" i="51"/>
  <c r="HI376" i="51"/>
  <c r="HH376" i="51"/>
  <c r="HG376" i="51"/>
  <c r="HF376" i="51"/>
  <c r="HE376" i="51"/>
  <c r="HD376" i="51"/>
  <c r="HC376" i="51"/>
  <c r="HB376" i="51"/>
  <c r="HA376" i="51"/>
  <c r="GZ376" i="51"/>
  <c r="IN375" i="51"/>
  <c r="IM375" i="51"/>
  <c r="IL375" i="51"/>
  <c r="IK375" i="51"/>
  <c r="IJ375" i="51"/>
  <c r="II375" i="51"/>
  <c r="IH375" i="51"/>
  <c r="IG375" i="51"/>
  <c r="IF375" i="51"/>
  <c r="IE375" i="51"/>
  <c r="ID375" i="51"/>
  <c r="IC375" i="51"/>
  <c r="IB375" i="51"/>
  <c r="IA375" i="51"/>
  <c r="HZ375" i="51"/>
  <c r="HY375" i="51"/>
  <c r="HX375" i="51"/>
  <c r="HW375" i="51"/>
  <c r="HV375" i="51"/>
  <c r="HU375" i="51"/>
  <c r="HT375" i="51"/>
  <c r="HS375" i="51"/>
  <c r="HR375" i="51"/>
  <c r="HQ375" i="51"/>
  <c r="HP375" i="51"/>
  <c r="HO375" i="51"/>
  <c r="HN375" i="51"/>
  <c r="HM375" i="51"/>
  <c r="HL375" i="51"/>
  <c r="HK375" i="51"/>
  <c r="HJ375" i="51"/>
  <c r="HI375" i="51"/>
  <c r="HH375" i="51"/>
  <c r="HG375" i="51"/>
  <c r="HF375" i="51"/>
  <c r="HE375" i="51"/>
  <c r="HD375" i="51"/>
  <c r="HC375" i="51"/>
  <c r="HB375" i="51"/>
  <c r="HA375" i="51"/>
  <c r="GZ375" i="51"/>
  <c r="IN372" i="51"/>
  <c r="IM372" i="51"/>
  <c r="IL372" i="51"/>
  <c r="IK372" i="51"/>
  <c r="IJ372" i="51"/>
  <c r="II372" i="51"/>
  <c r="IH372" i="51"/>
  <c r="IG372" i="51"/>
  <c r="IF372" i="51"/>
  <c r="IE372" i="51"/>
  <c r="ID372" i="51"/>
  <c r="IC372" i="51"/>
  <c r="IB372" i="51"/>
  <c r="IA372" i="51"/>
  <c r="HZ372" i="51"/>
  <c r="HY372" i="51"/>
  <c r="HX372" i="51"/>
  <c r="HW372" i="51"/>
  <c r="HV372" i="51"/>
  <c r="HU372" i="51"/>
  <c r="HT372" i="51"/>
  <c r="HS372" i="51"/>
  <c r="HR372" i="51"/>
  <c r="HQ372" i="51"/>
  <c r="HP372" i="51"/>
  <c r="HO372" i="51"/>
  <c r="HN372" i="51"/>
  <c r="HM372" i="51"/>
  <c r="HL372" i="51"/>
  <c r="HK372" i="51"/>
  <c r="HJ372" i="51"/>
  <c r="HI372" i="51"/>
  <c r="HH372" i="51"/>
  <c r="HG372" i="51"/>
  <c r="HF372" i="51"/>
  <c r="HE372" i="51"/>
  <c r="HD372" i="51"/>
  <c r="HC372" i="51"/>
  <c r="HB372" i="51"/>
  <c r="HA372" i="51"/>
  <c r="GZ372" i="51"/>
  <c r="IN371" i="51"/>
  <c r="IM371" i="51"/>
  <c r="IL371" i="51"/>
  <c r="IK371" i="51"/>
  <c r="IJ371" i="51"/>
  <c r="II371" i="51"/>
  <c r="IH371" i="51"/>
  <c r="IG371" i="51"/>
  <c r="IF371" i="51"/>
  <c r="IE371" i="51"/>
  <c r="ID371" i="51"/>
  <c r="IC371" i="51"/>
  <c r="IB371" i="51"/>
  <c r="IA371" i="51"/>
  <c r="HZ371" i="51"/>
  <c r="HY371" i="51"/>
  <c r="HX371" i="51"/>
  <c r="HW371" i="51"/>
  <c r="HV371" i="51"/>
  <c r="HU371" i="51"/>
  <c r="HT371" i="51"/>
  <c r="HS371" i="51"/>
  <c r="HR371" i="51"/>
  <c r="HQ371" i="51"/>
  <c r="HP371" i="51"/>
  <c r="HO371" i="51"/>
  <c r="HN371" i="51"/>
  <c r="HM371" i="51"/>
  <c r="HL371" i="51"/>
  <c r="HK371" i="51"/>
  <c r="HJ371" i="51"/>
  <c r="HI371" i="51"/>
  <c r="HH371" i="51"/>
  <c r="HG371" i="51"/>
  <c r="HF371" i="51"/>
  <c r="HE371" i="51"/>
  <c r="HD371" i="51"/>
  <c r="HC371" i="51"/>
  <c r="HB371" i="51"/>
  <c r="HA371" i="51"/>
  <c r="GZ371" i="51"/>
  <c r="IN369" i="51"/>
  <c r="IM369" i="51"/>
  <c r="IL369" i="51"/>
  <c r="IK369" i="51"/>
  <c r="IJ369" i="51"/>
  <c r="II369" i="51"/>
  <c r="IH369" i="51"/>
  <c r="IG369" i="51"/>
  <c r="IF369" i="51"/>
  <c r="IE369" i="51"/>
  <c r="ID369" i="51"/>
  <c r="IC369" i="51"/>
  <c r="IB369" i="51"/>
  <c r="IA369" i="51"/>
  <c r="HZ369" i="51"/>
  <c r="HY369" i="51"/>
  <c r="HX369" i="51"/>
  <c r="HW369" i="51"/>
  <c r="HV369" i="51"/>
  <c r="HU369" i="51"/>
  <c r="HT369" i="51"/>
  <c r="HS369" i="51"/>
  <c r="HR369" i="51"/>
  <c r="HQ369" i="51"/>
  <c r="HP369" i="51"/>
  <c r="HO369" i="51"/>
  <c r="HN369" i="51"/>
  <c r="HM369" i="51"/>
  <c r="HL369" i="51"/>
  <c r="HK369" i="51"/>
  <c r="HI369" i="51"/>
  <c r="HH369" i="51"/>
  <c r="HG369" i="51"/>
  <c r="HF369" i="51"/>
  <c r="HE369" i="51"/>
  <c r="HD369" i="51"/>
  <c r="HC369" i="51"/>
  <c r="HB369" i="51"/>
  <c r="HA369" i="51"/>
  <c r="GZ369" i="51"/>
  <c r="IN368" i="51"/>
  <c r="IM368" i="51"/>
  <c r="IL368" i="51"/>
  <c r="IK368" i="51"/>
  <c r="IJ368" i="51"/>
  <c r="II368" i="51"/>
  <c r="IH368" i="51"/>
  <c r="IG368" i="51"/>
  <c r="IF368" i="51"/>
  <c r="IE368" i="51"/>
  <c r="ID368" i="51"/>
  <c r="IC368" i="51"/>
  <c r="IB368" i="51"/>
  <c r="IA368" i="51"/>
  <c r="HZ368" i="51"/>
  <c r="HY368" i="51"/>
  <c r="HX368" i="51"/>
  <c r="HW368" i="51"/>
  <c r="HV368" i="51"/>
  <c r="HU368" i="51"/>
  <c r="HT368" i="51"/>
  <c r="HS368" i="51"/>
  <c r="HR368" i="51"/>
  <c r="HQ368" i="51"/>
  <c r="HP368" i="51"/>
  <c r="HO368" i="51"/>
  <c r="HN368" i="51"/>
  <c r="HM368" i="51"/>
  <c r="HL368" i="51"/>
  <c r="HK368" i="51"/>
  <c r="HJ368" i="51"/>
  <c r="HI368" i="51"/>
  <c r="HH368" i="51"/>
  <c r="HG368" i="51"/>
  <c r="HF368" i="51"/>
  <c r="HE368" i="51"/>
  <c r="HD368" i="51"/>
  <c r="HC368" i="51"/>
  <c r="HB368" i="51"/>
  <c r="HA368" i="51"/>
  <c r="GZ368" i="51"/>
  <c r="IN367" i="51"/>
  <c r="IM367" i="51"/>
  <c r="IL367" i="51"/>
  <c r="IK367" i="51"/>
  <c r="IJ367" i="51"/>
  <c r="II367" i="51"/>
  <c r="IH367" i="51"/>
  <c r="IG367" i="51"/>
  <c r="IF367" i="51"/>
  <c r="IE367" i="51"/>
  <c r="ID367" i="51"/>
  <c r="IC367" i="51"/>
  <c r="IB367" i="51"/>
  <c r="IA367" i="51"/>
  <c r="HZ367" i="51"/>
  <c r="HY367" i="51"/>
  <c r="HX367" i="51"/>
  <c r="HW367" i="51"/>
  <c r="HV367" i="51"/>
  <c r="HU367" i="51"/>
  <c r="HT367" i="51"/>
  <c r="HS367" i="51"/>
  <c r="HR367" i="51"/>
  <c r="HQ367" i="51"/>
  <c r="HP367" i="51"/>
  <c r="HO367" i="51"/>
  <c r="HN367" i="51"/>
  <c r="HM367" i="51"/>
  <c r="HL367" i="51"/>
  <c r="HK367" i="51"/>
  <c r="HJ367" i="51"/>
  <c r="HI367" i="51"/>
  <c r="HH367" i="51"/>
  <c r="HG367" i="51"/>
  <c r="HF367" i="51"/>
  <c r="HE367" i="51"/>
  <c r="HD367" i="51"/>
  <c r="HC367" i="51"/>
  <c r="HB367" i="51"/>
  <c r="HA367" i="51"/>
  <c r="GZ367" i="51"/>
  <c r="IN366" i="51"/>
  <c r="IM366" i="51"/>
  <c r="IL366" i="51"/>
  <c r="IK366" i="51"/>
  <c r="IJ366" i="51"/>
  <c r="II366" i="51"/>
  <c r="IH366" i="51"/>
  <c r="IG366" i="51"/>
  <c r="IF366" i="51"/>
  <c r="IE366" i="51"/>
  <c r="ID366" i="51"/>
  <c r="IC366" i="51"/>
  <c r="IB366" i="51"/>
  <c r="IA366" i="51"/>
  <c r="HZ366" i="51"/>
  <c r="HY366" i="51"/>
  <c r="HX366" i="51"/>
  <c r="HW366" i="51"/>
  <c r="HV366" i="51"/>
  <c r="HU366" i="51"/>
  <c r="HT366" i="51"/>
  <c r="HS366" i="51"/>
  <c r="HR366" i="51"/>
  <c r="HQ366" i="51"/>
  <c r="HP366" i="51"/>
  <c r="HO366" i="51"/>
  <c r="HN366" i="51"/>
  <c r="HM366" i="51"/>
  <c r="HL366" i="51"/>
  <c r="HK366" i="51"/>
  <c r="HI366" i="51"/>
  <c r="HH366" i="51"/>
  <c r="HG366" i="51"/>
  <c r="HF366" i="51"/>
  <c r="HE366" i="51"/>
  <c r="HD366" i="51"/>
  <c r="HC366" i="51"/>
  <c r="HB366" i="51"/>
  <c r="HA366" i="51"/>
  <c r="GZ366" i="51"/>
  <c r="IN362" i="51"/>
  <c r="IM362" i="51"/>
  <c r="IL362" i="51"/>
  <c r="IK362" i="51"/>
  <c r="IJ362" i="51"/>
  <c r="II362" i="51"/>
  <c r="IH362" i="51"/>
  <c r="IG362" i="51"/>
  <c r="IF362" i="51"/>
  <c r="IE362" i="51"/>
  <c r="ID362" i="51"/>
  <c r="IC362" i="51"/>
  <c r="IB362" i="51"/>
  <c r="IA362" i="51"/>
  <c r="HZ362" i="51"/>
  <c r="HY362" i="51"/>
  <c r="HX362" i="51"/>
  <c r="HW362" i="51"/>
  <c r="HV362" i="51"/>
  <c r="HU362" i="51"/>
  <c r="HT362" i="51"/>
  <c r="HS362" i="51"/>
  <c r="HR362" i="51"/>
  <c r="HQ362" i="51"/>
  <c r="HP362" i="51"/>
  <c r="HO362" i="51"/>
  <c r="HN362" i="51"/>
  <c r="HM362" i="51"/>
  <c r="HL362" i="51"/>
  <c r="HK362" i="51"/>
  <c r="HJ362" i="51"/>
  <c r="HI362" i="51"/>
  <c r="HH362" i="51"/>
  <c r="HG362" i="51"/>
  <c r="HF362" i="51"/>
  <c r="HE362" i="51"/>
  <c r="HD362" i="51"/>
  <c r="HC362" i="51"/>
  <c r="HB362" i="51"/>
  <c r="HA362" i="51"/>
  <c r="GZ362" i="51"/>
  <c r="IN361" i="51"/>
  <c r="IM361" i="51"/>
  <c r="IL361" i="51"/>
  <c r="IK361" i="51"/>
  <c r="IJ361" i="51"/>
  <c r="II361" i="51"/>
  <c r="IH361" i="51"/>
  <c r="IG361" i="51"/>
  <c r="IF361" i="51"/>
  <c r="IE361" i="51"/>
  <c r="ID361" i="51"/>
  <c r="IC361" i="51"/>
  <c r="IB361" i="51"/>
  <c r="IA361" i="51"/>
  <c r="HZ361" i="51"/>
  <c r="HY361" i="51"/>
  <c r="HX361" i="51"/>
  <c r="HW361" i="51"/>
  <c r="HV361" i="51"/>
  <c r="HU361" i="51"/>
  <c r="HT361" i="51"/>
  <c r="HS361" i="51"/>
  <c r="HR361" i="51"/>
  <c r="HQ361" i="51"/>
  <c r="HP361" i="51"/>
  <c r="HO361" i="51"/>
  <c r="HN361" i="51"/>
  <c r="HM361" i="51"/>
  <c r="HL361" i="51"/>
  <c r="HK361" i="51"/>
  <c r="HJ361" i="51"/>
  <c r="HI361" i="51"/>
  <c r="HH361" i="51"/>
  <c r="HG361" i="51"/>
  <c r="HF361" i="51"/>
  <c r="HE361" i="51"/>
  <c r="HD361" i="51"/>
  <c r="HC361" i="51"/>
  <c r="HB361" i="51"/>
  <c r="HA361" i="51"/>
  <c r="GZ361" i="51"/>
  <c r="IN359" i="51"/>
  <c r="IM359" i="51"/>
  <c r="IL359" i="51"/>
  <c r="IK359" i="51"/>
  <c r="IJ359" i="51"/>
  <c r="II359" i="51"/>
  <c r="IH359" i="51"/>
  <c r="IG359" i="51"/>
  <c r="IF359" i="51"/>
  <c r="IE359" i="51"/>
  <c r="ID359" i="51"/>
  <c r="IC359" i="51"/>
  <c r="IB359" i="51"/>
  <c r="IA359" i="51"/>
  <c r="HZ359" i="51"/>
  <c r="HY359" i="51"/>
  <c r="HX359" i="51"/>
  <c r="HW359" i="51"/>
  <c r="HV359" i="51"/>
  <c r="HU359" i="51"/>
  <c r="HT359" i="51"/>
  <c r="HS359" i="51"/>
  <c r="HR359" i="51"/>
  <c r="HQ359" i="51"/>
  <c r="HP359" i="51"/>
  <c r="HO359" i="51"/>
  <c r="HN359" i="51"/>
  <c r="HM359" i="51"/>
  <c r="HL359" i="51"/>
  <c r="HK359" i="51"/>
  <c r="HI359" i="51"/>
  <c r="HH359" i="51"/>
  <c r="HG359" i="51"/>
  <c r="HF359" i="51"/>
  <c r="HE359" i="51"/>
  <c r="HD359" i="51"/>
  <c r="HC359" i="51"/>
  <c r="HB359" i="51"/>
  <c r="HA359" i="51"/>
  <c r="GZ359" i="51"/>
  <c r="IN358" i="51"/>
  <c r="IM358" i="51"/>
  <c r="IL358" i="51"/>
  <c r="IK358" i="51"/>
  <c r="IJ358" i="51"/>
  <c r="II358" i="51"/>
  <c r="IH358" i="51"/>
  <c r="IG358" i="51"/>
  <c r="IF358" i="51"/>
  <c r="IE358" i="51"/>
  <c r="ID358" i="51"/>
  <c r="IC358" i="51"/>
  <c r="IB358" i="51"/>
  <c r="IA358" i="51"/>
  <c r="HZ358" i="51"/>
  <c r="HY358" i="51"/>
  <c r="HX358" i="51"/>
  <c r="HW358" i="51"/>
  <c r="HV358" i="51"/>
  <c r="HU358" i="51"/>
  <c r="HT358" i="51"/>
  <c r="HS358" i="51"/>
  <c r="HR358" i="51"/>
  <c r="HQ358" i="51"/>
  <c r="HP358" i="51"/>
  <c r="HO358" i="51"/>
  <c r="HN358" i="51"/>
  <c r="HM358" i="51"/>
  <c r="HL358" i="51"/>
  <c r="HK358" i="51"/>
  <c r="HJ358" i="51"/>
  <c r="HI358" i="51"/>
  <c r="HH358" i="51"/>
  <c r="HG358" i="51"/>
  <c r="HF358" i="51"/>
  <c r="HE358" i="51"/>
  <c r="HD358" i="51"/>
  <c r="HC358" i="51"/>
  <c r="HB358" i="51"/>
  <c r="HA358" i="51"/>
  <c r="GZ358" i="51"/>
  <c r="IN357" i="51"/>
  <c r="IM357" i="51"/>
  <c r="IL357" i="51"/>
  <c r="IK357" i="51"/>
  <c r="IJ357" i="51"/>
  <c r="II357" i="51"/>
  <c r="IH357" i="51"/>
  <c r="IG357" i="51"/>
  <c r="IF357" i="51"/>
  <c r="IE357" i="51"/>
  <c r="ID357" i="51"/>
  <c r="IC357" i="51"/>
  <c r="IB357" i="51"/>
  <c r="IA357" i="51"/>
  <c r="HZ357" i="51"/>
  <c r="HY357" i="51"/>
  <c r="HX357" i="51"/>
  <c r="HW357" i="51"/>
  <c r="HV357" i="51"/>
  <c r="HU357" i="51"/>
  <c r="HT357" i="51"/>
  <c r="HS357" i="51"/>
  <c r="HR357" i="51"/>
  <c r="HQ357" i="51"/>
  <c r="HP357" i="51"/>
  <c r="HO357" i="51"/>
  <c r="HN357" i="51"/>
  <c r="HM357" i="51"/>
  <c r="HL357" i="51"/>
  <c r="HK357" i="51"/>
  <c r="HI357" i="51"/>
  <c r="HH357" i="51"/>
  <c r="HG357" i="51"/>
  <c r="HF357" i="51"/>
  <c r="HE357" i="51"/>
  <c r="HD357" i="51"/>
  <c r="HC357" i="51"/>
  <c r="HB357" i="51"/>
  <c r="HA357" i="51"/>
  <c r="GZ357" i="51"/>
  <c r="IN356" i="51"/>
  <c r="IM356" i="51"/>
  <c r="IL356" i="51"/>
  <c r="IK356" i="51"/>
  <c r="IJ356" i="51"/>
  <c r="II356" i="51"/>
  <c r="IH356" i="51"/>
  <c r="IG356" i="51"/>
  <c r="IF356" i="51"/>
  <c r="IE356" i="51"/>
  <c r="ID356" i="51"/>
  <c r="IC356" i="51"/>
  <c r="IB356" i="51"/>
  <c r="IA356" i="51"/>
  <c r="HZ356" i="51"/>
  <c r="HY356" i="51"/>
  <c r="HX356" i="51"/>
  <c r="HW356" i="51"/>
  <c r="HV356" i="51"/>
  <c r="HU356" i="51"/>
  <c r="HT356" i="51"/>
  <c r="HS356" i="51"/>
  <c r="HR356" i="51"/>
  <c r="HQ356" i="51"/>
  <c r="HP356" i="51"/>
  <c r="HO356" i="51"/>
  <c r="HN356" i="51"/>
  <c r="HM356" i="51"/>
  <c r="HL356" i="51"/>
  <c r="HK356" i="51"/>
  <c r="HI356" i="51"/>
  <c r="HH356" i="51"/>
  <c r="HG356" i="51"/>
  <c r="HF356" i="51"/>
  <c r="HE356" i="51"/>
  <c r="HD356" i="51"/>
  <c r="HC356" i="51"/>
  <c r="HB356" i="51"/>
  <c r="HA356" i="51"/>
  <c r="GZ356" i="51"/>
  <c r="IN355" i="51"/>
  <c r="IM355" i="51"/>
  <c r="IL355" i="51"/>
  <c r="IK355" i="51"/>
  <c r="IJ355" i="51"/>
  <c r="II355" i="51"/>
  <c r="IH355" i="51"/>
  <c r="IG355" i="51"/>
  <c r="IF355" i="51"/>
  <c r="IE355" i="51"/>
  <c r="ID355" i="51"/>
  <c r="IC355" i="51"/>
  <c r="IB355" i="51"/>
  <c r="IA355" i="51"/>
  <c r="HZ355" i="51"/>
  <c r="HY355" i="51"/>
  <c r="HX355" i="51"/>
  <c r="HW355" i="51"/>
  <c r="HV355" i="51"/>
  <c r="HU355" i="51"/>
  <c r="HT355" i="51"/>
  <c r="HS355" i="51"/>
  <c r="HR355" i="51"/>
  <c r="HQ355" i="51"/>
  <c r="HP355" i="51"/>
  <c r="HO355" i="51"/>
  <c r="HN355" i="51"/>
  <c r="HM355" i="51"/>
  <c r="HL355" i="51"/>
  <c r="HK355" i="51"/>
  <c r="HJ355" i="51"/>
  <c r="HI355" i="51"/>
  <c r="HH355" i="51"/>
  <c r="HG355" i="51"/>
  <c r="HF355" i="51"/>
  <c r="HE355" i="51"/>
  <c r="HD355" i="51"/>
  <c r="HC355" i="51"/>
  <c r="HB355" i="51"/>
  <c r="HA355" i="51"/>
  <c r="GZ355" i="51"/>
  <c r="IN352" i="51"/>
  <c r="IM352" i="51"/>
  <c r="IL352" i="51"/>
  <c r="IK352" i="51"/>
  <c r="IJ352" i="51"/>
  <c r="II352" i="51"/>
  <c r="IH352" i="51"/>
  <c r="IG352" i="51"/>
  <c r="IF352" i="51"/>
  <c r="IE352" i="51"/>
  <c r="ID352" i="51"/>
  <c r="IC352" i="51"/>
  <c r="IB352" i="51"/>
  <c r="IA352" i="51"/>
  <c r="HZ352" i="51"/>
  <c r="HY352" i="51"/>
  <c r="HX352" i="51"/>
  <c r="HW352" i="51"/>
  <c r="HV352" i="51"/>
  <c r="HU352" i="51"/>
  <c r="HT352" i="51"/>
  <c r="HS352" i="51"/>
  <c r="HR352" i="51"/>
  <c r="HQ352" i="51"/>
  <c r="HP352" i="51"/>
  <c r="HO352" i="51"/>
  <c r="HN352" i="51"/>
  <c r="HM352" i="51"/>
  <c r="HL352" i="51"/>
  <c r="HK352" i="51"/>
  <c r="HI352" i="51"/>
  <c r="HH352" i="51"/>
  <c r="HG352" i="51"/>
  <c r="HF352" i="51"/>
  <c r="HE352" i="51"/>
  <c r="HD352" i="51"/>
  <c r="HC352" i="51"/>
  <c r="HB352" i="51"/>
  <c r="HA352" i="51"/>
  <c r="GZ352" i="51"/>
  <c r="IN351" i="51"/>
  <c r="IN350" i="51" s="1"/>
  <c r="IM351" i="51"/>
  <c r="IL351" i="51"/>
  <c r="IK351" i="51"/>
  <c r="IK350" i="51" s="1"/>
  <c r="IJ351" i="51"/>
  <c r="IJ350" i="51" s="1"/>
  <c r="II351" i="51"/>
  <c r="IH351" i="51"/>
  <c r="IG351" i="51"/>
  <c r="IG350" i="51" s="1"/>
  <c r="IF351" i="51"/>
  <c r="IE351" i="51"/>
  <c r="ID351" i="51"/>
  <c r="ID350" i="51" s="1"/>
  <c r="IC351" i="51"/>
  <c r="IC350" i="51" s="1"/>
  <c r="IB351" i="51"/>
  <c r="IB350" i="51" s="1"/>
  <c r="IA351" i="51"/>
  <c r="HZ351" i="51"/>
  <c r="HZ350" i="51" s="1"/>
  <c r="HY351" i="51"/>
  <c r="HY350" i="51" s="1"/>
  <c r="HX351" i="51"/>
  <c r="HX350" i="51" s="1"/>
  <c r="HW351" i="51"/>
  <c r="HV351" i="51"/>
  <c r="HV350" i="51" s="1"/>
  <c r="HU351" i="51"/>
  <c r="HT351" i="51"/>
  <c r="HS351" i="51"/>
  <c r="HR351" i="51"/>
  <c r="HR350" i="51" s="1"/>
  <c r="HQ351" i="51"/>
  <c r="HP351" i="51"/>
  <c r="HO351" i="51"/>
  <c r="HN351" i="51"/>
  <c r="HN350" i="51" s="1"/>
  <c r="HK351" i="51"/>
  <c r="HI351" i="51"/>
  <c r="HH351" i="51"/>
  <c r="HG351" i="51"/>
  <c r="HF351" i="51"/>
  <c r="HE351" i="51"/>
  <c r="HD351" i="51"/>
  <c r="HC351" i="51"/>
  <c r="HB351" i="51"/>
  <c r="HA351" i="51"/>
  <c r="GZ351" i="51"/>
  <c r="IN349" i="51"/>
  <c r="IM349" i="51"/>
  <c r="IL349" i="51"/>
  <c r="IK349" i="51"/>
  <c r="IJ349" i="51"/>
  <c r="II349" i="51"/>
  <c r="IH349" i="51"/>
  <c r="IG349" i="51"/>
  <c r="IF349" i="51"/>
  <c r="IE349" i="51"/>
  <c r="ID349" i="51"/>
  <c r="IC349" i="51"/>
  <c r="IB349" i="51"/>
  <c r="IA349" i="51"/>
  <c r="HZ349" i="51"/>
  <c r="HY349" i="51"/>
  <c r="HX349" i="51"/>
  <c r="HW349" i="51"/>
  <c r="HV349" i="51"/>
  <c r="HU349" i="51"/>
  <c r="HT349" i="51"/>
  <c r="HS349" i="51"/>
  <c r="HR349" i="51"/>
  <c r="HQ349" i="51"/>
  <c r="HP349" i="51"/>
  <c r="HO349" i="51"/>
  <c r="HN349" i="51"/>
  <c r="HM349" i="51"/>
  <c r="HL349" i="51"/>
  <c r="HK349" i="51"/>
  <c r="HI349" i="51"/>
  <c r="HH349" i="51"/>
  <c r="HG349" i="51"/>
  <c r="HF349" i="51"/>
  <c r="HE349" i="51"/>
  <c r="HD349" i="51"/>
  <c r="HC349" i="51"/>
  <c r="HB349" i="51"/>
  <c r="HA349" i="51"/>
  <c r="GZ349" i="51"/>
  <c r="IN348" i="51"/>
  <c r="IM348" i="51"/>
  <c r="IL348" i="51"/>
  <c r="IK348" i="51"/>
  <c r="IJ348" i="51"/>
  <c r="II348" i="51"/>
  <c r="IH348" i="51"/>
  <c r="IG348" i="51"/>
  <c r="IF348" i="51"/>
  <c r="IE348" i="51"/>
  <c r="ID348" i="51"/>
  <c r="IC348" i="51"/>
  <c r="IB348" i="51"/>
  <c r="IA348" i="51"/>
  <c r="HZ348" i="51"/>
  <c r="HY348" i="51"/>
  <c r="HX348" i="51"/>
  <c r="HW348" i="51"/>
  <c r="HV348" i="51"/>
  <c r="HU348" i="51"/>
  <c r="HT348" i="51"/>
  <c r="HS348" i="51"/>
  <c r="HR348" i="51"/>
  <c r="HQ348" i="51"/>
  <c r="HP348" i="51"/>
  <c r="HO348" i="51"/>
  <c r="HN348" i="51"/>
  <c r="HM348" i="51"/>
  <c r="HL348" i="51"/>
  <c r="HK348" i="51"/>
  <c r="HJ348" i="51"/>
  <c r="HI348" i="51"/>
  <c r="HH348" i="51"/>
  <c r="HG348" i="51"/>
  <c r="HF348" i="51"/>
  <c r="HE348" i="51"/>
  <c r="HD348" i="51"/>
  <c r="HC348" i="51"/>
  <c r="HB348" i="51"/>
  <c r="HA348" i="51"/>
  <c r="GZ348" i="51"/>
  <c r="IN347" i="51"/>
  <c r="IM347" i="51"/>
  <c r="IL347" i="51"/>
  <c r="IK347" i="51"/>
  <c r="IJ347" i="51"/>
  <c r="II347" i="51"/>
  <c r="IH347" i="51"/>
  <c r="IG347" i="51"/>
  <c r="IF347" i="51"/>
  <c r="IE347" i="51"/>
  <c r="ID347" i="51"/>
  <c r="IC347" i="51"/>
  <c r="IB347" i="51"/>
  <c r="IA347" i="51"/>
  <c r="HZ347" i="51"/>
  <c r="HY347" i="51"/>
  <c r="HX347" i="51"/>
  <c r="HW347" i="51"/>
  <c r="HV347" i="51"/>
  <c r="HU347" i="51"/>
  <c r="HT347" i="51"/>
  <c r="HS347" i="51"/>
  <c r="HR347" i="51"/>
  <c r="HQ347" i="51"/>
  <c r="HP347" i="51"/>
  <c r="HO347" i="51"/>
  <c r="HN347" i="51"/>
  <c r="HM347" i="51"/>
  <c r="HL347" i="51"/>
  <c r="HK347" i="51"/>
  <c r="HJ347" i="51"/>
  <c r="HI347" i="51"/>
  <c r="HH347" i="51"/>
  <c r="HG347" i="51"/>
  <c r="HF347" i="51"/>
  <c r="HE347" i="51"/>
  <c r="HD347" i="51"/>
  <c r="HC347" i="51"/>
  <c r="HB347" i="51"/>
  <c r="HA347" i="51"/>
  <c r="GZ347" i="51"/>
  <c r="IN345" i="51"/>
  <c r="IM345" i="51"/>
  <c r="IL345" i="51"/>
  <c r="IK345" i="51"/>
  <c r="IJ345" i="51"/>
  <c r="II345" i="51"/>
  <c r="IH345" i="51"/>
  <c r="IG345" i="51"/>
  <c r="IF345" i="51"/>
  <c r="IE345" i="51"/>
  <c r="ID345" i="51"/>
  <c r="IC345" i="51"/>
  <c r="IB345" i="51"/>
  <c r="IA345" i="51"/>
  <c r="HZ345" i="51"/>
  <c r="HY345" i="51"/>
  <c r="HX345" i="51"/>
  <c r="HW345" i="51"/>
  <c r="HV345" i="51"/>
  <c r="HU345" i="51"/>
  <c r="HT345" i="51"/>
  <c r="HS345" i="51"/>
  <c r="HR345" i="51"/>
  <c r="HQ345" i="51"/>
  <c r="HP345" i="51"/>
  <c r="HO345" i="51"/>
  <c r="HN345" i="51"/>
  <c r="HM345" i="51"/>
  <c r="HL345" i="51"/>
  <c r="HK345" i="51"/>
  <c r="HJ345" i="51"/>
  <c r="HI345" i="51"/>
  <c r="HH345" i="51"/>
  <c r="HG345" i="51"/>
  <c r="HF345" i="51"/>
  <c r="HE345" i="51"/>
  <c r="HD345" i="51"/>
  <c r="HC345" i="51"/>
  <c r="HB345" i="51"/>
  <c r="HA345" i="51"/>
  <c r="GZ345" i="51"/>
  <c r="IN344" i="51"/>
  <c r="IM344" i="51"/>
  <c r="IL344" i="51"/>
  <c r="IK344" i="51"/>
  <c r="IJ344" i="51"/>
  <c r="II344" i="51"/>
  <c r="IH344" i="51"/>
  <c r="IG344" i="51"/>
  <c r="IF344" i="51"/>
  <c r="IE344" i="51"/>
  <c r="ID344" i="51"/>
  <c r="IC344" i="51"/>
  <c r="IB344" i="51"/>
  <c r="IA344" i="51"/>
  <c r="HZ344" i="51"/>
  <c r="HY344" i="51"/>
  <c r="HX344" i="51"/>
  <c r="HW344" i="51"/>
  <c r="HV344" i="51"/>
  <c r="HU344" i="51"/>
  <c r="HT344" i="51"/>
  <c r="HS344" i="51"/>
  <c r="HR344" i="51"/>
  <c r="HQ344" i="51"/>
  <c r="HP344" i="51"/>
  <c r="HO344" i="51"/>
  <c r="HN344" i="51"/>
  <c r="HM344" i="51"/>
  <c r="HL344" i="51"/>
  <c r="HK344" i="51"/>
  <c r="HJ344" i="51"/>
  <c r="HI344" i="51"/>
  <c r="HH344" i="51"/>
  <c r="HG344" i="51"/>
  <c r="HF344" i="51"/>
  <c r="HE344" i="51"/>
  <c r="HD344" i="51"/>
  <c r="HC344" i="51"/>
  <c r="HB344" i="51"/>
  <c r="HA344" i="51"/>
  <c r="GZ344" i="51"/>
  <c r="IN343" i="51"/>
  <c r="IM343" i="51"/>
  <c r="IL343" i="51"/>
  <c r="IK343" i="51"/>
  <c r="IJ343" i="51"/>
  <c r="II343" i="51"/>
  <c r="IH343" i="51"/>
  <c r="IG343" i="51"/>
  <c r="IF343" i="51"/>
  <c r="IE343" i="51"/>
  <c r="ID343" i="51"/>
  <c r="IC343" i="51"/>
  <c r="IB343" i="51"/>
  <c r="IA343" i="51"/>
  <c r="HZ343" i="51"/>
  <c r="HY343" i="51"/>
  <c r="HX343" i="51"/>
  <c r="HW343" i="51"/>
  <c r="HV343" i="51"/>
  <c r="HU343" i="51"/>
  <c r="HT343" i="51"/>
  <c r="HS343" i="51"/>
  <c r="HR343" i="51"/>
  <c r="HQ343" i="51"/>
  <c r="HP343" i="51"/>
  <c r="HO343" i="51"/>
  <c r="HN343" i="51"/>
  <c r="HM343" i="51"/>
  <c r="HL343" i="51"/>
  <c r="HK343" i="51"/>
  <c r="HJ343" i="51"/>
  <c r="HI343" i="51"/>
  <c r="HH343" i="51"/>
  <c r="HG343" i="51"/>
  <c r="HF343" i="51"/>
  <c r="HE343" i="51"/>
  <c r="HD343" i="51"/>
  <c r="HC343" i="51"/>
  <c r="HB343" i="51"/>
  <c r="HA343" i="51"/>
  <c r="GZ343" i="51"/>
  <c r="IN342" i="51"/>
  <c r="IM342" i="51"/>
  <c r="IL342" i="51"/>
  <c r="IK342" i="51"/>
  <c r="IJ342" i="51"/>
  <c r="II342" i="51"/>
  <c r="IH342" i="51"/>
  <c r="IG342" i="51"/>
  <c r="IF342" i="51"/>
  <c r="IE342" i="51"/>
  <c r="ID342" i="51"/>
  <c r="IC342" i="51"/>
  <c r="IB342" i="51"/>
  <c r="IA342" i="51"/>
  <c r="HZ342" i="51"/>
  <c r="HY342" i="51"/>
  <c r="HX342" i="51"/>
  <c r="HW342" i="51"/>
  <c r="HV342" i="51"/>
  <c r="HU342" i="51"/>
  <c r="HT342" i="51"/>
  <c r="HS342" i="51"/>
  <c r="HR342" i="51"/>
  <c r="HQ342" i="51"/>
  <c r="HP342" i="51"/>
  <c r="HO342" i="51"/>
  <c r="HN342" i="51"/>
  <c r="HM342" i="51"/>
  <c r="HL342" i="51"/>
  <c r="HK342" i="51"/>
  <c r="HJ342" i="51"/>
  <c r="HI342" i="51"/>
  <c r="HH342" i="51"/>
  <c r="HG342" i="51"/>
  <c r="HF342" i="51"/>
  <c r="HE342" i="51"/>
  <c r="HD342" i="51"/>
  <c r="HC342" i="51"/>
  <c r="HB342" i="51"/>
  <c r="HA342" i="51"/>
  <c r="GZ342" i="51"/>
  <c r="IN341" i="51"/>
  <c r="IM341" i="51"/>
  <c r="IL341" i="51"/>
  <c r="IK341" i="51"/>
  <c r="IJ341" i="51"/>
  <c r="II341" i="51"/>
  <c r="IH341" i="51"/>
  <c r="IG341" i="51"/>
  <c r="IF341" i="51"/>
  <c r="IE341" i="51"/>
  <c r="ID341" i="51"/>
  <c r="IC341" i="51"/>
  <c r="IB341" i="51"/>
  <c r="IA341" i="51"/>
  <c r="HZ341" i="51"/>
  <c r="HY341" i="51"/>
  <c r="HX341" i="51"/>
  <c r="HW341" i="51"/>
  <c r="HV341" i="51"/>
  <c r="HU341" i="51"/>
  <c r="HT341" i="51"/>
  <c r="HS341" i="51"/>
  <c r="HR341" i="51"/>
  <c r="HQ341" i="51"/>
  <c r="HP341" i="51"/>
  <c r="HO341" i="51"/>
  <c r="HN341" i="51"/>
  <c r="HM341" i="51"/>
  <c r="HL341" i="51"/>
  <c r="HK341" i="51"/>
  <c r="HJ341" i="51"/>
  <c r="HI341" i="51"/>
  <c r="HH341" i="51"/>
  <c r="HG341" i="51"/>
  <c r="HF341" i="51"/>
  <c r="HE341" i="51"/>
  <c r="HD341" i="51"/>
  <c r="HC341" i="51"/>
  <c r="HB341" i="51"/>
  <c r="HA341" i="51"/>
  <c r="GZ341" i="51"/>
  <c r="IN338" i="51"/>
  <c r="IM338" i="51"/>
  <c r="IL338" i="51"/>
  <c r="IK338" i="51"/>
  <c r="IJ338" i="51"/>
  <c r="II338" i="51"/>
  <c r="IH338" i="51"/>
  <c r="IG338" i="51"/>
  <c r="IF338" i="51"/>
  <c r="IE338" i="51"/>
  <c r="ID338" i="51"/>
  <c r="IC338" i="51"/>
  <c r="IB338" i="51"/>
  <c r="IA338" i="51"/>
  <c r="HZ338" i="51"/>
  <c r="HY338" i="51"/>
  <c r="HX338" i="51"/>
  <c r="HW338" i="51"/>
  <c r="HV338" i="51"/>
  <c r="HU338" i="51"/>
  <c r="HT338" i="51"/>
  <c r="HS338" i="51"/>
  <c r="HR338" i="51"/>
  <c r="HQ338" i="51"/>
  <c r="HP338" i="51"/>
  <c r="HO338" i="51"/>
  <c r="HN338" i="51"/>
  <c r="HM338" i="51"/>
  <c r="HL338" i="51"/>
  <c r="HK338" i="51"/>
  <c r="HJ338" i="51"/>
  <c r="HI338" i="51"/>
  <c r="HH338" i="51"/>
  <c r="HG338" i="51"/>
  <c r="HF338" i="51"/>
  <c r="HE338" i="51"/>
  <c r="HD338" i="51"/>
  <c r="HC338" i="51"/>
  <c r="HB338" i="51"/>
  <c r="HA338" i="51"/>
  <c r="GZ338" i="51"/>
  <c r="IN337" i="51"/>
  <c r="IM337" i="51"/>
  <c r="IL337" i="51"/>
  <c r="IK337" i="51"/>
  <c r="IJ337" i="51"/>
  <c r="II337" i="51"/>
  <c r="IH337" i="51"/>
  <c r="IG337" i="51"/>
  <c r="IF337" i="51"/>
  <c r="IE337" i="51"/>
  <c r="ID337" i="51"/>
  <c r="IC337" i="51"/>
  <c r="IB337" i="51"/>
  <c r="IA337" i="51"/>
  <c r="HZ337" i="51"/>
  <c r="HY337" i="51"/>
  <c r="HX337" i="51"/>
  <c r="HW337" i="51"/>
  <c r="HV337" i="51"/>
  <c r="HU337" i="51"/>
  <c r="HT337" i="51"/>
  <c r="HS337" i="51"/>
  <c r="HR337" i="51"/>
  <c r="HQ337" i="51"/>
  <c r="HP337" i="51"/>
  <c r="HO337" i="51"/>
  <c r="HN337" i="51"/>
  <c r="HM337" i="51"/>
  <c r="HL337" i="51"/>
  <c r="HK337" i="51"/>
  <c r="HJ337" i="51"/>
  <c r="HI337" i="51"/>
  <c r="HH337" i="51"/>
  <c r="HG337" i="51"/>
  <c r="HF337" i="51"/>
  <c r="HE337" i="51"/>
  <c r="HD337" i="51"/>
  <c r="HC337" i="51"/>
  <c r="HB337" i="51"/>
  <c r="HA337" i="51"/>
  <c r="GZ337" i="51"/>
  <c r="IN336" i="51"/>
  <c r="IM336" i="51"/>
  <c r="IL336" i="51"/>
  <c r="IK336" i="51"/>
  <c r="IJ336" i="51"/>
  <c r="II336" i="51"/>
  <c r="IH336" i="51"/>
  <c r="IG336" i="51"/>
  <c r="IF336" i="51"/>
  <c r="IE336" i="51"/>
  <c r="ID336" i="51"/>
  <c r="IC336" i="51"/>
  <c r="IB336" i="51"/>
  <c r="IA336" i="51"/>
  <c r="HZ336" i="51"/>
  <c r="HY336" i="51"/>
  <c r="HX336" i="51"/>
  <c r="HW336" i="51"/>
  <c r="HV336" i="51"/>
  <c r="HU336" i="51"/>
  <c r="HT336" i="51"/>
  <c r="HS336" i="51"/>
  <c r="HR336" i="51"/>
  <c r="HQ336" i="51"/>
  <c r="HP336" i="51"/>
  <c r="HO336" i="51"/>
  <c r="HN336" i="51"/>
  <c r="HM336" i="51"/>
  <c r="HL336" i="51"/>
  <c r="HK336" i="51"/>
  <c r="HJ336" i="51"/>
  <c r="HI336" i="51"/>
  <c r="HH336" i="51"/>
  <c r="HG336" i="51"/>
  <c r="HF336" i="51"/>
  <c r="HE336" i="51"/>
  <c r="HD336" i="51"/>
  <c r="HC336" i="51"/>
  <c r="HB336" i="51"/>
  <c r="HA336" i="51"/>
  <c r="GZ336" i="51"/>
  <c r="IN334" i="51"/>
  <c r="IM334" i="51"/>
  <c r="IL334" i="51"/>
  <c r="IK334" i="51"/>
  <c r="IJ334" i="51"/>
  <c r="II334" i="51"/>
  <c r="IH334" i="51"/>
  <c r="IG334" i="51"/>
  <c r="IF334" i="51"/>
  <c r="IE334" i="51"/>
  <c r="ID334" i="51"/>
  <c r="IC334" i="51"/>
  <c r="IB334" i="51"/>
  <c r="IA334" i="51"/>
  <c r="HZ334" i="51"/>
  <c r="HY334" i="51"/>
  <c r="HX334" i="51"/>
  <c r="HW334" i="51"/>
  <c r="HV334" i="51"/>
  <c r="HU334" i="51"/>
  <c r="HT334" i="51"/>
  <c r="HS334" i="51"/>
  <c r="HR334" i="51"/>
  <c r="HQ334" i="51"/>
  <c r="HP334" i="51"/>
  <c r="HO334" i="51"/>
  <c r="HN334" i="51"/>
  <c r="HM334" i="51"/>
  <c r="HL334" i="51"/>
  <c r="HK334" i="51"/>
  <c r="HJ334" i="51"/>
  <c r="HI334" i="51"/>
  <c r="HH334" i="51"/>
  <c r="HG334" i="51"/>
  <c r="HF334" i="51"/>
  <c r="HE334" i="51"/>
  <c r="HD334" i="51"/>
  <c r="HC334" i="51"/>
  <c r="HB334" i="51"/>
  <c r="HA334" i="51"/>
  <c r="GZ334" i="51"/>
  <c r="IN333" i="51"/>
  <c r="IM333" i="51"/>
  <c r="IL333" i="51"/>
  <c r="IK333" i="51"/>
  <c r="IJ333" i="51"/>
  <c r="II333" i="51"/>
  <c r="IH333" i="51"/>
  <c r="IG333" i="51"/>
  <c r="IF333" i="51"/>
  <c r="IE333" i="51"/>
  <c r="ID333" i="51"/>
  <c r="IC333" i="51"/>
  <c r="IB333" i="51"/>
  <c r="IA333" i="51"/>
  <c r="HZ333" i="51"/>
  <c r="HY333" i="51"/>
  <c r="HX333" i="51"/>
  <c r="HW333" i="51"/>
  <c r="HV333" i="51"/>
  <c r="HU333" i="51"/>
  <c r="HT333" i="51"/>
  <c r="HS333" i="51"/>
  <c r="HR333" i="51"/>
  <c r="HQ333" i="51"/>
  <c r="HP333" i="51"/>
  <c r="HO333" i="51"/>
  <c r="HN333" i="51"/>
  <c r="HM333" i="51"/>
  <c r="HL333" i="51"/>
  <c r="HK333" i="51"/>
  <c r="HJ333" i="51"/>
  <c r="HI333" i="51"/>
  <c r="HH333" i="51"/>
  <c r="HG333" i="51"/>
  <c r="HF333" i="51"/>
  <c r="HD333" i="51"/>
  <c r="HC333" i="51"/>
  <c r="HB333" i="51"/>
  <c r="HA333" i="51"/>
  <c r="GZ333" i="51"/>
  <c r="IN332" i="51"/>
  <c r="IM332" i="51"/>
  <c r="IL332" i="51"/>
  <c r="IK332" i="51"/>
  <c r="IJ332" i="51"/>
  <c r="II332" i="51"/>
  <c r="IH332" i="51"/>
  <c r="IG332" i="51"/>
  <c r="IF332" i="51"/>
  <c r="IE332" i="51"/>
  <c r="ID332" i="51"/>
  <c r="IC332" i="51"/>
  <c r="IB332" i="51"/>
  <c r="IA332" i="51"/>
  <c r="HZ332" i="51"/>
  <c r="HY332" i="51"/>
  <c r="HX332" i="51"/>
  <c r="HW332" i="51"/>
  <c r="HV332" i="51"/>
  <c r="HU332" i="51"/>
  <c r="HT332" i="51"/>
  <c r="HS332" i="51"/>
  <c r="HR332" i="51"/>
  <c r="HQ332" i="51"/>
  <c r="HP332" i="51"/>
  <c r="HO332" i="51"/>
  <c r="HN332" i="51"/>
  <c r="HM332" i="51"/>
  <c r="HL332" i="51"/>
  <c r="HK332" i="51"/>
  <c r="HJ332" i="51"/>
  <c r="HI332" i="51"/>
  <c r="HH332" i="51"/>
  <c r="HG332" i="51"/>
  <c r="HF332" i="51"/>
  <c r="HE332" i="51"/>
  <c r="HD332" i="51"/>
  <c r="HC332" i="51"/>
  <c r="HB332" i="51"/>
  <c r="HA332" i="51"/>
  <c r="GZ332" i="51"/>
  <c r="IN331" i="51"/>
  <c r="IM331" i="51"/>
  <c r="IL331" i="51"/>
  <c r="IK331" i="51"/>
  <c r="IJ331" i="51"/>
  <c r="II331" i="51"/>
  <c r="IH331" i="51"/>
  <c r="IG331" i="51"/>
  <c r="IF331" i="51"/>
  <c r="IE331" i="51"/>
  <c r="ID331" i="51"/>
  <c r="IC331" i="51"/>
  <c r="IB331" i="51"/>
  <c r="IA331" i="51"/>
  <c r="HZ331" i="51"/>
  <c r="HY331" i="51"/>
  <c r="HX331" i="51"/>
  <c r="HW331" i="51"/>
  <c r="HV331" i="51"/>
  <c r="HU331" i="51"/>
  <c r="HT331" i="51"/>
  <c r="HS331" i="51"/>
  <c r="HR331" i="51"/>
  <c r="HQ331" i="51"/>
  <c r="HP331" i="51"/>
  <c r="HO331" i="51"/>
  <c r="HN331" i="51"/>
  <c r="HM331" i="51"/>
  <c r="HL331" i="51"/>
  <c r="HK331" i="51"/>
  <c r="HJ331" i="51"/>
  <c r="HI331" i="51"/>
  <c r="HH331" i="51"/>
  <c r="HG331" i="51"/>
  <c r="HF331" i="51"/>
  <c r="HE331" i="51"/>
  <c r="HD331" i="51"/>
  <c r="HC331" i="51"/>
  <c r="HB331" i="51"/>
  <c r="HA331" i="51"/>
  <c r="GZ331" i="51"/>
  <c r="IN329" i="51"/>
  <c r="IM329" i="51"/>
  <c r="IL329" i="51"/>
  <c r="IK329" i="51"/>
  <c r="IJ329" i="51"/>
  <c r="II329" i="51"/>
  <c r="IH329" i="51"/>
  <c r="IG329" i="51"/>
  <c r="IF329" i="51"/>
  <c r="IE329" i="51"/>
  <c r="ID329" i="51"/>
  <c r="IC329" i="51"/>
  <c r="IB329" i="51"/>
  <c r="IA329" i="51"/>
  <c r="HZ329" i="51"/>
  <c r="HY329" i="51"/>
  <c r="HX329" i="51"/>
  <c r="HW329" i="51"/>
  <c r="HV329" i="51"/>
  <c r="HU329" i="51"/>
  <c r="HT329" i="51"/>
  <c r="HS329" i="51"/>
  <c r="HR329" i="51"/>
  <c r="HQ329" i="51"/>
  <c r="HP329" i="51"/>
  <c r="HO329" i="51"/>
  <c r="HN329" i="51"/>
  <c r="HM329" i="51"/>
  <c r="HL329" i="51"/>
  <c r="HK329" i="51"/>
  <c r="HJ329" i="51"/>
  <c r="HI329" i="51"/>
  <c r="HH329" i="51"/>
  <c r="HG329" i="51"/>
  <c r="HF329" i="51"/>
  <c r="HD329" i="51"/>
  <c r="HC329" i="51"/>
  <c r="HB329" i="51"/>
  <c r="HA329" i="51"/>
  <c r="GZ329" i="51"/>
  <c r="IN328" i="51"/>
  <c r="IM328" i="51"/>
  <c r="IL328" i="51"/>
  <c r="IK328" i="51"/>
  <c r="IJ328" i="51"/>
  <c r="II328" i="51"/>
  <c r="IH328" i="51"/>
  <c r="IG328" i="51"/>
  <c r="IF328" i="51"/>
  <c r="IE328" i="51"/>
  <c r="ID328" i="51"/>
  <c r="IC328" i="51"/>
  <c r="IB328" i="51"/>
  <c r="IA328" i="51"/>
  <c r="HZ328" i="51"/>
  <c r="HY328" i="51"/>
  <c r="HX328" i="51"/>
  <c r="HW328" i="51"/>
  <c r="HV328" i="51"/>
  <c r="HU328" i="51"/>
  <c r="HT328" i="51"/>
  <c r="HS328" i="51"/>
  <c r="HR328" i="51"/>
  <c r="HQ328" i="51"/>
  <c r="HP328" i="51"/>
  <c r="HO328" i="51"/>
  <c r="HN328" i="51"/>
  <c r="HM328" i="51"/>
  <c r="HL328" i="51"/>
  <c r="HK328" i="51"/>
  <c r="HJ328" i="51"/>
  <c r="HI328" i="51"/>
  <c r="HH328" i="51"/>
  <c r="HG328" i="51"/>
  <c r="HF328" i="51"/>
  <c r="HE328" i="51"/>
  <c r="HD328" i="51"/>
  <c r="HC328" i="51"/>
  <c r="HB328" i="51"/>
  <c r="HA328" i="51"/>
  <c r="GZ328" i="51"/>
  <c r="IN327" i="51"/>
  <c r="IM327" i="51"/>
  <c r="IL327" i="51"/>
  <c r="IK327" i="51"/>
  <c r="IJ327" i="51"/>
  <c r="II327" i="51"/>
  <c r="IH327" i="51"/>
  <c r="IG327" i="51"/>
  <c r="IF327" i="51"/>
  <c r="IE327" i="51"/>
  <c r="ID327" i="51"/>
  <c r="IC327" i="51"/>
  <c r="IB327" i="51"/>
  <c r="IA327" i="51"/>
  <c r="HZ327" i="51"/>
  <c r="HY327" i="51"/>
  <c r="HX327" i="51"/>
  <c r="HW327" i="51"/>
  <c r="HV327" i="51"/>
  <c r="HU327" i="51"/>
  <c r="HT327" i="51"/>
  <c r="HS327" i="51"/>
  <c r="HR327" i="51"/>
  <c r="HQ327" i="51"/>
  <c r="HP327" i="51"/>
  <c r="HO327" i="51"/>
  <c r="HN327" i="51"/>
  <c r="HM327" i="51"/>
  <c r="HL327" i="51"/>
  <c r="HK327" i="51"/>
  <c r="HJ327" i="51"/>
  <c r="HI327" i="51"/>
  <c r="HH327" i="51"/>
  <c r="HG327" i="51"/>
  <c r="HE327" i="51"/>
  <c r="HD327" i="51"/>
  <c r="HC327" i="51"/>
  <c r="HB327" i="51"/>
  <c r="HA327" i="51"/>
  <c r="GZ327" i="51"/>
  <c r="IN326" i="51"/>
  <c r="IM326" i="51"/>
  <c r="IL326" i="51"/>
  <c r="IK326" i="51"/>
  <c r="IJ326" i="51"/>
  <c r="II326" i="51"/>
  <c r="IH326" i="51"/>
  <c r="IG326" i="51"/>
  <c r="IF326" i="51"/>
  <c r="IE326" i="51"/>
  <c r="ID326" i="51"/>
  <c r="IC326" i="51"/>
  <c r="IB326" i="51"/>
  <c r="IA326" i="51"/>
  <c r="HZ326" i="51"/>
  <c r="HY326" i="51"/>
  <c r="HX326" i="51"/>
  <c r="HW326" i="51"/>
  <c r="HV326" i="51"/>
  <c r="HU326" i="51"/>
  <c r="HT326" i="51"/>
  <c r="HS326" i="51"/>
  <c r="HR326" i="51"/>
  <c r="HQ326" i="51"/>
  <c r="HP326" i="51"/>
  <c r="HO326" i="51"/>
  <c r="HN326" i="51"/>
  <c r="HM326" i="51"/>
  <c r="HL326" i="51"/>
  <c r="HK326" i="51"/>
  <c r="HJ326" i="51"/>
  <c r="HI326" i="51"/>
  <c r="HH326" i="51"/>
  <c r="HG326" i="51"/>
  <c r="HF326" i="51"/>
  <c r="HE326" i="51"/>
  <c r="HD326" i="51"/>
  <c r="HC326" i="51"/>
  <c r="HB326" i="51"/>
  <c r="HA326" i="51"/>
  <c r="GZ326" i="51"/>
  <c r="IN325" i="51"/>
  <c r="IM325" i="51"/>
  <c r="IL325" i="51"/>
  <c r="IK325" i="51"/>
  <c r="IJ325" i="51"/>
  <c r="II325" i="51"/>
  <c r="IH325" i="51"/>
  <c r="IG325" i="51"/>
  <c r="IF325" i="51"/>
  <c r="IE325" i="51"/>
  <c r="ID325" i="51"/>
  <c r="IC325" i="51"/>
  <c r="IB325" i="51"/>
  <c r="IA325" i="51"/>
  <c r="HZ325" i="51"/>
  <c r="HY325" i="51"/>
  <c r="HX325" i="51"/>
  <c r="HW325" i="51"/>
  <c r="HV325" i="51"/>
  <c r="HU325" i="51"/>
  <c r="HT325" i="51"/>
  <c r="HS325" i="51"/>
  <c r="HR325" i="51"/>
  <c r="HQ325" i="51"/>
  <c r="HP325" i="51"/>
  <c r="HO325" i="51"/>
  <c r="HN325" i="51"/>
  <c r="HM325" i="51"/>
  <c r="HL325" i="51"/>
  <c r="HK325" i="51"/>
  <c r="HJ325" i="51"/>
  <c r="HI325" i="51"/>
  <c r="HH325" i="51"/>
  <c r="HG325" i="51"/>
  <c r="HF325" i="51"/>
  <c r="HD325" i="51"/>
  <c r="HC325" i="51"/>
  <c r="HB325" i="51"/>
  <c r="HA325" i="51"/>
  <c r="GZ325" i="51"/>
  <c r="IN321" i="51"/>
  <c r="IN320" i="51" s="1"/>
  <c r="IN319" i="51" s="1"/>
  <c r="IM321" i="51"/>
  <c r="IM320" i="51" s="1"/>
  <c r="IM319" i="51" s="1"/>
  <c r="IL321" i="51"/>
  <c r="IL320" i="51" s="1"/>
  <c r="IL319" i="51" s="1"/>
  <c r="IK321" i="51"/>
  <c r="IK320" i="51" s="1"/>
  <c r="IK319" i="51" s="1"/>
  <c r="IJ321" i="51"/>
  <c r="IJ320" i="51" s="1"/>
  <c r="IJ319" i="51" s="1"/>
  <c r="II321" i="51"/>
  <c r="II320" i="51" s="1"/>
  <c r="II319" i="51" s="1"/>
  <c r="IH321" i="51"/>
  <c r="IH320" i="51" s="1"/>
  <c r="IH319" i="51" s="1"/>
  <c r="IG321" i="51"/>
  <c r="IG320" i="51" s="1"/>
  <c r="IG319" i="51" s="1"/>
  <c r="IF321" i="51"/>
  <c r="IF320" i="51" s="1"/>
  <c r="IF319" i="51" s="1"/>
  <c r="IE321" i="51"/>
  <c r="IE320" i="51" s="1"/>
  <c r="IE319" i="51" s="1"/>
  <c r="ID321" i="51"/>
  <c r="ID320" i="51" s="1"/>
  <c r="ID319" i="51" s="1"/>
  <c r="IC321" i="51"/>
  <c r="IC320" i="51" s="1"/>
  <c r="IC319" i="51" s="1"/>
  <c r="IB321" i="51"/>
  <c r="IB320" i="51" s="1"/>
  <c r="IB319" i="51" s="1"/>
  <c r="IA321" i="51"/>
  <c r="IA320" i="51" s="1"/>
  <c r="IA319" i="51" s="1"/>
  <c r="HZ321" i="51"/>
  <c r="HZ320" i="51" s="1"/>
  <c r="HZ319" i="51" s="1"/>
  <c r="HY321" i="51"/>
  <c r="HY320" i="51" s="1"/>
  <c r="HY319" i="51" s="1"/>
  <c r="HX321" i="51"/>
  <c r="HX320" i="51" s="1"/>
  <c r="HX319" i="51" s="1"/>
  <c r="HW321" i="51"/>
  <c r="HW320" i="51" s="1"/>
  <c r="HW319" i="51" s="1"/>
  <c r="HV321" i="51"/>
  <c r="HV320" i="51" s="1"/>
  <c r="HV319" i="51" s="1"/>
  <c r="HU321" i="51"/>
  <c r="HU320" i="51" s="1"/>
  <c r="HU319" i="51" s="1"/>
  <c r="HT321" i="51"/>
  <c r="HT320" i="51" s="1"/>
  <c r="HT319" i="51" s="1"/>
  <c r="HS321" i="51"/>
  <c r="HS320" i="51" s="1"/>
  <c r="HS319" i="51" s="1"/>
  <c r="HR321" i="51"/>
  <c r="HR320" i="51" s="1"/>
  <c r="HR319" i="51" s="1"/>
  <c r="HQ321" i="51"/>
  <c r="HQ320" i="51" s="1"/>
  <c r="HQ319" i="51" s="1"/>
  <c r="HP321" i="51"/>
  <c r="HP320" i="51" s="1"/>
  <c r="HP319" i="51" s="1"/>
  <c r="HO321" i="51"/>
  <c r="HO320" i="51" s="1"/>
  <c r="HO319" i="51" s="1"/>
  <c r="HN321" i="51"/>
  <c r="HN320" i="51" s="1"/>
  <c r="HN319" i="51" s="1"/>
  <c r="HM321" i="51"/>
  <c r="HM320" i="51" s="1"/>
  <c r="HM319" i="51" s="1"/>
  <c r="HL321" i="51"/>
  <c r="HL320" i="51" s="1"/>
  <c r="HL319" i="51" s="1"/>
  <c r="HK321" i="51"/>
  <c r="HK320" i="51" s="1"/>
  <c r="HK319" i="51" s="1"/>
  <c r="HJ321" i="51"/>
  <c r="HJ320" i="51" s="1"/>
  <c r="HJ319" i="51" s="1"/>
  <c r="HI321" i="51"/>
  <c r="HI320" i="51" s="1"/>
  <c r="HI319" i="51" s="1"/>
  <c r="HH321" i="51"/>
  <c r="HG321" i="51"/>
  <c r="HG320" i="51" s="1"/>
  <c r="HG319" i="51" s="1"/>
  <c r="HE321" i="51"/>
  <c r="HE320" i="51" s="1"/>
  <c r="HE319" i="51" s="1"/>
  <c r="HD321" i="51"/>
  <c r="HC321" i="51"/>
  <c r="HC320" i="51" s="1"/>
  <c r="HC319" i="51" s="1"/>
  <c r="HB321" i="51"/>
  <c r="HA321" i="51"/>
  <c r="GZ321" i="51"/>
  <c r="IN318" i="51"/>
  <c r="IN317" i="51" s="1"/>
  <c r="IM318" i="51"/>
  <c r="IM317" i="51" s="1"/>
  <c r="IL318" i="51"/>
  <c r="IL317" i="51" s="1"/>
  <c r="IK318" i="51"/>
  <c r="IK317" i="51" s="1"/>
  <c r="IJ318" i="51"/>
  <c r="IJ317" i="51" s="1"/>
  <c r="II318" i="51"/>
  <c r="II317" i="51" s="1"/>
  <c r="IH318" i="51"/>
  <c r="IH317" i="51" s="1"/>
  <c r="IG318" i="51"/>
  <c r="IG317" i="51" s="1"/>
  <c r="IF318" i="51"/>
  <c r="IF317" i="51" s="1"/>
  <c r="IE318" i="51"/>
  <c r="IE317" i="51" s="1"/>
  <c r="ID318" i="51"/>
  <c r="ID317" i="51" s="1"/>
  <c r="IC318" i="51"/>
  <c r="IC317" i="51" s="1"/>
  <c r="IB318" i="51"/>
  <c r="IB317" i="51" s="1"/>
  <c r="IA318" i="51"/>
  <c r="IA317" i="51" s="1"/>
  <c r="HZ318" i="51"/>
  <c r="HZ317" i="51" s="1"/>
  <c r="HY318" i="51"/>
  <c r="HY317" i="51" s="1"/>
  <c r="HX318" i="51"/>
  <c r="HX317" i="51" s="1"/>
  <c r="HW318" i="51"/>
  <c r="HW317" i="51" s="1"/>
  <c r="HV318" i="51"/>
  <c r="HV317" i="51" s="1"/>
  <c r="HU318" i="51"/>
  <c r="HU317" i="51" s="1"/>
  <c r="HT318" i="51"/>
  <c r="HT317" i="51" s="1"/>
  <c r="HS318" i="51"/>
  <c r="HS317" i="51" s="1"/>
  <c r="HR318" i="51"/>
  <c r="HR317" i="51" s="1"/>
  <c r="HQ318" i="51"/>
  <c r="HQ317" i="51" s="1"/>
  <c r="HP318" i="51"/>
  <c r="HP317" i="51" s="1"/>
  <c r="HO318" i="51"/>
  <c r="HO317" i="51" s="1"/>
  <c r="HN318" i="51"/>
  <c r="HN317" i="51" s="1"/>
  <c r="HM318" i="51"/>
  <c r="HM317" i="51" s="1"/>
  <c r="HL318" i="51"/>
  <c r="HL317" i="51" s="1"/>
  <c r="HK318" i="51"/>
  <c r="HK317" i="51" s="1"/>
  <c r="HJ318" i="51"/>
  <c r="HJ317" i="51" s="1"/>
  <c r="HI318" i="51"/>
  <c r="HH318" i="51"/>
  <c r="HH317" i="51" s="1"/>
  <c r="HG318" i="51"/>
  <c r="HF318" i="51"/>
  <c r="HF317" i="51" s="1"/>
  <c r="HE318" i="51"/>
  <c r="HD318" i="51"/>
  <c r="HD317" i="51" s="1"/>
  <c r="HC318" i="51"/>
  <c r="HB318" i="51"/>
  <c r="HB317" i="51" s="1"/>
  <c r="HA318" i="51"/>
  <c r="GZ318" i="51"/>
  <c r="GZ317" i="51" s="1"/>
  <c r="IN316" i="51"/>
  <c r="IM316" i="51"/>
  <c r="IL316" i="51"/>
  <c r="IK316" i="51"/>
  <c r="IJ316" i="51"/>
  <c r="II316" i="51"/>
  <c r="IH316" i="51"/>
  <c r="IG316" i="51"/>
  <c r="IF316" i="51"/>
  <c r="IE316" i="51"/>
  <c r="ID316" i="51"/>
  <c r="IC316" i="51"/>
  <c r="IB316" i="51"/>
  <c r="IA316" i="51"/>
  <c r="HZ316" i="51"/>
  <c r="HY316" i="51"/>
  <c r="HX316" i="51"/>
  <c r="HW316" i="51"/>
  <c r="HV316" i="51"/>
  <c r="HU316" i="51"/>
  <c r="HT316" i="51"/>
  <c r="HS316" i="51"/>
  <c r="HR316" i="51"/>
  <c r="HQ316" i="51"/>
  <c r="HP316" i="51"/>
  <c r="HO316" i="51"/>
  <c r="HN316" i="51"/>
  <c r="HM316" i="51"/>
  <c r="HL316" i="51"/>
  <c r="HK316" i="51"/>
  <c r="HJ316" i="51"/>
  <c r="HI316" i="51"/>
  <c r="HH316" i="51"/>
  <c r="HG316" i="51"/>
  <c r="HE316" i="51"/>
  <c r="HD316" i="51"/>
  <c r="HC316" i="51"/>
  <c r="HB316" i="51"/>
  <c r="HA316" i="51"/>
  <c r="GZ316" i="51"/>
  <c r="IN315" i="51"/>
  <c r="IM315" i="51"/>
  <c r="IL315" i="51"/>
  <c r="IK315" i="51"/>
  <c r="IJ315" i="51"/>
  <c r="II315" i="51"/>
  <c r="IH315" i="51"/>
  <c r="IG315" i="51"/>
  <c r="IF315" i="51"/>
  <c r="IE315" i="51"/>
  <c r="ID315" i="51"/>
  <c r="IC315" i="51"/>
  <c r="IB315" i="51"/>
  <c r="IA315" i="51"/>
  <c r="HZ315" i="51"/>
  <c r="HY315" i="51"/>
  <c r="HX315" i="51"/>
  <c r="HW315" i="51"/>
  <c r="HV315" i="51"/>
  <c r="HU315" i="51"/>
  <c r="HT315" i="51"/>
  <c r="HS315" i="51"/>
  <c r="HR315" i="51"/>
  <c r="HQ315" i="51"/>
  <c r="HP315" i="51"/>
  <c r="HO315" i="51"/>
  <c r="HN315" i="51"/>
  <c r="HM315" i="51"/>
  <c r="HL315" i="51"/>
  <c r="HK315" i="51"/>
  <c r="HJ315" i="51"/>
  <c r="HI315" i="51"/>
  <c r="HH315" i="51"/>
  <c r="HG315" i="51"/>
  <c r="HE315" i="51"/>
  <c r="HD315" i="51"/>
  <c r="HC315" i="51"/>
  <c r="HB315" i="51"/>
  <c r="HA315" i="51"/>
  <c r="GZ315" i="51"/>
  <c r="IN314" i="51"/>
  <c r="IM314" i="51"/>
  <c r="IL314" i="51"/>
  <c r="IK314" i="51"/>
  <c r="IJ314" i="51"/>
  <c r="II314" i="51"/>
  <c r="IH314" i="51"/>
  <c r="IG314" i="51"/>
  <c r="IF314" i="51"/>
  <c r="IF313" i="51" s="1"/>
  <c r="IE314" i="51"/>
  <c r="ID314" i="51"/>
  <c r="IC314" i="51"/>
  <c r="IB314" i="51"/>
  <c r="IA314" i="51"/>
  <c r="HZ314" i="51"/>
  <c r="HY314" i="51"/>
  <c r="HX314" i="51"/>
  <c r="HX313" i="51" s="1"/>
  <c r="HW314" i="51"/>
  <c r="HV314" i="51"/>
  <c r="HU314" i="51"/>
  <c r="HT314" i="51"/>
  <c r="HS314" i="51"/>
  <c r="HR314" i="51"/>
  <c r="HQ314" i="51"/>
  <c r="HP314" i="51"/>
  <c r="HP313" i="51" s="1"/>
  <c r="HO314" i="51"/>
  <c r="HN314" i="51"/>
  <c r="HM314" i="51"/>
  <c r="HL314" i="51"/>
  <c r="HK314" i="51"/>
  <c r="HJ314" i="51"/>
  <c r="HI314" i="51"/>
  <c r="HH314" i="51"/>
  <c r="HH313" i="51" s="1"/>
  <c r="HG314" i="51"/>
  <c r="HE314" i="51"/>
  <c r="HD314" i="51"/>
  <c r="HC314" i="51"/>
  <c r="HB314" i="51"/>
  <c r="HA314" i="51"/>
  <c r="GZ314" i="51"/>
  <c r="IN311" i="51"/>
  <c r="IM311" i="51"/>
  <c r="IL311" i="51"/>
  <c r="IK311" i="51"/>
  <c r="IJ311" i="51"/>
  <c r="II311" i="51"/>
  <c r="IH311" i="51"/>
  <c r="IG311" i="51"/>
  <c r="IF311" i="51"/>
  <c r="IE311" i="51"/>
  <c r="ID311" i="51"/>
  <c r="IC311" i="51"/>
  <c r="IB311" i="51"/>
  <c r="IA311" i="51"/>
  <c r="HZ311" i="51"/>
  <c r="HY311" i="51"/>
  <c r="HX311" i="51"/>
  <c r="HW311" i="51"/>
  <c r="HV311" i="51"/>
  <c r="HU311" i="51"/>
  <c r="HT311" i="51"/>
  <c r="HS311" i="51"/>
  <c r="HR311" i="51"/>
  <c r="HQ311" i="51"/>
  <c r="HP311" i="51"/>
  <c r="HO311" i="51"/>
  <c r="HN311" i="51"/>
  <c r="HM311" i="51"/>
  <c r="HL311" i="51"/>
  <c r="HK311" i="51"/>
  <c r="HJ311" i="51"/>
  <c r="HI311" i="51"/>
  <c r="HH311" i="51"/>
  <c r="HG311" i="51"/>
  <c r="HF311" i="51"/>
  <c r="HE311" i="51"/>
  <c r="HD311" i="51"/>
  <c r="HC311" i="51"/>
  <c r="HB311" i="51"/>
  <c r="HA311" i="51"/>
  <c r="GZ311" i="51"/>
  <c r="IN310" i="51"/>
  <c r="IM310" i="51"/>
  <c r="IL310" i="51"/>
  <c r="IK310" i="51"/>
  <c r="IJ310" i="51"/>
  <c r="II310" i="51"/>
  <c r="IH310" i="51"/>
  <c r="IG310" i="51"/>
  <c r="IF310" i="51"/>
  <c r="IE310" i="51"/>
  <c r="ID310" i="51"/>
  <c r="IC310" i="51"/>
  <c r="IB310" i="51"/>
  <c r="IA310" i="51"/>
  <c r="HZ310" i="51"/>
  <c r="HY310" i="51"/>
  <c r="HX310" i="51"/>
  <c r="HW310" i="51"/>
  <c r="HV310" i="51"/>
  <c r="HU310" i="51"/>
  <c r="HT310" i="51"/>
  <c r="HS310" i="51"/>
  <c r="HR310" i="51"/>
  <c r="HQ310" i="51"/>
  <c r="HP310" i="51"/>
  <c r="HO310" i="51"/>
  <c r="HN310" i="51"/>
  <c r="HM310" i="51"/>
  <c r="HL310" i="51"/>
  <c r="HK310" i="51"/>
  <c r="HJ310" i="51"/>
  <c r="HI310" i="51"/>
  <c r="HH310" i="51"/>
  <c r="HG310" i="51"/>
  <c r="HF310" i="51"/>
  <c r="HE310" i="51"/>
  <c r="HD310" i="51"/>
  <c r="HC310" i="51"/>
  <c r="HB310" i="51"/>
  <c r="HA310" i="51"/>
  <c r="GZ310" i="51"/>
  <c r="IN309" i="51"/>
  <c r="IM309" i="51"/>
  <c r="IL309" i="51"/>
  <c r="IK309" i="51"/>
  <c r="IJ309" i="51"/>
  <c r="II309" i="51"/>
  <c r="IH309" i="51"/>
  <c r="IG309" i="51"/>
  <c r="IF309" i="51"/>
  <c r="IE309" i="51"/>
  <c r="ID309" i="51"/>
  <c r="IC309" i="51"/>
  <c r="IB309" i="51"/>
  <c r="IA309" i="51"/>
  <c r="HZ309" i="51"/>
  <c r="HY309" i="51"/>
  <c r="HX309" i="51"/>
  <c r="HW309" i="51"/>
  <c r="HV309" i="51"/>
  <c r="HU309" i="51"/>
  <c r="HT309" i="51"/>
  <c r="HS309" i="51"/>
  <c r="HR309" i="51"/>
  <c r="HQ309" i="51"/>
  <c r="HP309" i="51"/>
  <c r="HO309" i="51"/>
  <c r="HN309" i="51"/>
  <c r="HM309" i="51"/>
  <c r="HL309" i="51"/>
  <c r="HK309" i="51"/>
  <c r="HJ309" i="51"/>
  <c r="HI309" i="51"/>
  <c r="HH309" i="51"/>
  <c r="HG309" i="51"/>
  <c r="HF309" i="51"/>
  <c r="HE309" i="51"/>
  <c r="HD309" i="51"/>
  <c r="HC309" i="51"/>
  <c r="HB309" i="51"/>
  <c r="HA309" i="51"/>
  <c r="GZ309" i="51"/>
  <c r="IN307" i="51"/>
  <c r="IN306" i="51" s="1"/>
  <c r="IM307" i="51"/>
  <c r="IM306" i="51" s="1"/>
  <c r="IL307" i="51"/>
  <c r="IL306" i="51" s="1"/>
  <c r="IK307" i="51"/>
  <c r="IK306" i="51" s="1"/>
  <c r="IJ307" i="51"/>
  <c r="IJ306" i="51" s="1"/>
  <c r="II307" i="51"/>
  <c r="II306" i="51" s="1"/>
  <c r="IH307" i="51"/>
  <c r="IH306" i="51" s="1"/>
  <c r="IG307" i="51"/>
  <c r="IG306" i="51" s="1"/>
  <c r="IF307" i="51"/>
  <c r="IF306" i="51" s="1"/>
  <c r="IE307" i="51"/>
  <c r="IE306" i="51" s="1"/>
  <c r="ID307" i="51"/>
  <c r="ID306" i="51" s="1"/>
  <c r="IC307" i="51"/>
  <c r="IC306" i="51" s="1"/>
  <c r="IB307" i="51"/>
  <c r="IB306" i="51" s="1"/>
  <c r="IA307" i="51"/>
  <c r="IA306" i="51" s="1"/>
  <c r="HZ307" i="51"/>
  <c r="HZ306" i="51" s="1"/>
  <c r="HY307" i="51"/>
  <c r="HY306" i="51" s="1"/>
  <c r="HX307" i="51"/>
  <c r="HX306" i="51" s="1"/>
  <c r="HW307" i="51"/>
  <c r="HW306" i="51" s="1"/>
  <c r="HV307" i="51"/>
  <c r="HV306" i="51" s="1"/>
  <c r="HU307" i="51"/>
  <c r="HU306" i="51" s="1"/>
  <c r="HT307" i="51"/>
  <c r="HT306" i="51" s="1"/>
  <c r="HS307" i="51"/>
  <c r="HS306" i="51" s="1"/>
  <c r="HR307" i="51"/>
  <c r="HR306" i="51" s="1"/>
  <c r="HQ307" i="51"/>
  <c r="HQ306" i="51" s="1"/>
  <c r="HP307" i="51"/>
  <c r="HP306" i="51" s="1"/>
  <c r="HO307" i="51"/>
  <c r="HO306" i="51" s="1"/>
  <c r="HN307" i="51"/>
  <c r="HN306" i="51" s="1"/>
  <c r="HM307" i="51"/>
  <c r="HM306" i="51" s="1"/>
  <c r="HL307" i="51"/>
  <c r="HL306" i="51" s="1"/>
  <c r="HK307" i="51"/>
  <c r="HK306" i="51" s="1"/>
  <c r="HJ307" i="51"/>
  <c r="HJ306" i="51" s="1"/>
  <c r="HI307" i="51"/>
  <c r="HI306" i="51" s="1"/>
  <c r="HH307" i="51"/>
  <c r="HG307" i="51"/>
  <c r="HG306" i="51" s="1"/>
  <c r="HE307" i="51"/>
  <c r="HE306" i="51" s="1"/>
  <c r="HD307" i="51"/>
  <c r="HC307" i="51"/>
  <c r="HC306" i="51" s="1"/>
  <c r="HB307" i="51"/>
  <c r="HA307" i="51"/>
  <c r="HA306" i="51" s="1"/>
  <c r="GZ307" i="51"/>
  <c r="IN305" i="51"/>
  <c r="IN304" i="51" s="1"/>
  <c r="IM305" i="51"/>
  <c r="IM304" i="51" s="1"/>
  <c r="IL305" i="51"/>
  <c r="IL304" i="51" s="1"/>
  <c r="IK305" i="51"/>
  <c r="IK304" i="51" s="1"/>
  <c r="IJ305" i="51"/>
  <c r="IJ304" i="51" s="1"/>
  <c r="II305" i="51"/>
  <c r="II304" i="51" s="1"/>
  <c r="IH305" i="51"/>
  <c r="IH304" i="51" s="1"/>
  <c r="IG305" i="51"/>
  <c r="IG304" i="51" s="1"/>
  <c r="IF305" i="51"/>
  <c r="IF304" i="51" s="1"/>
  <c r="IE305" i="51"/>
  <c r="IE304" i="51" s="1"/>
  <c r="ID305" i="51"/>
  <c r="ID304" i="51" s="1"/>
  <c r="IC305" i="51"/>
  <c r="IC304" i="51" s="1"/>
  <c r="IB305" i="51"/>
  <c r="IB304" i="51" s="1"/>
  <c r="IA305" i="51"/>
  <c r="IA304" i="51" s="1"/>
  <c r="HZ305" i="51"/>
  <c r="HZ304" i="51" s="1"/>
  <c r="HY305" i="51"/>
  <c r="HY304" i="51" s="1"/>
  <c r="HX305" i="51"/>
  <c r="HX304" i="51" s="1"/>
  <c r="HW305" i="51"/>
  <c r="HW304" i="51" s="1"/>
  <c r="HV305" i="51"/>
  <c r="HV304" i="51" s="1"/>
  <c r="HU305" i="51"/>
  <c r="HU304" i="51" s="1"/>
  <c r="HT305" i="51"/>
  <c r="HT304" i="51" s="1"/>
  <c r="HS305" i="51"/>
  <c r="HS304" i="51" s="1"/>
  <c r="HR305" i="51"/>
  <c r="HR304" i="51" s="1"/>
  <c r="HQ305" i="51"/>
  <c r="HQ304" i="51" s="1"/>
  <c r="HP305" i="51"/>
  <c r="HP304" i="51" s="1"/>
  <c r="HO305" i="51"/>
  <c r="HO304" i="51" s="1"/>
  <c r="HN305" i="51"/>
  <c r="HN304" i="51" s="1"/>
  <c r="HM305" i="51"/>
  <c r="HM304" i="51" s="1"/>
  <c r="HL305" i="51"/>
  <c r="HL304" i="51" s="1"/>
  <c r="HK305" i="51"/>
  <c r="HK304" i="51" s="1"/>
  <c r="HJ305" i="51"/>
  <c r="HJ304" i="51" s="1"/>
  <c r="HI305" i="51"/>
  <c r="HI304" i="51" s="1"/>
  <c r="HH305" i="51"/>
  <c r="HH304" i="51" s="1"/>
  <c r="HG305" i="51"/>
  <c r="HF305" i="51"/>
  <c r="HF304" i="51" s="1"/>
  <c r="HE305" i="51"/>
  <c r="HE304" i="51" s="1"/>
  <c r="HD305" i="51"/>
  <c r="HC305" i="51"/>
  <c r="HB305" i="51"/>
  <c r="HB304" i="51" s="1"/>
  <c r="HA305" i="51"/>
  <c r="GZ305" i="51"/>
  <c r="IN303" i="51"/>
  <c r="IM303" i="51"/>
  <c r="IL303" i="51"/>
  <c r="IK303" i="51"/>
  <c r="IJ303" i="51"/>
  <c r="II303" i="51"/>
  <c r="IH303" i="51"/>
  <c r="IG303" i="51"/>
  <c r="IF303" i="51"/>
  <c r="IE303" i="51"/>
  <c r="ID303" i="51"/>
  <c r="IC303" i="51"/>
  <c r="IB303" i="51"/>
  <c r="IA303" i="51"/>
  <c r="HZ303" i="51"/>
  <c r="HY303" i="51"/>
  <c r="HX303" i="51"/>
  <c r="HW303" i="51"/>
  <c r="HV303" i="51"/>
  <c r="HU303" i="51"/>
  <c r="HT303" i="51"/>
  <c r="HS303" i="51"/>
  <c r="HR303" i="51"/>
  <c r="HQ303" i="51"/>
  <c r="HP303" i="51"/>
  <c r="HO303" i="51"/>
  <c r="HN303" i="51"/>
  <c r="HM303" i="51"/>
  <c r="HL303" i="51"/>
  <c r="HK303" i="51"/>
  <c r="HI303" i="51"/>
  <c r="HH303" i="51"/>
  <c r="HG303" i="51"/>
  <c r="HF303" i="51"/>
  <c r="HD303" i="51"/>
  <c r="HC303" i="51"/>
  <c r="HB303" i="51"/>
  <c r="HA303" i="51"/>
  <c r="GZ303" i="51"/>
  <c r="IN302" i="51"/>
  <c r="IM302" i="51"/>
  <c r="IL302" i="51"/>
  <c r="IK302" i="51"/>
  <c r="IJ302" i="51"/>
  <c r="II302" i="51"/>
  <c r="IH302" i="51"/>
  <c r="IG302" i="51"/>
  <c r="IF302" i="51"/>
  <c r="IE302" i="51"/>
  <c r="ID302" i="51"/>
  <c r="IC302" i="51"/>
  <c r="IB302" i="51"/>
  <c r="IA302" i="51"/>
  <c r="HZ302" i="51"/>
  <c r="HY302" i="51"/>
  <c r="HX302" i="51"/>
  <c r="HW302" i="51"/>
  <c r="HV302" i="51"/>
  <c r="HU302" i="51"/>
  <c r="HT302" i="51"/>
  <c r="HS302" i="51"/>
  <c r="HR302" i="51"/>
  <c r="HQ302" i="51"/>
  <c r="HP302" i="51"/>
  <c r="HO302" i="51"/>
  <c r="HN302" i="51"/>
  <c r="HM302" i="51"/>
  <c r="HL302" i="51"/>
  <c r="HK302" i="51"/>
  <c r="HI302" i="51"/>
  <c r="HH302" i="51"/>
  <c r="HG302" i="51"/>
  <c r="HF302" i="51"/>
  <c r="HD302" i="51"/>
  <c r="HC302" i="51"/>
  <c r="HB302" i="51"/>
  <c r="HA302" i="51"/>
  <c r="GZ302" i="51"/>
  <c r="IN299" i="51"/>
  <c r="IM299" i="51"/>
  <c r="IL299" i="51"/>
  <c r="IK299" i="51"/>
  <c r="IJ299" i="51"/>
  <c r="II299" i="51"/>
  <c r="IH299" i="51"/>
  <c r="IG299" i="51"/>
  <c r="IF299" i="51"/>
  <c r="IE299" i="51"/>
  <c r="ID299" i="51"/>
  <c r="IC299" i="51"/>
  <c r="IB299" i="51"/>
  <c r="IA299" i="51"/>
  <c r="HZ299" i="51"/>
  <c r="HY299" i="51"/>
  <c r="HX299" i="51"/>
  <c r="HW299" i="51"/>
  <c r="HV299" i="51"/>
  <c r="HU299" i="51"/>
  <c r="HT299" i="51"/>
  <c r="HS299" i="51"/>
  <c r="HR299" i="51"/>
  <c r="HQ299" i="51"/>
  <c r="HP299" i="51"/>
  <c r="HO299" i="51"/>
  <c r="HN299" i="51"/>
  <c r="HM299" i="51"/>
  <c r="HL299" i="51"/>
  <c r="HK299" i="51"/>
  <c r="HJ299" i="51"/>
  <c r="HI299" i="51"/>
  <c r="HH299" i="51"/>
  <c r="HG299" i="51"/>
  <c r="HF299" i="51"/>
  <c r="HD299" i="51"/>
  <c r="HC299" i="51"/>
  <c r="HB299" i="51"/>
  <c r="HA299" i="51"/>
  <c r="GZ299" i="51"/>
  <c r="IN298" i="51"/>
  <c r="IM298" i="51"/>
  <c r="IL298" i="51"/>
  <c r="IK298" i="51"/>
  <c r="IJ298" i="51"/>
  <c r="II298" i="51"/>
  <c r="IH298" i="51"/>
  <c r="IG298" i="51"/>
  <c r="IF298" i="51"/>
  <c r="IE298" i="51"/>
  <c r="ID298" i="51"/>
  <c r="IC298" i="51"/>
  <c r="IB298" i="51"/>
  <c r="IA298" i="51"/>
  <c r="HZ298" i="51"/>
  <c r="HY298" i="51"/>
  <c r="HX298" i="51"/>
  <c r="HW298" i="51"/>
  <c r="HV298" i="51"/>
  <c r="HU298" i="51"/>
  <c r="HT298" i="51"/>
  <c r="HS298" i="51"/>
  <c r="HR298" i="51"/>
  <c r="HQ298" i="51"/>
  <c r="HP298" i="51"/>
  <c r="HO298" i="51"/>
  <c r="HN298" i="51"/>
  <c r="HM298" i="51"/>
  <c r="HL298" i="51"/>
  <c r="HK298" i="51"/>
  <c r="HJ298" i="51"/>
  <c r="HI298" i="51"/>
  <c r="HH298" i="51"/>
  <c r="HG298" i="51"/>
  <c r="HF298" i="51"/>
  <c r="HD298" i="51"/>
  <c r="HC298" i="51"/>
  <c r="HB298" i="51"/>
  <c r="HA298" i="51"/>
  <c r="GZ298" i="51"/>
  <c r="IN297" i="51"/>
  <c r="IM297" i="51"/>
  <c r="IL297" i="51"/>
  <c r="IK297" i="51"/>
  <c r="IJ297" i="51"/>
  <c r="II297" i="51"/>
  <c r="IH297" i="51"/>
  <c r="IG297" i="51"/>
  <c r="IF297" i="51"/>
  <c r="IE297" i="51"/>
  <c r="ID297" i="51"/>
  <c r="IC297" i="51"/>
  <c r="IB297" i="51"/>
  <c r="IA297" i="51"/>
  <c r="HZ297" i="51"/>
  <c r="HY297" i="51"/>
  <c r="HX297" i="51"/>
  <c r="HW297" i="51"/>
  <c r="HV297" i="51"/>
  <c r="HU297" i="51"/>
  <c r="HT297" i="51"/>
  <c r="HS297" i="51"/>
  <c r="HR297" i="51"/>
  <c r="HQ297" i="51"/>
  <c r="HP297" i="51"/>
  <c r="HO297" i="51"/>
  <c r="HN297" i="51"/>
  <c r="HM297" i="51"/>
  <c r="HL297" i="51"/>
  <c r="HK297" i="51"/>
  <c r="HJ297" i="51"/>
  <c r="HI297" i="51"/>
  <c r="HH297" i="51"/>
  <c r="HG297" i="51"/>
  <c r="HF297" i="51"/>
  <c r="HE297" i="51"/>
  <c r="HD297" i="51"/>
  <c r="HC297" i="51"/>
  <c r="HB297" i="51"/>
  <c r="HA297" i="51"/>
  <c r="GZ297" i="51"/>
  <c r="IN296" i="51"/>
  <c r="IM296" i="51"/>
  <c r="IL296" i="51"/>
  <c r="IK296" i="51"/>
  <c r="IJ296" i="51"/>
  <c r="II296" i="51"/>
  <c r="IH296" i="51"/>
  <c r="IG296" i="51"/>
  <c r="IF296" i="51"/>
  <c r="IE296" i="51"/>
  <c r="ID296" i="51"/>
  <c r="IC296" i="51"/>
  <c r="IB296" i="51"/>
  <c r="IA296" i="51"/>
  <c r="HZ296" i="51"/>
  <c r="HY296" i="51"/>
  <c r="HX296" i="51"/>
  <c r="HW296" i="51"/>
  <c r="HV296" i="51"/>
  <c r="HU296" i="51"/>
  <c r="HT296" i="51"/>
  <c r="HS296" i="51"/>
  <c r="HR296" i="51"/>
  <c r="HQ296" i="51"/>
  <c r="HP296" i="51"/>
  <c r="HO296" i="51"/>
  <c r="HN296" i="51"/>
  <c r="HM296" i="51"/>
  <c r="HL296" i="51"/>
  <c r="HK296" i="51"/>
  <c r="HI296" i="51"/>
  <c r="HH296" i="51"/>
  <c r="HG296" i="51"/>
  <c r="HF296" i="51"/>
  <c r="HE296" i="51"/>
  <c r="HD296" i="51"/>
  <c r="HC296" i="51"/>
  <c r="HB296" i="51"/>
  <c r="HA296" i="51"/>
  <c r="GZ296" i="51"/>
  <c r="IN293" i="51"/>
  <c r="IN292" i="51" s="1"/>
  <c r="IM293" i="51"/>
  <c r="IM292" i="51" s="1"/>
  <c r="IL293" i="51"/>
  <c r="IL292" i="51" s="1"/>
  <c r="IK293" i="51"/>
  <c r="IK292" i="51" s="1"/>
  <c r="IJ293" i="51"/>
  <c r="IJ292" i="51" s="1"/>
  <c r="II293" i="51"/>
  <c r="II292" i="51" s="1"/>
  <c r="IH293" i="51"/>
  <c r="IH292" i="51" s="1"/>
  <c r="IG293" i="51"/>
  <c r="IG292" i="51" s="1"/>
  <c r="IF293" i="51"/>
  <c r="IF292" i="51" s="1"/>
  <c r="IE293" i="51"/>
  <c r="IE292" i="51" s="1"/>
  <c r="ID293" i="51"/>
  <c r="ID292" i="51" s="1"/>
  <c r="IC293" i="51"/>
  <c r="IC292" i="51" s="1"/>
  <c r="IB293" i="51"/>
  <c r="IB292" i="51" s="1"/>
  <c r="IA293" i="51"/>
  <c r="IA292" i="51" s="1"/>
  <c r="HZ293" i="51"/>
  <c r="HZ292" i="51" s="1"/>
  <c r="HY293" i="51"/>
  <c r="HY292" i="51" s="1"/>
  <c r="HX293" i="51"/>
  <c r="HX292" i="51" s="1"/>
  <c r="HW293" i="51"/>
  <c r="HW292" i="51" s="1"/>
  <c r="HV293" i="51"/>
  <c r="HV292" i="51" s="1"/>
  <c r="HU293" i="51"/>
  <c r="HU292" i="51" s="1"/>
  <c r="HT293" i="51"/>
  <c r="HT292" i="51" s="1"/>
  <c r="HS293" i="51"/>
  <c r="HS292" i="51" s="1"/>
  <c r="HR293" i="51"/>
  <c r="HR292" i="51" s="1"/>
  <c r="HQ293" i="51"/>
  <c r="HQ292" i="51" s="1"/>
  <c r="HP293" i="51"/>
  <c r="HP292" i="51" s="1"/>
  <c r="HO293" i="51"/>
  <c r="HO292" i="51" s="1"/>
  <c r="HN293" i="51"/>
  <c r="HN292" i="51" s="1"/>
  <c r="HM293" i="51"/>
  <c r="HM292" i="51" s="1"/>
  <c r="HL293" i="51"/>
  <c r="HL292" i="51" s="1"/>
  <c r="HK293" i="51"/>
  <c r="HK292" i="51" s="1"/>
  <c r="HJ293" i="51"/>
  <c r="HJ292" i="51" s="1"/>
  <c r="HI293" i="51"/>
  <c r="HH293" i="51"/>
  <c r="HH292" i="51" s="1"/>
  <c r="HG293" i="51"/>
  <c r="HG292" i="51" s="1"/>
  <c r="HF293" i="51"/>
  <c r="HE293" i="51"/>
  <c r="HD293" i="51"/>
  <c r="HD292" i="51" s="1"/>
  <c r="HC293" i="51"/>
  <c r="HB293" i="51"/>
  <c r="HA293" i="51"/>
  <c r="HA292" i="51" s="1"/>
  <c r="GZ293" i="51"/>
  <c r="GZ292" i="51" s="1"/>
  <c r="IN291" i="51"/>
  <c r="IN290" i="51" s="1"/>
  <c r="IM291" i="51"/>
  <c r="IM290" i="51" s="1"/>
  <c r="IL291" i="51"/>
  <c r="IL290" i="51" s="1"/>
  <c r="IK291" i="51"/>
  <c r="IK290" i="51" s="1"/>
  <c r="IJ291" i="51"/>
  <c r="IJ290" i="51" s="1"/>
  <c r="II291" i="51"/>
  <c r="II290" i="51" s="1"/>
  <c r="IH291" i="51"/>
  <c r="IH290" i="51" s="1"/>
  <c r="IG291" i="51"/>
  <c r="IG290" i="51" s="1"/>
  <c r="IF291" i="51"/>
  <c r="IF290" i="51" s="1"/>
  <c r="IE291" i="51"/>
  <c r="IE290" i="51" s="1"/>
  <c r="ID291" i="51"/>
  <c r="ID290" i="51" s="1"/>
  <c r="IC291" i="51"/>
  <c r="IC290" i="51" s="1"/>
  <c r="IB291" i="51"/>
  <c r="IB290" i="51" s="1"/>
  <c r="IA291" i="51"/>
  <c r="IA290" i="51" s="1"/>
  <c r="HZ291" i="51"/>
  <c r="HZ290" i="51" s="1"/>
  <c r="HY291" i="51"/>
  <c r="HY290" i="51" s="1"/>
  <c r="HX291" i="51"/>
  <c r="HX290" i="51" s="1"/>
  <c r="HW291" i="51"/>
  <c r="HW290" i="51" s="1"/>
  <c r="HV291" i="51"/>
  <c r="HV290" i="51" s="1"/>
  <c r="HU291" i="51"/>
  <c r="HU290" i="51" s="1"/>
  <c r="HT291" i="51"/>
  <c r="HT290" i="51" s="1"/>
  <c r="HS291" i="51"/>
  <c r="HS290" i="51" s="1"/>
  <c r="HR291" i="51"/>
  <c r="HR290" i="51" s="1"/>
  <c r="HQ291" i="51"/>
  <c r="HQ290" i="51" s="1"/>
  <c r="HP291" i="51"/>
  <c r="HP290" i="51" s="1"/>
  <c r="HO291" i="51"/>
  <c r="HO290" i="51" s="1"/>
  <c r="HN291" i="51"/>
  <c r="HN290" i="51" s="1"/>
  <c r="HM291" i="51"/>
  <c r="HM290" i="51" s="1"/>
  <c r="HL291" i="51"/>
  <c r="HL290" i="51" s="1"/>
  <c r="HK291" i="51"/>
  <c r="HK290" i="51" s="1"/>
  <c r="HI291" i="51"/>
  <c r="HI290" i="51" s="1"/>
  <c r="HH291" i="51"/>
  <c r="HG291" i="51"/>
  <c r="HF291" i="51"/>
  <c r="HF290" i="51" s="1"/>
  <c r="HE291" i="51"/>
  <c r="HE290" i="51" s="1"/>
  <c r="HD291" i="51"/>
  <c r="HC291" i="51"/>
  <c r="HC290" i="51" s="1"/>
  <c r="HB291" i="51"/>
  <c r="HB290" i="51" s="1"/>
  <c r="HA291" i="51"/>
  <c r="GZ291" i="51"/>
  <c r="IN289" i="51"/>
  <c r="IN288" i="51" s="1"/>
  <c r="IM289" i="51"/>
  <c r="IM288" i="51" s="1"/>
  <c r="IL289" i="51"/>
  <c r="IL288" i="51" s="1"/>
  <c r="IK289" i="51"/>
  <c r="IK288" i="51" s="1"/>
  <c r="IJ289" i="51"/>
  <c r="IJ288" i="51" s="1"/>
  <c r="II289" i="51"/>
  <c r="II288" i="51" s="1"/>
  <c r="IH289" i="51"/>
  <c r="IH288" i="51" s="1"/>
  <c r="IG289" i="51"/>
  <c r="IG288" i="51" s="1"/>
  <c r="IF289" i="51"/>
  <c r="IF288" i="51" s="1"/>
  <c r="IE289" i="51"/>
  <c r="IE288" i="51" s="1"/>
  <c r="ID289" i="51"/>
  <c r="ID288" i="51" s="1"/>
  <c r="IC289" i="51"/>
  <c r="IC288" i="51" s="1"/>
  <c r="IB289" i="51"/>
  <c r="IB288" i="51" s="1"/>
  <c r="IA289" i="51"/>
  <c r="IA288" i="51" s="1"/>
  <c r="HZ289" i="51"/>
  <c r="HZ288" i="51" s="1"/>
  <c r="HY289" i="51"/>
  <c r="HY288" i="51" s="1"/>
  <c r="HX289" i="51"/>
  <c r="HX288" i="51" s="1"/>
  <c r="HW289" i="51"/>
  <c r="HW288" i="51" s="1"/>
  <c r="HV289" i="51"/>
  <c r="HV288" i="51" s="1"/>
  <c r="HU289" i="51"/>
  <c r="HU288" i="51" s="1"/>
  <c r="HT289" i="51"/>
  <c r="HT288" i="51" s="1"/>
  <c r="HS289" i="51"/>
  <c r="HS288" i="51" s="1"/>
  <c r="HR289" i="51"/>
  <c r="HR288" i="51" s="1"/>
  <c r="HQ289" i="51"/>
  <c r="HQ288" i="51" s="1"/>
  <c r="HP289" i="51"/>
  <c r="HP288" i="51" s="1"/>
  <c r="HO289" i="51"/>
  <c r="HO288" i="51" s="1"/>
  <c r="HN289" i="51"/>
  <c r="HN288" i="51" s="1"/>
  <c r="HM289" i="51"/>
  <c r="HM288" i="51" s="1"/>
  <c r="HL289" i="51"/>
  <c r="HL288" i="51" s="1"/>
  <c r="HK289" i="51"/>
  <c r="HK288" i="51" s="1"/>
  <c r="HJ289" i="51"/>
  <c r="HJ288" i="51" s="1"/>
  <c r="HI289" i="51"/>
  <c r="HI288" i="51" s="1"/>
  <c r="HH289" i="51"/>
  <c r="HH288" i="51" s="1"/>
  <c r="HG289" i="51"/>
  <c r="HF289" i="51"/>
  <c r="HF288" i="51" s="1"/>
  <c r="HE289" i="51"/>
  <c r="HE288" i="51" s="1"/>
  <c r="HD289" i="51"/>
  <c r="HC289" i="51"/>
  <c r="HB289" i="51"/>
  <c r="HB288" i="51" s="1"/>
  <c r="HA289" i="51"/>
  <c r="GZ289" i="51"/>
  <c r="IN287" i="51"/>
  <c r="IM287" i="51"/>
  <c r="IL287" i="51"/>
  <c r="IK287" i="51"/>
  <c r="IJ287" i="51"/>
  <c r="II287" i="51"/>
  <c r="IH287" i="51"/>
  <c r="IG287" i="51"/>
  <c r="IF287" i="51"/>
  <c r="IE287" i="51"/>
  <c r="ID287" i="51"/>
  <c r="IC287" i="51"/>
  <c r="IB287" i="51"/>
  <c r="IA287" i="51"/>
  <c r="HZ287" i="51"/>
  <c r="HY287" i="51"/>
  <c r="HX287" i="51"/>
  <c r="HW287" i="51"/>
  <c r="HV287" i="51"/>
  <c r="HU287" i="51"/>
  <c r="HT287" i="51"/>
  <c r="HS287" i="51"/>
  <c r="HR287" i="51"/>
  <c r="HQ287" i="51"/>
  <c r="HP287" i="51"/>
  <c r="HO287" i="51"/>
  <c r="HN287" i="51"/>
  <c r="HM287" i="51"/>
  <c r="HL287" i="51"/>
  <c r="HK287" i="51"/>
  <c r="HI287" i="51"/>
  <c r="HH287" i="51"/>
  <c r="HG287" i="51"/>
  <c r="HF287" i="51"/>
  <c r="HE287" i="51"/>
  <c r="HD287" i="51"/>
  <c r="HC287" i="51"/>
  <c r="HB287" i="51"/>
  <c r="HA287" i="51"/>
  <c r="GZ287" i="51"/>
  <c r="IN286" i="51"/>
  <c r="IM286" i="51"/>
  <c r="IL286" i="51"/>
  <c r="IK286" i="51"/>
  <c r="IK285" i="51" s="1"/>
  <c r="IJ286" i="51"/>
  <c r="IJ285" i="51" s="1"/>
  <c r="II286" i="51"/>
  <c r="IH286" i="51"/>
  <c r="IG286" i="51"/>
  <c r="IG285" i="51" s="1"/>
  <c r="IF286" i="51"/>
  <c r="IF285" i="51" s="1"/>
  <c r="IE286" i="51"/>
  <c r="ID286" i="51"/>
  <c r="IC286" i="51"/>
  <c r="IC285" i="51" s="1"/>
  <c r="IB286" i="51"/>
  <c r="IB285" i="51" s="1"/>
  <c r="IA286" i="51"/>
  <c r="HZ286" i="51"/>
  <c r="HY286" i="51"/>
  <c r="HX286" i="51"/>
  <c r="HX285" i="51" s="1"/>
  <c r="HW286" i="51"/>
  <c r="HV286" i="51"/>
  <c r="HU286" i="51"/>
  <c r="HU285" i="51" s="1"/>
  <c r="HT286" i="51"/>
  <c r="HS286" i="51"/>
  <c r="HR286" i="51"/>
  <c r="HQ286" i="51"/>
  <c r="HP286" i="51"/>
  <c r="HP285" i="51" s="1"/>
  <c r="HO286" i="51"/>
  <c r="HN286" i="51"/>
  <c r="HM286" i="51"/>
  <c r="HL286" i="51"/>
  <c r="HL285" i="51" s="1"/>
  <c r="HJ286" i="51"/>
  <c r="HI286" i="51"/>
  <c r="HH286" i="51"/>
  <c r="HH285" i="51" s="1"/>
  <c r="HG286" i="51"/>
  <c r="HF286" i="51"/>
  <c r="HE286" i="51"/>
  <c r="HD286" i="51"/>
  <c r="HC286" i="51"/>
  <c r="HB286" i="51"/>
  <c r="HA286" i="51"/>
  <c r="GZ286" i="51"/>
  <c r="IN284" i="51"/>
  <c r="IM284" i="51"/>
  <c r="IL284" i="51"/>
  <c r="IK284" i="51"/>
  <c r="IJ284" i="51"/>
  <c r="II284" i="51"/>
  <c r="IH284" i="51"/>
  <c r="IG284" i="51"/>
  <c r="IF284" i="51"/>
  <c r="IE284" i="51"/>
  <c r="ID284" i="51"/>
  <c r="IC284" i="51"/>
  <c r="IB284" i="51"/>
  <c r="IA284" i="51"/>
  <c r="HZ284" i="51"/>
  <c r="HY284" i="51"/>
  <c r="HX284" i="51"/>
  <c r="HW284" i="51"/>
  <c r="HV284" i="51"/>
  <c r="HU284" i="51"/>
  <c r="HT284" i="51"/>
  <c r="HS284" i="51"/>
  <c r="HR284" i="51"/>
  <c r="HQ284" i="51"/>
  <c r="HP284" i="51"/>
  <c r="HO284" i="51"/>
  <c r="HN284" i="51"/>
  <c r="HM284" i="51"/>
  <c r="HL284" i="51"/>
  <c r="HK284" i="51"/>
  <c r="HJ284" i="51"/>
  <c r="HI284" i="51"/>
  <c r="HH284" i="51"/>
  <c r="HG284" i="51"/>
  <c r="HF284" i="51"/>
  <c r="HE284" i="51"/>
  <c r="HD284" i="51"/>
  <c r="HC284" i="51"/>
  <c r="HB284" i="51"/>
  <c r="HA284" i="51"/>
  <c r="GZ284" i="51"/>
  <c r="IN283" i="51"/>
  <c r="IM283" i="51"/>
  <c r="IL283" i="51"/>
  <c r="IK283" i="51"/>
  <c r="IJ283" i="51"/>
  <c r="II283" i="51"/>
  <c r="IH283" i="51"/>
  <c r="IG283" i="51"/>
  <c r="IF283" i="51"/>
  <c r="IE283" i="51"/>
  <c r="ID283" i="51"/>
  <c r="IC283" i="51"/>
  <c r="IB283" i="51"/>
  <c r="IA283" i="51"/>
  <c r="HZ283" i="51"/>
  <c r="HY283" i="51"/>
  <c r="HX283" i="51"/>
  <c r="HW283" i="51"/>
  <c r="HV283" i="51"/>
  <c r="HU283" i="51"/>
  <c r="HT283" i="51"/>
  <c r="HS283" i="51"/>
  <c r="HR283" i="51"/>
  <c r="HQ283" i="51"/>
  <c r="HP283" i="51"/>
  <c r="HO283" i="51"/>
  <c r="HN283" i="51"/>
  <c r="HM283" i="51"/>
  <c r="HL283" i="51"/>
  <c r="HK283" i="51"/>
  <c r="HJ283" i="51"/>
  <c r="HI283" i="51"/>
  <c r="HH283" i="51"/>
  <c r="HG283" i="51"/>
  <c r="HF283" i="51"/>
  <c r="HE283" i="51"/>
  <c r="HD283" i="51"/>
  <c r="HC283" i="51"/>
  <c r="HB283" i="51"/>
  <c r="HA283" i="51"/>
  <c r="GZ283" i="51"/>
  <c r="IN280" i="51"/>
  <c r="IN279" i="51" s="1"/>
  <c r="IM280" i="51"/>
  <c r="IM279" i="51" s="1"/>
  <c r="IL280" i="51"/>
  <c r="IL279" i="51" s="1"/>
  <c r="IK280" i="51"/>
  <c r="IK279" i="51" s="1"/>
  <c r="IJ280" i="51"/>
  <c r="IJ279" i="51" s="1"/>
  <c r="II280" i="51"/>
  <c r="II279" i="51" s="1"/>
  <c r="IH280" i="51"/>
  <c r="IH279" i="51" s="1"/>
  <c r="IG280" i="51"/>
  <c r="IG279" i="51" s="1"/>
  <c r="IF280" i="51"/>
  <c r="IF279" i="51" s="1"/>
  <c r="IE280" i="51"/>
  <c r="IE279" i="51" s="1"/>
  <c r="ID280" i="51"/>
  <c r="ID279" i="51" s="1"/>
  <c r="IC280" i="51"/>
  <c r="IC279" i="51" s="1"/>
  <c r="IB280" i="51"/>
  <c r="IB279" i="51" s="1"/>
  <c r="IA280" i="51"/>
  <c r="IA279" i="51" s="1"/>
  <c r="HZ280" i="51"/>
  <c r="HZ279" i="51" s="1"/>
  <c r="HY280" i="51"/>
  <c r="HY279" i="51" s="1"/>
  <c r="HX280" i="51"/>
  <c r="HX279" i="51" s="1"/>
  <c r="HW280" i="51"/>
  <c r="HW279" i="51" s="1"/>
  <c r="HV280" i="51"/>
  <c r="HV279" i="51" s="1"/>
  <c r="HU280" i="51"/>
  <c r="HU279" i="51" s="1"/>
  <c r="HT280" i="51"/>
  <c r="HT279" i="51" s="1"/>
  <c r="HS280" i="51"/>
  <c r="HS279" i="51" s="1"/>
  <c r="HR280" i="51"/>
  <c r="HR279" i="51" s="1"/>
  <c r="HQ280" i="51"/>
  <c r="HQ279" i="51" s="1"/>
  <c r="HP280" i="51"/>
  <c r="HP279" i="51" s="1"/>
  <c r="HO280" i="51"/>
  <c r="HO279" i="51" s="1"/>
  <c r="HN280" i="51"/>
  <c r="HN279" i="51" s="1"/>
  <c r="HM280" i="51"/>
  <c r="HM279" i="51" s="1"/>
  <c r="HL280" i="51"/>
  <c r="HL279" i="51" s="1"/>
  <c r="HK280" i="51"/>
  <c r="HK279" i="51" s="1"/>
  <c r="HI280" i="51"/>
  <c r="HI279" i="51" s="1"/>
  <c r="HH280" i="51"/>
  <c r="HG280" i="51"/>
  <c r="HG279" i="51" s="1"/>
  <c r="HF280" i="51"/>
  <c r="HF279" i="51" s="1"/>
  <c r="HE280" i="51"/>
  <c r="HE279" i="51" s="1"/>
  <c r="HD280" i="51"/>
  <c r="HC280" i="51"/>
  <c r="HC279" i="51" s="1"/>
  <c r="HB280" i="51"/>
  <c r="HA280" i="51"/>
  <c r="GZ280" i="51"/>
  <c r="IN278" i="51"/>
  <c r="IM278" i="51"/>
  <c r="IL278" i="51"/>
  <c r="IK278" i="51"/>
  <c r="IJ278" i="51"/>
  <c r="II278" i="51"/>
  <c r="IH278" i="51"/>
  <c r="IG278" i="51"/>
  <c r="IF278" i="51"/>
  <c r="IE278" i="51"/>
  <c r="ID278" i="51"/>
  <c r="IC278" i="51"/>
  <c r="IB278" i="51"/>
  <c r="IA278" i="51"/>
  <c r="HZ278" i="51"/>
  <c r="HY278" i="51"/>
  <c r="HX278" i="51"/>
  <c r="HW278" i="51"/>
  <c r="HV278" i="51"/>
  <c r="HU278" i="51"/>
  <c r="HT278" i="51"/>
  <c r="HS278" i="51"/>
  <c r="HR278" i="51"/>
  <c r="HQ278" i="51"/>
  <c r="HP278" i="51"/>
  <c r="HO278" i="51"/>
  <c r="HN278" i="51"/>
  <c r="HM278" i="51"/>
  <c r="HL278" i="51"/>
  <c r="HK278" i="51"/>
  <c r="HJ278" i="51"/>
  <c r="HI278" i="51"/>
  <c r="HH278" i="51"/>
  <c r="HG278" i="51"/>
  <c r="HF278" i="51"/>
  <c r="HE278" i="51"/>
  <c r="HD278" i="51"/>
  <c r="HC278" i="51"/>
  <c r="HB278" i="51"/>
  <c r="HA278" i="51"/>
  <c r="GZ278" i="51"/>
  <c r="IN277" i="51"/>
  <c r="IM277" i="51"/>
  <c r="IL277" i="51"/>
  <c r="IK277" i="51"/>
  <c r="IJ277" i="51"/>
  <c r="II277" i="51"/>
  <c r="IH277" i="51"/>
  <c r="IG277" i="51"/>
  <c r="IF277" i="51"/>
  <c r="IE277" i="51"/>
  <c r="ID277" i="51"/>
  <c r="IC277" i="51"/>
  <c r="IB277" i="51"/>
  <c r="IA277" i="51"/>
  <c r="HZ277" i="51"/>
  <c r="HY277" i="51"/>
  <c r="HX277" i="51"/>
  <c r="HW277" i="51"/>
  <c r="HV277" i="51"/>
  <c r="HU277" i="51"/>
  <c r="HT277" i="51"/>
  <c r="HS277" i="51"/>
  <c r="HR277" i="51"/>
  <c r="HQ277" i="51"/>
  <c r="HP277" i="51"/>
  <c r="HO277" i="51"/>
  <c r="HN277" i="51"/>
  <c r="HM277" i="51"/>
  <c r="HL277" i="51"/>
  <c r="HK277" i="51"/>
  <c r="HI277" i="51"/>
  <c r="HH277" i="51"/>
  <c r="HG277" i="51"/>
  <c r="HF277" i="51"/>
  <c r="HE277" i="51"/>
  <c r="HD277" i="51"/>
  <c r="HC277" i="51"/>
  <c r="HB277" i="51"/>
  <c r="HA277" i="51"/>
  <c r="GZ277" i="51"/>
  <c r="IN276" i="51"/>
  <c r="IM276" i="51"/>
  <c r="IL276" i="51"/>
  <c r="IK276" i="51"/>
  <c r="IJ276" i="51"/>
  <c r="II276" i="51"/>
  <c r="IH276" i="51"/>
  <c r="IG276" i="51"/>
  <c r="IF276" i="51"/>
  <c r="IE276" i="51"/>
  <c r="ID276" i="51"/>
  <c r="IC276" i="51"/>
  <c r="IB276" i="51"/>
  <c r="IA276" i="51"/>
  <c r="HZ276" i="51"/>
  <c r="HY276" i="51"/>
  <c r="HX276" i="51"/>
  <c r="HW276" i="51"/>
  <c r="HV276" i="51"/>
  <c r="HU276" i="51"/>
  <c r="HT276" i="51"/>
  <c r="HS276" i="51"/>
  <c r="HR276" i="51"/>
  <c r="HQ276" i="51"/>
  <c r="HP276" i="51"/>
  <c r="HO276" i="51"/>
  <c r="HN276" i="51"/>
  <c r="HM276" i="51"/>
  <c r="HL276" i="51"/>
  <c r="HK276" i="51"/>
  <c r="HJ276" i="51"/>
  <c r="HI276" i="51"/>
  <c r="HH276" i="51"/>
  <c r="HG276" i="51"/>
  <c r="HF276" i="51"/>
  <c r="HE276" i="51"/>
  <c r="HD276" i="51"/>
  <c r="HC276" i="51"/>
  <c r="HB276" i="51"/>
  <c r="HA276" i="51"/>
  <c r="GZ276" i="51"/>
  <c r="IN274" i="51"/>
  <c r="IM274" i="51"/>
  <c r="IL274" i="51"/>
  <c r="IK274" i="51"/>
  <c r="IJ274" i="51"/>
  <c r="II274" i="51"/>
  <c r="IH274" i="51"/>
  <c r="IG274" i="51"/>
  <c r="IF274" i="51"/>
  <c r="IE274" i="51"/>
  <c r="ID274" i="51"/>
  <c r="IC274" i="51"/>
  <c r="IB274" i="51"/>
  <c r="IA274" i="51"/>
  <c r="HZ274" i="51"/>
  <c r="HY274" i="51"/>
  <c r="HX274" i="51"/>
  <c r="HW274" i="51"/>
  <c r="HV274" i="51"/>
  <c r="HU274" i="51"/>
  <c r="HT274" i="51"/>
  <c r="HS274" i="51"/>
  <c r="HR274" i="51"/>
  <c r="HQ274" i="51"/>
  <c r="HP274" i="51"/>
  <c r="HO274" i="51"/>
  <c r="HN274" i="51"/>
  <c r="HM274" i="51"/>
  <c r="HL274" i="51"/>
  <c r="HK274" i="51"/>
  <c r="HJ274" i="51"/>
  <c r="HI274" i="51"/>
  <c r="HH274" i="51"/>
  <c r="HG274" i="51"/>
  <c r="HF274" i="51"/>
  <c r="HE274" i="51"/>
  <c r="HD274" i="51"/>
  <c r="HC274" i="51"/>
  <c r="HB274" i="51"/>
  <c r="HA274" i="51"/>
  <c r="GZ274" i="51"/>
  <c r="IN273" i="51"/>
  <c r="IM273" i="51"/>
  <c r="IL273" i="51"/>
  <c r="IK273" i="51"/>
  <c r="IJ273" i="51"/>
  <c r="II273" i="51"/>
  <c r="IH273" i="51"/>
  <c r="IG273" i="51"/>
  <c r="IF273" i="51"/>
  <c r="IE273" i="51"/>
  <c r="ID273" i="51"/>
  <c r="IC273" i="51"/>
  <c r="IB273" i="51"/>
  <c r="IA273" i="51"/>
  <c r="HZ273" i="51"/>
  <c r="HY273" i="51"/>
  <c r="HX273" i="51"/>
  <c r="HW273" i="51"/>
  <c r="HV273" i="51"/>
  <c r="HU273" i="51"/>
  <c r="HT273" i="51"/>
  <c r="HS273" i="51"/>
  <c r="HR273" i="51"/>
  <c r="HQ273" i="51"/>
  <c r="HP273" i="51"/>
  <c r="HO273" i="51"/>
  <c r="HN273" i="51"/>
  <c r="HM273" i="51"/>
  <c r="HL273" i="51"/>
  <c r="HK273" i="51"/>
  <c r="HJ273" i="51"/>
  <c r="HI273" i="51"/>
  <c r="HH273" i="51"/>
  <c r="HG273" i="51"/>
  <c r="HF273" i="51"/>
  <c r="HE273" i="51"/>
  <c r="HD273" i="51"/>
  <c r="HC273" i="51"/>
  <c r="HB273" i="51"/>
  <c r="HA273" i="51"/>
  <c r="GZ273" i="51"/>
  <c r="IN272" i="51"/>
  <c r="IM272" i="51"/>
  <c r="IL272" i="51"/>
  <c r="IK272" i="51"/>
  <c r="IJ272" i="51"/>
  <c r="II272" i="51"/>
  <c r="IH272" i="51"/>
  <c r="IG272" i="51"/>
  <c r="IF272" i="51"/>
  <c r="IE272" i="51"/>
  <c r="ID272" i="51"/>
  <c r="IC272" i="51"/>
  <c r="IB272" i="51"/>
  <c r="IA272" i="51"/>
  <c r="HZ272" i="51"/>
  <c r="HY272" i="51"/>
  <c r="HX272" i="51"/>
  <c r="HW272" i="51"/>
  <c r="HV272" i="51"/>
  <c r="HU272" i="51"/>
  <c r="HT272" i="51"/>
  <c r="HS272" i="51"/>
  <c r="HR272" i="51"/>
  <c r="HQ272" i="51"/>
  <c r="HP272" i="51"/>
  <c r="HO272" i="51"/>
  <c r="HN272" i="51"/>
  <c r="HM272" i="51"/>
  <c r="HL272" i="51"/>
  <c r="HK272" i="51"/>
  <c r="HI272" i="51"/>
  <c r="HH272" i="51"/>
  <c r="HG272" i="51"/>
  <c r="HF272" i="51"/>
  <c r="HE272" i="51"/>
  <c r="HD272" i="51"/>
  <c r="HC272" i="51"/>
  <c r="HB272" i="51"/>
  <c r="HA272" i="51"/>
  <c r="GZ272" i="51"/>
  <c r="IN270" i="51"/>
  <c r="IN269" i="51" s="1"/>
  <c r="IM270" i="51"/>
  <c r="IM269" i="51" s="1"/>
  <c r="IL270" i="51"/>
  <c r="IL269" i="51" s="1"/>
  <c r="IK270" i="51"/>
  <c r="IK269" i="51" s="1"/>
  <c r="IJ270" i="51"/>
  <c r="IJ269" i="51" s="1"/>
  <c r="II270" i="51"/>
  <c r="II269" i="51" s="1"/>
  <c r="IH270" i="51"/>
  <c r="IH269" i="51" s="1"/>
  <c r="IG270" i="51"/>
  <c r="IG269" i="51" s="1"/>
  <c r="IF270" i="51"/>
  <c r="IF269" i="51" s="1"/>
  <c r="IE270" i="51"/>
  <c r="IE269" i="51" s="1"/>
  <c r="ID270" i="51"/>
  <c r="ID269" i="51" s="1"/>
  <c r="IC270" i="51"/>
  <c r="IC269" i="51" s="1"/>
  <c r="IB270" i="51"/>
  <c r="IB269" i="51" s="1"/>
  <c r="IA270" i="51"/>
  <c r="IA269" i="51" s="1"/>
  <c r="HZ270" i="51"/>
  <c r="HZ269" i="51" s="1"/>
  <c r="HY270" i="51"/>
  <c r="HY269" i="51" s="1"/>
  <c r="HX270" i="51"/>
  <c r="HX269" i="51" s="1"/>
  <c r="HW270" i="51"/>
  <c r="HW269" i="51" s="1"/>
  <c r="HV270" i="51"/>
  <c r="HV269" i="51" s="1"/>
  <c r="HU270" i="51"/>
  <c r="HU269" i="51" s="1"/>
  <c r="HT270" i="51"/>
  <c r="HT269" i="51" s="1"/>
  <c r="HS270" i="51"/>
  <c r="HS269" i="51" s="1"/>
  <c r="HR270" i="51"/>
  <c r="HR269" i="51" s="1"/>
  <c r="HQ270" i="51"/>
  <c r="HQ269" i="51" s="1"/>
  <c r="HP270" i="51"/>
  <c r="HP269" i="51" s="1"/>
  <c r="HO270" i="51"/>
  <c r="HO269" i="51" s="1"/>
  <c r="HN270" i="51"/>
  <c r="HN269" i="51" s="1"/>
  <c r="HM270" i="51"/>
  <c r="HM269" i="51" s="1"/>
  <c r="HL270" i="51"/>
  <c r="HL269" i="51" s="1"/>
  <c r="HK270" i="51"/>
  <c r="HK269" i="51" s="1"/>
  <c r="HI270" i="51"/>
  <c r="HI269" i="51" s="1"/>
  <c r="HH270" i="51"/>
  <c r="HG270" i="51"/>
  <c r="HG269" i="51" s="1"/>
  <c r="HF270" i="51"/>
  <c r="HF269" i="51" s="1"/>
  <c r="HE270" i="51"/>
  <c r="HE269" i="51" s="1"/>
  <c r="HD270" i="51"/>
  <c r="HC270" i="51"/>
  <c r="HC269" i="51" s="1"/>
  <c r="HB270" i="51"/>
  <c r="HA270" i="51"/>
  <c r="GZ270" i="51"/>
  <c r="IN267" i="51"/>
  <c r="IN266" i="51" s="1"/>
  <c r="IM267" i="51"/>
  <c r="IM266" i="51" s="1"/>
  <c r="IL267" i="51"/>
  <c r="IL266" i="51" s="1"/>
  <c r="IK267" i="51"/>
  <c r="IK266" i="51" s="1"/>
  <c r="IJ267" i="51"/>
  <c r="IJ266" i="51" s="1"/>
  <c r="II267" i="51"/>
  <c r="II266" i="51" s="1"/>
  <c r="IH267" i="51"/>
  <c r="IH266" i="51" s="1"/>
  <c r="IG267" i="51"/>
  <c r="IG266" i="51" s="1"/>
  <c r="IF267" i="51"/>
  <c r="IF266" i="51" s="1"/>
  <c r="IE267" i="51"/>
  <c r="IE266" i="51" s="1"/>
  <c r="ID267" i="51"/>
  <c r="ID266" i="51" s="1"/>
  <c r="IC267" i="51"/>
  <c r="IC266" i="51" s="1"/>
  <c r="IB267" i="51"/>
  <c r="IB266" i="51" s="1"/>
  <c r="IA267" i="51"/>
  <c r="IA266" i="51" s="1"/>
  <c r="HZ267" i="51"/>
  <c r="HZ266" i="51" s="1"/>
  <c r="HY267" i="51"/>
  <c r="HY266" i="51" s="1"/>
  <c r="HX267" i="51"/>
  <c r="HX266" i="51" s="1"/>
  <c r="HW267" i="51"/>
  <c r="HW266" i="51" s="1"/>
  <c r="HV267" i="51"/>
  <c r="HV266" i="51" s="1"/>
  <c r="HU267" i="51"/>
  <c r="HU266" i="51" s="1"/>
  <c r="HT267" i="51"/>
  <c r="HT266" i="51" s="1"/>
  <c r="HS267" i="51"/>
  <c r="HS266" i="51" s="1"/>
  <c r="HR267" i="51"/>
  <c r="HR266" i="51" s="1"/>
  <c r="HQ267" i="51"/>
  <c r="HQ266" i="51" s="1"/>
  <c r="HP267" i="51"/>
  <c r="HP266" i="51" s="1"/>
  <c r="HO267" i="51"/>
  <c r="HO266" i="51" s="1"/>
  <c r="HN267" i="51"/>
  <c r="HN266" i="51" s="1"/>
  <c r="HM267" i="51"/>
  <c r="HM266" i="51" s="1"/>
  <c r="HL267" i="51"/>
  <c r="HL266" i="51" s="1"/>
  <c r="HK267" i="51"/>
  <c r="HK266" i="51" s="1"/>
  <c r="HJ267" i="51"/>
  <c r="HJ266" i="51" s="1"/>
  <c r="HI267" i="51"/>
  <c r="HI266" i="51" s="1"/>
  <c r="HH267" i="51"/>
  <c r="HG267" i="51"/>
  <c r="HF267" i="51"/>
  <c r="HF266" i="51" s="1"/>
  <c r="HE267" i="51"/>
  <c r="HE266" i="51" s="1"/>
  <c r="HD267" i="51"/>
  <c r="HC267" i="51"/>
  <c r="HC266" i="51" s="1"/>
  <c r="HB267" i="51"/>
  <c r="HB266" i="51" s="1"/>
  <c r="HA267" i="51"/>
  <c r="GZ267" i="51"/>
  <c r="IN265" i="51"/>
  <c r="IM265" i="51"/>
  <c r="IL265" i="51"/>
  <c r="IK265" i="51"/>
  <c r="IJ265" i="51"/>
  <c r="II265" i="51"/>
  <c r="IH265" i="51"/>
  <c r="IG265" i="51"/>
  <c r="IF265" i="51"/>
  <c r="IE265" i="51"/>
  <c r="ID265" i="51"/>
  <c r="IC265" i="51"/>
  <c r="IB265" i="51"/>
  <c r="IA265" i="51"/>
  <c r="HZ265" i="51"/>
  <c r="HY265" i="51"/>
  <c r="HX265" i="51"/>
  <c r="HW265" i="51"/>
  <c r="HV265" i="51"/>
  <c r="HU265" i="51"/>
  <c r="HT265" i="51"/>
  <c r="HS265" i="51"/>
  <c r="HR265" i="51"/>
  <c r="HQ265" i="51"/>
  <c r="HP265" i="51"/>
  <c r="HO265" i="51"/>
  <c r="HN265" i="51"/>
  <c r="HM265" i="51"/>
  <c r="HL265" i="51"/>
  <c r="HK265" i="51"/>
  <c r="HJ265" i="51"/>
  <c r="HI265" i="51"/>
  <c r="HH265" i="51"/>
  <c r="HG265" i="51"/>
  <c r="HF265" i="51"/>
  <c r="HE265" i="51"/>
  <c r="HD265" i="51"/>
  <c r="HC265" i="51"/>
  <c r="HB265" i="51"/>
  <c r="HA265" i="51"/>
  <c r="GZ265" i="51"/>
  <c r="IN264" i="51"/>
  <c r="IM264" i="51"/>
  <c r="IL264" i="51"/>
  <c r="IK264" i="51"/>
  <c r="IJ264" i="51"/>
  <c r="II264" i="51"/>
  <c r="IH264" i="51"/>
  <c r="IG264" i="51"/>
  <c r="IF264" i="51"/>
  <c r="IE264" i="51"/>
  <c r="ID264" i="51"/>
  <c r="IC264" i="51"/>
  <c r="IB264" i="51"/>
  <c r="IA264" i="51"/>
  <c r="HZ264" i="51"/>
  <c r="HY264" i="51"/>
  <c r="HX264" i="51"/>
  <c r="HW264" i="51"/>
  <c r="HV264" i="51"/>
  <c r="HU264" i="51"/>
  <c r="HT264" i="51"/>
  <c r="HS264" i="51"/>
  <c r="HR264" i="51"/>
  <c r="HQ264" i="51"/>
  <c r="HP264" i="51"/>
  <c r="HO264" i="51"/>
  <c r="HN264" i="51"/>
  <c r="HM264" i="51"/>
  <c r="HL264" i="51"/>
  <c r="HK264" i="51"/>
  <c r="HJ264" i="51"/>
  <c r="HI264" i="51"/>
  <c r="HH264" i="51"/>
  <c r="HG264" i="51"/>
  <c r="HF264" i="51"/>
  <c r="HE264" i="51"/>
  <c r="HD264" i="51"/>
  <c r="HC264" i="51"/>
  <c r="HB264" i="51"/>
  <c r="HA264" i="51"/>
  <c r="GZ264" i="51"/>
  <c r="IN261" i="51"/>
  <c r="IM261" i="51"/>
  <c r="IK261" i="51"/>
  <c r="IJ261" i="51"/>
  <c r="II261" i="51"/>
  <c r="IH261" i="51"/>
  <c r="IG261" i="51"/>
  <c r="IF261" i="51"/>
  <c r="IE261" i="51"/>
  <c r="ID261" i="51"/>
  <c r="IC261" i="51"/>
  <c r="IB261" i="51"/>
  <c r="IA261" i="51"/>
  <c r="HZ261" i="51"/>
  <c r="HY261" i="51"/>
  <c r="HX261" i="51"/>
  <c r="HW261" i="51"/>
  <c r="HV261" i="51"/>
  <c r="HU261" i="51"/>
  <c r="HT261" i="51"/>
  <c r="HS261" i="51"/>
  <c r="HQ261" i="51"/>
  <c r="HP261" i="51"/>
  <c r="HO261" i="51"/>
  <c r="HN261" i="51"/>
  <c r="HL261" i="51"/>
  <c r="HK261" i="51"/>
  <c r="HJ261" i="51"/>
  <c r="HI261" i="51"/>
  <c r="HG261" i="51"/>
  <c r="HF261" i="51"/>
  <c r="HE261" i="51"/>
  <c r="HD261" i="51"/>
  <c r="HC261" i="51"/>
  <c r="HB261" i="51"/>
  <c r="HA261" i="51"/>
  <c r="GZ261" i="51"/>
  <c r="IN260" i="51"/>
  <c r="IM260" i="51"/>
  <c r="IK260" i="51"/>
  <c r="IJ260" i="51"/>
  <c r="II260" i="51"/>
  <c r="IH260" i="51"/>
  <c r="IG260" i="51"/>
  <c r="IF260" i="51"/>
  <c r="IE260" i="51"/>
  <c r="ID260" i="51"/>
  <c r="IC260" i="51"/>
  <c r="IB260" i="51"/>
  <c r="IA260" i="51"/>
  <c r="HZ260" i="51"/>
  <c r="HY260" i="51"/>
  <c r="HX260" i="51"/>
  <c r="HW260" i="51"/>
  <c r="HV260" i="51"/>
  <c r="HU260" i="51"/>
  <c r="HT260" i="51"/>
  <c r="HS260" i="51"/>
  <c r="HP260" i="51"/>
  <c r="HO260" i="51"/>
  <c r="HN260" i="51"/>
  <c r="HL260" i="51"/>
  <c r="HK260" i="51"/>
  <c r="HJ260" i="51"/>
  <c r="HI260" i="51"/>
  <c r="HG260" i="51"/>
  <c r="HF260" i="51"/>
  <c r="HE260" i="51"/>
  <c r="HD260" i="51"/>
  <c r="HC260" i="51"/>
  <c r="HB260" i="51"/>
  <c r="HA260" i="51"/>
  <c r="GZ260" i="51"/>
  <c r="IN259" i="51"/>
  <c r="IM259" i="51"/>
  <c r="IK259" i="51"/>
  <c r="IJ259" i="51"/>
  <c r="II259" i="51"/>
  <c r="IH259" i="51"/>
  <c r="IG259" i="51"/>
  <c r="IF259" i="51"/>
  <c r="IE259" i="51"/>
  <c r="ID259" i="51"/>
  <c r="IC259" i="51"/>
  <c r="IB259" i="51"/>
  <c r="IA259" i="51"/>
  <c r="HZ259" i="51"/>
  <c r="HY259" i="51"/>
  <c r="HX259" i="51"/>
  <c r="HW259" i="51"/>
  <c r="HV259" i="51"/>
  <c r="HU259" i="51"/>
  <c r="HT259" i="51"/>
  <c r="HS259" i="51"/>
  <c r="HQ259" i="51"/>
  <c r="HP259" i="51"/>
  <c r="HO259" i="51"/>
  <c r="HN259" i="51"/>
  <c r="HL259" i="51"/>
  <c r="HK259" i="51"/>
  <c r="HJ259" i="51"/>
  <c r="HI259" i="51"/>
  <c r="HG259" i="51"/>
  <c r="HF259" i="51"/>
  <c r="HE259" i="51"/>
  <c r="HD259" i="51"/>
  <c r="HC259" i="51"/>
  <c r="HB259" i="51"/>
  <c r="HA259" i="51"/>
  <c r="GZ259" i="51"/>
  <c r="IN256" i="51"/>
  <c r="IM256" i="51"/>
  <c r="IK256" i="51"/>
  <c r="IJ256" i="51"/>
  <c r="II256" i="51"/>
  <c r="IH256" i="51"/>
  <c r="IG256" i="51"/>
  <c r="IF256" i="51"/>
  <c r="IE256" i="51"/>
  <c r="ID256" i="51"/>
  <c r="IC256" i="51"/>
  <c r="IB256" i="51"/>
  <c r="IA256" i="51"/>
  <c r="HZ256" i="51"/>
  <c r="HY256" i="51"/>
  <c r="HX256" i="51"/>
  <c r="HW256" i="51"/>
  <c r="HV256" i="51"/>
  <c r="HU256" i="51"/>
  <c r="HT256" i="51"/>
  <c r="HS256" i="51"/>
  <c r="HQ256" i="51"/>
  <c r="HP256" i="51"/>
  <c r="HO256" i="51"/>
  <c r="HN256" i="51"/>
  <c r="HL256" i="51"/>
  <c r="HK256" i="51"/>
  <c r="HJ256" i="51"/>
  <c r="HI256" i="51"/>
  <c r="HG256" i="51"/>
  <c r="HF256" i="51"/>
  <c r="HE256" i="51"/>
  <c r="HD256" i="51"/>
  <c r="HC256" i="51"/>
  <c r="HB256" i="51"/>
  <c r="HA256" i="51"/>
  <c r="GZ256" i="51"/>
  <c r="IN255" i="51"/>
  <c r="IM255" i="51"/>
  <c r="IK255" i="51"/>
  <c r="IJ255" i="51"/>
  <c r="II255" i="51"/>
  <c r="IH255" i="51"/>
  <c r="IG255" i="51"/>
  <c r="IF255" i="51"/>
  <c r="IE255" i="51"/>
  <c r="ID255" i="51"/>
  <c r="IC255" i="51"/>
  <c r="IB255" i="51"/>
  <c r="IA255" i="51"/>
  <c r="HZ255" i="51"/>
  <c r="HY255" i="51"/>
  <c r="HX255" i="51"/>
  <c r="HW255" i="51"/>
  <c r="HV255" i="51"/>
  <c r="HU255" i="51"/>
  <c r="HT255" i="51"/>
  <c r="HS255" i="51"/>
  <c r="HQ255" i="51"/>
  <c r="HP255" i="51"/>
  <c r="HO255" i="51"/>
  <c r="HN255" i="51"/>
  <c r="HL255" i="51"/>
  <c r="HK255" i="51"/>
  <c r="HJ255" i="51"/>
  <c r="HI255" i="51"/>
  <c r="HG255" i="51"/>
  <c r="HF255" i="51"/>
  <c r="HD255" i="51"/>
  <c r="HC255" i="51"/>
  <c r="HB255" i="51"/>
  <c r="HA255" i="51"/>
  <c r="GZ255" i="51"/>
  <c r="IN253" i="51"/>
  <c r="IM253" i="51"/>
  <c r="IK253" i="51"/>
  <c r="IJ253" i="51"/>
  <c r="II253" i="51"/>
  <c r="IH253" i="51"/>
  <c r="IG253" i="51"/>
  <c r="IF253" i="51"/>
  <c r="IE253" i="51"/>
  <c r="ID253" i="51"/>
  <c r="IC253" i="51"/>
  <c r="IB253" i="51"/>
  <c r="IA253" i="51"/>
  <c r="HZ253" i="51"/>
  <c r="HY253" i="51"/>
  <c r="HX253" i="51"/>
  <c r="HW253" i="51"/>
  <c r="HV253" i="51"/>
  <c r="HU253" i="51"/>
  <c r="HT253" i="51"/>
  <c r="HS253" i="51"/>
  <c r="HQ253" i="51"/>
  <c r="HP253" i="51"/>
  <c r="HO253" i="51"/>
  <c r="HN253" i="51"/>
  <c r="HL253" i="51"/>
  <c r="HK253" i="51"/>
  <c r="HJ253" i="51"/>
  <c r="HI253" i="51"/>
  <c r="HG253" i="51"/>
  <c r="HF253" i="51"/>
  <c r="HE253" i="51"/>
  <c r="HD253" i="51"/>
  <c r="HC253" i="51"/>
  <c r="HB253" i="51"/>
  <c r="HA253" i="51"/>
  <c r="GZ253" i="51"/>
  <c r="IN252" i="51"/>
  <c r="IM252" i="51"/>
  <c r="IK252" i="51"/>
  <c r="IJ252" i="51"/>
  <c r="II252" i="51"/>
  <c r="IH252" i="51"/>
  <c r="IG252" i="51"/>
  <c r="IF252" i="51"/>
  <c r="IE252" i="51"/>
  <c r="ID252" i="51"/>
  <c r="IC252" i="51"/>
  <c r="IB252" i="51"/>
  <c r="IA252" i="51"/>
  <c r="HZ252" i="51"/>
  <c r="HY252" i="51"/>
  <c r="HX252" i="51"/>
  <c r="HW252" i="51"/>
  <c r="HV252" i="51"/>
  <c r="HU252" i="51"/>
  <c r="HT252" i="51"/>
  <c r="HS252" i="51"/>
  <c r="HQ252" i="51"/>
  <c r="HP252" i="51"/>
  <c r="HO252" i="51"/>
  <c r="HN252" i="51"/>
  <c r="HL252" i="51"/>
  <c r="HK252" i="51"/>
  <c r="HJ252" i="51"/>
  <c r="HI252" i="51"/>
  <c r="HG252" i="51"/>
  <c r="HF252" i="51"/>
  <c r="HE252" i="51"/>
  <c r="HD252" i="51"/>
  <c r="HC252" i="51"/>
  <c r="HB252" i="51"/>
  <c r="HA252" i="51"/>
  <c r="GZ252" i="51"/>
  <c r="IN250" i="51"/>
  <c r="IM250" i="51"/>
  <c r="IK250" i="51"/>
  <c r="IJ250" i="51"/>
  <c r="II250" i="51"/>
  <c r="IH250" i="51"/>
  <c r="IG250" i="51"/>
  <c r="IF250" i="51"/>
  <c r="IE250" i="51"/>
  <c r="ID250" i="51"/>
  <c r="IC250" i="51"/>
  <c r="IB250" i="51"/>
  <c r="IA250" i="51"/>
  <c r="HZ250" i="51"/>
  <c r="HY250" i="51"/>
  <c r="HX250" i="51"/>
  <c r="HW250" i="51"/>
  <c r="HV250" i="51"/>
  <c r="HU250" i="51"/>
  <c r="HT250" i="51"/>
  <c r="HS250" i="51"/>
  <c r="HQ250" i="51"/>
  <c r="HP250" i="51"/>
  <c r="HO250" i="51"/>
  <c r="HN250" i="51"/>
  <c r="HJ250" i="51"/>
  <c r="HI250" i="51"/>
  <c r="HE250" i="51"/>
  <c r="HD250" i="51"/>
  <c r="HC250" i="51"/>
  <c r="HB250" i="51"/>
  <c r="HA250" i="51"/>
  <c r="GZ250" i="51"/>
  <c r="IN249" i="51"/>
  <c r="IM249" i="51"/>
  <c r="IK249" i="51"/>
  <c r="IJ249" i="51"/>
  <c r="II249" i="51"/>
  <c r="IH249" i="51"/>
  <c r="IG249" i="51"/>
  <c r="IF249" i="51"/>
  <c r="IE249" i="51"/>
  <c r="ID249" i="51"/>
  <c r="IC249" i="51"/>
  <c r="IB249" i="51"/>
  <c r="IA249" i="51"/>
  <c r="HZ249" i="51"/>
  <c r="HY249" i="51"/>
  <c r="HX249" i="51"/>
  <c r="HW249" i="51"/>
  <c r="HV249" i="51"/>
  <c r="HU249" i="51"/>
  <c r="HT249" i="51"/>
  <c r="HS249" i="51"/>
  <c r="HQ249" i="51"/>
  <c r="HP249" i="51"/>
  <c r="HO249" i="51"/>
  <c r="HN249" i="51"/>
  <c r="HL249" i="51"/>
  <c r="HK249" i="51"/>
  <c r="HJ249" i="51"/>
  <c r="HI249" i="51"/>
  <c r="HG249" i="51"/>
  <c r="HF249" i="51"/>
  <c r="HE249" i="51"/>
  <c r="HD249" i="51"/>
  <c r="HC249" i="51"/>
  <c r="HB249" i="51"/>
  <c r="HA249" i="51"/>
  <c r="GZ249" i="51"/>
  <c r="IN248" i="51"/>
  <c r="IM248" i="51"/>
  <c r="IK248" i="51"/>
  <c r="IJ248" i="51"/>
  <c r="II248" i="51"/>
  <c r="IH248" i="51"/>
  <c r="IG248" i="51"/>
  <c r="IF248" i="51"/>
  <c r="IE248" i="51"/>
  <c r="ID248" i="51"/>
  <c r="IC248" i="51"/>
  <c r="IB248" i="51"/>
  <c r="IA248" i="51"/>
  <c r="HZ248" i="51"/>
  <c r="HY248" i="51"/>
  <c r="HX248" i="51"/>
  <c r="HW248" i="51"/>
  <c r="HV248" i="51"/>
  <c r="HU248" i="51"/>
  <c r="HT248" i="51"/>
  <c r="HS248" i="51"/>
  <c r="HQ248" i="51"/>
  <c r="HP248" i="51"/>
  <c r="HO248" i="51"/>
  <c r="HN248" i="51"/>
  <c r="HL248" i="51"/>
  <c r="HK248" i="51"/>
  <c r="HJ248" i="51"/>
  <c r="HI248" i="51"/>
  <c r="HG248" i="51"/>
  <c r="HF248" i="51"/>
  <c r="HE248" i="51"/>
  <c r="HD248" i="51"/>
  <c r="HC248" i="51"/>
  <c r="HB248" i="51"/>
  <c r="HA248" i="51"/>
  <c r="GZ248" i="51"/>
  <c r="IN246" i="51"/>
  <c r="IN245" i="51" s="1"/>
  <c r="IM246" i="51"/>
  <c r="IM245" i="51" s="1"/>
  <c r="IL245" i="51"/>
  <c r="IK246" i="51"/>
  <c r="IK245" i="51" s="1"/>
  <c r="IJ246" i="51"/>
  <c r="IJ245" i="51" s="1"/>
  <c r="II246" i="51"/>
  <c r="II245" i="51" s="1"/>
  <c r="IH246" i="51"/>
  <c r="IH245" i="51" s="1"/>
  <c r="IG246" i="51"/>
  <c r="IG245" i="51" s="1"/>
  <c r="IF246" i="51"/>
  <c r="IF245" i="51" s="1"/>
  <c r="IE246" i="51"/>
  <c r="IE245" i="51" s="1"/>
  <c r="ID246" i="51"/>
  <c r="ID245" i="51" s="1"/>
  <c r="IC246" i="51"/>
  <c r="IC245" i="51" s="1"/>
  <c r="IB246" i="51"/>
  <c r="IB245" i="51" s="1"/>
  <c r="IA246" i="51"/>
  <c r="IA245" i="51" s="1"/>
  <c r="HZ246" i="51"/>
  <c r="HZ245" i="51" s="1"/>
  <c r="HY246" i="51"/>
  <c r="HY245" i="51" s="1"/>
  <c r="HX246" i="51"/>
  <c r="HX245" i="51" s="1"/>
  <c r="HW246" i="51"/>
  <c r="HW245" i="51" s="1"/>
  <c r="HV246" i="51"/>
  <c r="HV245" i="51" s="1"/>
  <c r="HU246" i="51"/>
  <c r="HU245" i="51" s="1"/>
  <c r="HT246" i="51"/>
  <c r="HT245" i="51" s="1"/>
  <c r="HS246" i="51"/>
  <c r="HS245" i="51" s="1"/>
  <c r="HR245" i="51"/>
  <c r="HQ246" i="51"/>
  <c r="HQ245" i="51" s="1"/>
  <c r="HP246" i="51"/>
  <c r="HP245" i="51" s="1"/>
  <c r="HO246" i="51"/>
  <c r="HO245" i="51" s="1"/>
  <c r="HN246" i="51"/>
  <c r="HN245" i="51" s="1"/>
  <c r="HM245" i="51"/>
  <c r="HL246" i="51"/>
  <c r="HL245" i="51" s="1"/>
  <c r="HK246" i="51"/>
  <c r="HK245" i="51" s="1"/>
  <c r="HJ246" i="51"/>
  <c r="HJ245" i="51" s="1"/>
  <c r="HI246" i="51"/>
  <c r="HI245" i="51" s="1"/>
  <c r="HH245" i="51"/>
  <c r="HG246" i="51"/>
  <c r="HF246" i="51"/>
  <c r="HF245" i="51" s="1"/>
  <c r="HE246" i="51"/>
  <c r="HE245" i="51" s="1"/>
  <c r="HD246" i="51"/>
  <c r="HC246" i="51"/>
  <c r="HB246" i="51"/>
  <c r="HB245" i="51" s="1"/>
  <c r="HA246" i="51"/>
  <c r="GZ246" i="51"/>
  <c r="IN244" i="51"/>
  <c r="IM244" i="51"/>
  <c r="IK244" i="51"/>
  <c r="IJ244" i="51"/>
  <c r="II244" i="51"/>
  <c r="IH244" i="51"/>
  <c r="IG244" i="51"/>
  <c r="IF244" i="51"/>
  <c r="IE244" i="51"/>
  <c r="ID244" i="51"/>
  <c r="IC244" i="51"/>
  <c r="IB244" i="51"/>
  <c r="IA244" i="51"/>
  <c r="HZ244" i="51"/>
  <c r="HY244" i="51"/>
  <c r="HX244" i="51"/>
  <c r="HW244" i="51"/>
  <c r="HV244" i="51"/>
  <c r="HU244" i="51"/>
  <c r="HT244" i="51"/>
  <c r="HS244" i="51"/>
  <c r="HQ244" i="51"/>
  <c r="HP244" i="51"/>
  <c r="HO244" i="51"/>
  <c r="HN244" i="51"/>
  <c r="HL244" i="51"/>
  <c r="HK244" i="51"/>
  <c r="HJ244" i="51"/>
  <c r="HI244" i="51"/>
  <c r="HG244" i="51"/>
  <c r="HF244" i="51"/>
  <c r="HE244" i="51"/>
  <c r="HD244" i="51"/>
  <c r="HC244" i="51"/>
  <c r="HB244" i="51"/>
  <c r="HA244" i="51"/>
  <c r="GZ244" i="51"/>
  <c r="IN243" i="51"/>
  <c r="IM243" i="51"/>
  <c r="IK243" i="51"/>
  <c r="IJ243" i="51"/>
  <c r="II243" i="51"/>
  <c r="IH243" i="51"/>
  <c r="IG243" i="51"/>
  <c r="IF243" i="51"/>
  <c r="IE243" i="51"/>
  <c r="ID243" i="51"/>
  <c r="IC243" i="51"/>
  <c r="IB243" i="51"/>
  <c r="IA243" i="51"/>
  <c r="HZ243" i="51"/>
  <c r="HY243" i="51"/>
  <c r="HX243" i="51"/>
  <c r="HW243" i="51"/>
  <c r="HV243" i="51"/>
  <c r="HU243" i="51"/>
  <c r="HT243" i="51"/>
  <c r="HS243" i="51"/>
  <c r="HQ243" i="51"/>
  <c r="HP243" i="51"/>
  <c r="HN243" i="51"/>
  <c r="HL243" i="51"/>
  <c r="HK243" i="51"/>
  <c r="HJ243" i="51"/>
  <c r="HI243" i="51"/>
  <c r="HG243" i="51"/>
  <c r="HF243" i="51"/>
  <c r="HE243" i="51"/>
  <c r="HD243" i="51"/>
  <c r="HC243" i="51"/>
  <c r="HB243" i="51"/>
  <c r="HA243" i="51"/>
  <c r="GZ243" i="51"/>
  <c r="IN242" i="51"/>
  <c r="IM242" i="51"/>
  <c r="IK242" i="51"/>
  <c r="IJ242" i="51"/>
  <c r="II242" i="51"/>
  <c r="IH242" i="51"/>
  <c r="IG242" i="51"/>
  <c r="IF242" i="51"/>
  <c r="IE242" i="51"/>
  <c r="ID242" i="51"/>
  <c r="IC242" i="51"/>
  <c r="IB242" i="51"/>
  <c r="IA242" i="51"/>
  <c r="HZ242" i="51"/>
  <c r="HY242" i="51"/>
  <c r="HX242" i="51"/>
  <c r="HW242" i="51"/>
  <c r="HV242" i="51"/>
  <c r="HU242" i="51"/>
  <c r="HT242" i="51"/>
  <c r="HS242" i="51"/>
  <c r="HQ242" i="51"/>
  <c r="HP242" i="51"/>
  <c r="HO242" i="51"/>
  <c r="HN242" i="51"/>
  <c r="HL242" i="51"/>
  <c r="HK242" i="51"/>
  <c r="HJ242" i="51"/>
  <c r="HI242" i="51"/>
  <c r="HG242" i="51"/>
  <c r="HF242" i="51"/>
  <c r="HE242" i="51"/>
  <c r="HD242" i="51"/>
  <c r="HC242" i="51"/>
  <c r="HB242" i="51"/>
  <c r="HA242" i="51"/>
  <c r="GZ242" i="51"/>
  <c r="IN239" i="51"/>
  <c r="IN238" i="51" s="1"/>
  <c r="IM239" i="51"/>
  <c r="IM238" i="51" s="1"/>
  <c r="IL238" i="51"/>
  <c r="IK239" i="51"/>
  <c r="IK238" i="51" s="1"/>
  <c r="IJ239" i="51"/>
  <c r="IJ238" i="51" s="1"/>
  <c r="II239" i="51"/>
  <c r="II238" i="51" s="1"/>
  <c r="IH239" i="51"/>
  <c r="IH238" i="51" s="1"/>
  <c r="IG239" i="51"/>
  <c r="IG238" i="51" s="1"/>
  <c r="IF239" i="51"/>
  <c r="IF238" i="51" s="1"/>
  <c r="IE239" i="51"/>
  <c r="IE238" i="51" s="1"/>
  <c r="ID239" i="51"/>
  <c r="ID238" i="51" s="1"/>
  <c r="IC239" i="51"/>
  <c r="IC238" i="51" s="1"/>
  <c r="IB239" i="51"/>
  <c r="IB238" i="51" s="1"/>
  <c r="IA239" i="51"/>
  <c r="IA238" i="51" s="1"/>
  <c r="HZ239" i="51"/>
  <c r="HZ238" i="51" s="1"/>
  <c r="HY239" i="51"/>
  <c r="HY238" i="51" s="1"/>
  <c r="HX239" i="51"/>
  <c r="HX238" i="51" s="1"/>
  <c r="HW239" i="51"/>
  <c r="HW238" i="51" s="1"/>
  <c r="HV239" i="51"/>
  <c r="HV238" i="51" s="1"/>
  <c r="HU239" i="51"/>
  <c r="HU238" i="51" s="1"/>
  <c r="HT239" i="51"/>
  <c r="HT238" i="51" s="1"/>
  <c r="HS239" i="51"/>
  <c r="HS238" i="51" s="1"/>
  <c r="HR238" i="51"/>
  <c r="HQ239" i="51"/>
  <c r="HQ238" i="51" s="1"/>
  <c r="HP239" i="51"/>
  <c r="HP238" i="51" s="1"/>
  <c r="HO239" i="51"/>
  <c r="HO238" i="51" s="1"/>
  <c r="HN239" i="51"/>
  <c r="HN238" i="51" s="1"/>
  <c r="HM238" i="51"/>
  <c r="HL239" i="51"/>
  <c r="HL238" i="51" s="1"/>
  <c r="HK239" i="51"/>
  <c r="HK238" i="51" s="1"/>
  <c r="HJ239" i="51"/>
  <c r="HJ238" i="51" s="1"/>
  <c r="HI239" i="51"/>
  <c r="HI238" i="51" s="1"/>
  <c r="HG239" i="51"/>
  <c r="HG238" i="51" s="1"/>
  <c r="HF239" i="51"/>
  <c r="HE239" i="51"/>
  <c r="HE238" i="51" s="1"/>
  <c r="HD239" i="51"/>
  <c r="HC239" i="51"/>
  <c r="HB239" i="51"/>
  <c r="HA239" i="51"/>
  <c r="HA238" i="51" s="1"/>
  <c r="GZ239" i="51"/>
  <c r="IN237" i="51"/>
  <c r="IN236" i="51" s="1"/>
  <c r="IM237" i="51"/>
  <c r="IM236" i="51" s="1"/>
  <c r="IL236" i="51"/>
  <c r="IK237" i="51"/>
  <c r="IK236" i="51" s="1"/>
  <c r="IJ237" i="51"/>
  <c r="IJ236" i="51" s="1"/>
  <c r="II237" i="51"/>
  <c r="II236" i="51" s="1"/>
  <c r="IH237" i="51"/>
  <c r="IH236" i="51" s="1"/>
  <c r="IG237" i="51"/>
  <c r="IG236" i="51" s="1"/>
  <c r="IF237" i="51"/>
  <c r="IF236" i="51" s="1"/>
  <c r="IE237" i="51"/>
  <c r="IE236" i="51" s="1"/>
  <c r="ID237" i="51"/>
  <c r="ID236" i="51" s="1"/>
  <c r="IC237" i="51"/>
  <c r="IC236" i="51" s="1"/>
  <c r="IB237" i="51"/>
  <c r="IB236" i="51" s="1"/>
  <c r="IA237" i="51"/>
  <c r="IA236" i="51" s="1"/>
  <c r="HZ237" i="51"/>
  <c r="HZ236" i="51" s="1"/>
  <c r="HY237" i="51"/>
  <c r="HY236" i="51" s="1"/>
  <c r="HX237" i="51"/>
  <c r="HX236" i="51" s="1"/>
  <c r="HW237" i="51"/>
  <c r="HW236" i="51" s="1"/>
  <c r="HV237" i="51"/>
  <c r="HV236" i="51" s="1"/>
  <c r="HU237" i="51"/>
  <c r="HU236" i="51" s="1"/>
  <c r="HT237" i="51"/>
  <c r="HT236" i="51" s="1"/>
  <c r="HS237" i="51"/>
  <c r="HS236" i="51" s="1"/>
  <c r="HR236" i="51"/>
  <c r="HQ237" i="51"/>
  <c r="HQ236" i="51" s="1"/>
  <c r="HO237" i="51"/>
  <c r="HO236" i="51" s="1"/>
  <c r="HN237" i="51"/>
  <c r="HN236" i="51" s="1"/>
  <c r="HM236" i="51"/>
  <c r="HL237" i="51"/>
  <c r="HL236" i="51" s="1"/>
  <c r="HJ237" i="51"/>
  <c r="HJ236" i="51" s="1"/>
  <c r="HI237" i="51"/>
  <c r="HI236" i="51" s="1"/>
  <c r="HG237" i="51"/>
  <c r="HG236" i="51" s="1"/>
  <c r="HF237" i="51"/>
  <c r="HE237" i="51"/>
  <c r="HE236" i="51" s="1"/>
  <c r="HD237" i="51"/>
  <c r="HC237" i="51"/>
  <c r="HB237" i="51"/>
  <c r="HA237" i="51"/>
  <c r="HA236" i="51" s="1"/>
  <c r="GZ237" i="51"/>
  <c r="IN235" i="51"/>
  <c r="IN234" i="51" s="1"/>
  <c r="IM235" i="51"/>
  <c r="IM234" i="51" s="1"/>
  <c r="IL234" i="51"/>
  <c r="IK235" i="51"/>
  <c r="IK234" i="51" s="1"/>
  <c r="IJ235" i="51"/>
  <c r="IJ234" i="51" s="1"/>
  <c r="II235" i="51"/>
  <c r="II234" i="51" s="1"/>
  <c r="IH235" i="51"/>
  <c r="IH234" i="51" s="1"/>
  <c r="IG235" i="51"/>
  <c r="IG234" i="51" s="1"/>
  <c r="IF235" i="51"/>
  <c r="IF234" i="51" s="1"/>
  <c r="IE235" i="51"/>
  <c r="IE234" i="51" s="1"/>
  <c r="ID235" i="51"/>
  <c r="ID234" i="51" s="1"/>
  <c r="IC235" i="51"/>
  <c r="IC234" i="51" s="1"/>
  <c r="IB235" i="51"/>
  <c r="IB234" i="51" s="1"/>
  <c r="IA235" i="51"/>
  <c r="IA234" i="51" s="1"/>
  <c r="HZ235" i="51"/>
  <c r="HZ234" i="51" s="1"/>
  <c r="HY235" i="51"/>
  <c r="HY234" i="51" s="1"/>
  <c r="HX235" i="51"/>
  <c r="HX234" i="51" s="1"/>
  <c r="HW235" i="51"/>
  <c r="HW234" i="51" s="1"/>
  <c r="HV235" i="51"/>
  <c r="HV234" i="51" s="1"/>
  <c r="HU235" i="51"/>
  <c r="HU234" i="51" s="1"/>
  <c r="HT235" i="51"/>
  <c r="HT234" i="51" s="1"/>
  <c r="HS235" i="51"/>
  <c r="HS234" i="51" s="1"/>
  <c r="HR234" i="51"/>
  <c r="HQ235" i="51"/>
  <c r="HQ234" i="51" s="1"/>
  <c r="HP235" i="51"/>
  <c r="HP234" i="51" s="1"/>
  <c r="HO235" i="51"/>
  <c r="HO234" i="51" s="1"/>
  <c r="HN235" i="51"/>
  <c r="HN234" i="51" s="1"/>
  <c r="HM234" i="51"/>
  <c r="HL235" i="51"/>
  <c r="HL234" i="51" s="1"/>
  <c r="HK235" i="51"/>
  <c r="HK234" i="51" s="1"/>
  <c r="HJ235" i="51"/>
  <c r="HJ234" i="51" s="1"/>
  <c r="HI235" i="51"/>
  <c r="HH234" i="51"/>
  <c r="HG235" i="51"/>
  <c r="HF235" i="51"/>
  <c r="HE235" i="51"/>
  <c r="HD235" i="51"/>
  <c r="HD234" i="51" s="1"/>
  <c r="HC235" i="51"/>
  <c r="HB235" i="51"/>
  <c r="HB234" i="51" s="1"/>
  <c r="HA235" i="51"/>
  <c r="HA234" i="51" s="1"/>
  <c r="GZ235" i="51"/>
  <c r="GZ234" i="51" s="1"/>
  <c r="IN232" i="51"/>
  <c r="IM232" i="51"/>
  <c r="IK232" i="51"/>
  <c r="II232" i="51"/>
  <c r="IH232" i="51"/>
  <c r="IG232" i="51"/>
  <c r="IF232" i="51"/>
  <c r="IE232" i="51"/>
  <c r="ID232" i="51"/>
  <c r="IC232" i="51"/>
  <c r="IB232" i="51"/>
  <c r="IA232" i="51"/>
  <c r="HZ232" i="51"/>
  <c r="HY232" i="51"/>
  <c r="HX232" i="51"/>
  <c r="HW232" i="51"/>
  <c r="HV232" i="51"/>
  <c r="HU232" i="51"/>
  <c r="HT232" i="51"/>
  <c r="HS232" i="51"/>
  <c r="HQ232" i="51"/>
  <c r="HP232" i="51"/>
  <c r="HO232" i="51"/>
  <c r="HN232" i="51"/>
  <c r="HL232" i="51"/>
  <c r="HK232" i="51"/>
  <c r="HJ232" i="51"/>
  <c r="HI232" i="51"/>
  <c r="HG232" i="51"/>
  <c r="HF232" i="51"/>
  <c r="HE232" i="51"/>
  <c r="HD232" i="51"/>
  <c r="HC232" i="51"/>
  <c r="HB232" i="51"/>
  <c r="HA232" i="51"/>
  <c r="GZ232" i="51"/>
  <c r="IN231" i="51"/>
  <c r="IM231" i="51"/>
  <c r="IK231" i="51"/>
  <c r="II231" i="51"/>
  <c r="IH231" i="51"/>
  <c r="IG231" i="51"/>
  <c r="IF231" i="51"/>
  <c r="IE231" i="51"/>
  <c r="ID231" i="51"/>
  <c r="IC231" i="51"/>
  <c r="IB231" i="51"/>
  <c r="IA231" i="51"/>
  <c r="HZ231" i="51"/>
  <c r="HY231" i="51"/>
  <c r="HX231" i="51"/>
  <c r="HW231" i="51"/>
  <c r="HV231" i="51"/>
  <c r="HU231" i="51"/>
  <c r="HT231" i="51"/>
  <c r="HS231" i="51"/>
  <c r="HQ231" i="51"/>
  <c r="HP231" i="51"/>
  <c r="HO231" i="51"/>
  <c r="HN231" i="51"/>
  <c r="HL231" i="51"/>
  <c r="HK231" i="51"/>
  <c r="HJ231" i="51"/>
  <c r="HI231" i="51"/>
  <c r="HG231" i="51"/>
  <c r="HF231" i="51"/>
  <c r="HE231" i="51"/>
  <c r="HD231" i="51"/>
  <c r="HC231" i="51"/>
  <c r="HB231" i="51"/>
  <c r="HA231" i="51"/>
  <c r="GZ231" i="51"/>
  <c r="IN230" i="51"/>
  <c r="IM230" i="51"/>
  <c r="II230" i="51"/>
  <c r="IH230" i="51"/>
  <c r="IG230" i="51"/>
  <c r="IF230" i="51"/>
  <c r="IE230" i="51"/>
  <c r="ID230" i="51"/>
  <c r="IC230" i="51"/>
  <c r="IB230" i="51"/>
  <c r="IA230" i="51"/>
  <c r="HZ230" i="51"/>
  <c r="HY230" i="51"/>
  <c r="HX230" i="51"/>
  <c r="HW230" i="51"/>
  <c r="HV230" i="51"/>
  <c r="HU230" i="51"/>
  <c r="HT230" i="51"/>
  <c r="HS230" i="51"/>
  <c r="HQ230" i="51"/>
  <c r="HP230" i="51"/>
  <c r="HO230" i="51"/>
  <c r="HN230" i="51"/>
  <c r="HL230" i="51"/>
  <c r="HK230" i="51"/>
  <c r="HJ230" i="51"/>
  <c r="HI230" i="51"/>
  <c r="HG230" i="51"/>
  <c r="HF230" i="51"/>
  <c r="HE230" i="51"/>
  <c r="HD230" i="51"/>
  <c r="HC230" i="51"/>
  <c r="HB230" i="51"/>
  <c r="HA230" i="51"/>
  <c r="GZ230" i="51"/>
  <c r="IN228" i="51"/>
  <c r="IM228" i="51"/>
  <c r="IK228" i="51"/>
  <c r="IJ228" i="51"/>
  <c r="II228" i="51"/>
  <c r="IH228" i="51"/>
  <c r="IG228" i="51"/>
  <c r="IF228" i="51"/>
  <c r="IE228" i="51"/>
  <c r="ID228" i="51"/>
  <c r="IC228" i="51"/>
  <c r="IB228" i="51"/>
  <c r="IA228" i="51"/>
  <c r="HZ228" i="51"/>
  <c r="HY228" i="51"/>
  <c r="HX228" i="51"/>
  <c r="HW228" i="51"/>
  <c r="HV228" i="51"/>
  <c r="HU228" i="51"/>
  <c r="HT228" i="51"/>
  <c r="HS228" i="51"/>
  <c r="HQ228" i="51"/>
  <c r="HP228" i="51"/>
  <c r="HO228" i="51"/>
  <c r="HN228" i="51"/>
  <c r="HL228" i="51"/>
  <c r="HK228" i="51"/>
  <c r="HJ228" i="51"/>
  <c r="HI228" i="51"/>
  <c r="HG228" i="51"/>
  <c r="HF228" i="51"/>
  <c r="HE228" i="51"/>
  <c r="HD228" i="51"/>
  <c r="HC228" i="51"/>
  <c r="HB228" i="51"/>
  <c r="HA228" i="51"/>
  <c r="GZ228" i="51"/>
  <c r="IN227" i="51"/>
  <c r="IM227" i="51"/>
  <c r="IK227" i="51"/>
  <c r="II227" i="51"/>
  <c r="IH227" i="51"/>
  <c r="IG227" i="51"/>
  <c r="IF227" i="51"/>
  <c r="IE227" i="51"/>
  <c r="ID227" i="51"/>
  <c r="IC227" i="51"/>
  <c r="IB227" i="51"/>
  <c r="IA227" i="51"/>
  <c r="HZ227" i="51"/>
  <c r="HY227" i="51"/>
  <c r="HX227" i="51"/>
  <c r="HW227" i="51"/>
  <c r="HV227" i="51"/>
  <c r="HU227" i="51"/>
  <c r="HT227" i="51"/>
  <c r="HS227" i="51"/>
  <c r="HQ227" i="51"/>
  <c r="HP227" i="51"/>
  <c r="HO227" i="51"/>
  <c r="HN227" i="51"/>
  <c r="HL227" i="51"/>
  <c r="HK227" i="51"/>
  <c r="HJ227" i="51"/>
  <c r="HI227" i="51"/>
  <c r="HH226" i="51"/>
  <c r="HG227" i="51"/>
  <c r="HF227" i="51"/>
  <c r="HE227" i="51"/>
  <c r="HD227" i="51"/>
  <c r="HC227" i="51"/>
  <c r="HB227" i="51"/>
  <c r="HA227" i="51"/>
  <c r="GZ227" i="51"/>
  <c r="IN225" i="51"/>
  <c r="IM225" i="51"/>
  <c r="IK225" i="51"/>
  <c r="IJ225" i="51"/>
  <c r="II225" i="51"/>
  <c r="IH225" i="51"/>
  <c r="IG225" i="51"/>
  <c r="IF225" i="51"/>
  <c r="IE225" i="51"/>
  <c r="ID225" i="51"/>
  <c r="IC225" i="51"/>
  <c r="IB225" i="51"/>
  <c r="IA225" i="51"/>
  <c r="HZ225" i="51"/>
  <c r="HY225" i="51"/>
  <c r="HX225" i="51"/>
  <c r="HW225" i="51"/>
  <c r="HV225" i="51"/>
  <c r="HU225" i="51"/>
  <c r="HT225" i="51"/>
  <c r="HS225" i="51"/>
  <c r="HQ225" i="51"/>
  <c r="HP225" i="51"/>
  <c r="HO225" i="51"/>
  <c r="HN225" i="51"/>
  <c r="HL225" i="51"/>
  <c r="HK225" i="51"/>
  <c r="HJ225" i="51"/>
  <c r="HI225" i="51"/>
  <c r="HG225" i="51"/>
  <c r="HF225" i="51"/>
  <c r="HE225" i="51"/>
  <c r="HD225" i="51"/>
  <c r="HC225" i="51"/>
  <c r="HB225" i="51"/>
  <c r="HA225" i="51"/>
  <c r="GZ225" i="51"/>
  <c r="IN224" i="51"/>
  <c r="IM224" i="51"/>
  <c r="IK224" i="51"/>
  <c r="IH224" i="51"/>
  <c r="IG224" i="51"/>
  <c r="IF224" i="51"/>
  <c r="IE224" i="51"/>
  <c r="ID224" i="51"/>
  <c r="IC224" i="51"/>
  <c r="IB224" i="51"/>
  <c r="IA224" i="51"/>
  <c r="HZ224" i="51"/>
  <c r="HY224" i="51"/>
  <c r="HX224" i="51"/>
  <c r="HW224" i="51"/>
  <c r="HV224" i="51"/>
  <c r="HU224" i="51"/>
  <c r="HT224" i="51"/>
  <c r="HS224" i="51"/>
  <c r="HQ224" i="51"/>
  <c r="HP224" i="51"/>
  <c r="HO224" i="51"/>
  <c r="HN224" i="51"/>
  <c r="HL224" i="51"/>
  <c r="HK224" i="51"/>
  <c r="HJ224" i="51"/>
  <c r="HI224" i="51"/>
  <c r="HG224" i="51"/>
  <c r="HF224" i="51"/>
  <c r="HE224" i="51"/>
  <c r="HD224" i="51"/>
  <c r="HC224" i="51"/>
  <c r="HB224" i="51"/>
  <c r="HA224" i="51"/>
  <c r="GZ224" i="51"/>
  <c r="IN223" i="51"/>
  <c r="IM223" i="51"/>
  <c r="IK223" i="51"/>
  <c r="II223" i="51"/>
  <c r="IH223" i="51"/>
  <c r="IG223" i="51"/>
  <c r="IF223" i="51"/>
  <c r="IE223" i="51"/>
  <c r="ID223" i="51"/>
  <c r="IC223" i="51"/>
  <c r="IB223" i="51"/>
  <c r="IA223" i="51"/>
  <c r="HZ223" i="51"/>
  <c r="HY223" i="51"/>
  <c r="HX223" i="51"/>
  <c r="HW223" i="51"/>
  <c r="HV223" i="51"/>
  <c r="HU223" i="51"/>
  <c r="HT223" i="51"/>
  <c r="HS223" i="51"/>
  <c r="HQ223" i="51"/>
  <c r="HP223" i="51"/>
  <c r="HO223" i="51"/>
  <c r="HN223" i="51"/>
  <c r="HL223" i="51"/>
  <c r="HK223" i="51"/>
  <c r="HJ223" i="51"/>
  <c r="HI223" i="51"/>
  <c r="HG223" i="51"/>
  <c r="HF223" i="51"/>
  <c r="HE223" i="51"/>
  <c r="HD223" i="51"/>
  <c r="HC223" i="51"/>
  <c r="HB223" i="51"/>
  <c r="HA223" i="51"/>
  <c r="GZ223" i="51"/>
  <c r="IN222" i="51"/>
  <c r="IM222" i="51"/>
  <c r="IK222" i="51"/>
  <c r="II222" i="51"/>
  <c r="IH222" i="51"/>
  <c r="IG222" i="51"/>
  <c r="IF222" i="51"/>
  <c r="IE222" i="51"/>
  <c r="ID222" i="51"/>
  <c r="IC222" i="51"/>
  <c r="IB222" i="51"/>
  <c r="IA222" i="51"/>
  <c r="HZ222" i="51"/>
  <c r="HY222" i="51"/>
  <c r="HX222" i="51"/>
  <c r="HW222" i="51"/>
  <c r="HV222" i="51"/>
  <c r="HU222" i="51"/>
  <c r="HT222" i="51"/>
  <c r="HS222" i="51"/>
  <c r="HQ222" i="51"/>
  <c r="HP222" i="51"/>
  <c r="HO222" i="51"/>
  <c r="HN222" i="51"/>
  <c r="HL222" i="51"/>
  <c r="HK222" i="51"/>
  <c r="HJ222" i="51"/>
  <c r="HI222" i="51"/>
  <c r="HG222" i="51"/>
  <c r="HF222" i="51"/>
  <c r="HE222" i="51"/>
  <c r="HD222" i="51"/>
  <c r="HC222" i="51"/>
  <c r="HB222" i="51"/>
  <c r="HA222" i="51"/>
  <c r="GZ222" i="51"/>
  <c r="IN220" i="51"/>
  <c r="IM220" i="51"/>
  <c r="IK220" i="51"/>
  <c r="IJ220" i="51"/>
  <c r="II220" i="51"/>
  <c r="IH220" i="51"/>
  <c r="IG220" i="51"/>
  <c r="IF220" i="51"/>
  <c r="IE220" i="51"/>
  <c r="ID220" i="51"/>
  <c r="IC220" i="51"/>
  <c r="IB220" i="51"/>
  <c r="IA220" i="51"/>
  <c r="HZ220" i="51"/>
  <c r="HY220" i="51"/>
  <c r="HX220" i="51"/>
  <c r="HW220" i="51"/>
  <c r="HV220" i="51"/>
  <c r="HU220" i="51"/>
  <c r="HT220" i="51"/>
  <c r="HS220" i="51"/>
  <c r="HQ220" i="51"/>
  <c r="HP220" i="51"/>
  <c r="HO220" i="51"/>
  <c r="HN220" i="51"/>
  <c r="HL220" i="51"/>
  <c r="HK220" i="51"/>
  <c r="HJ220" i="51"/>
  <c r="HI220" i="51"/>
  <c r="HG220" i="51"/>
  <c r="HF220" i="51"/>
  <c r="HE220" i="51"/>
  <c r="HD220" i="51"/>
  <c r="HC220" i="51"/>
  <c r="HB220" i="51"/>
  <c r="HA220" i="51"/>
  <c r="GZ220" i="51"/>
  <c r="IN219" i="51"/>
  <c r="IM219" i="51"/>
  <c r="IK219" i="51"/>
  <c r="II219" i="51"/>
  <c r="IH219" i="51"/>
  <c r="IG219" i="51"/>
  <c r="IF219" i="51"/>
  <c r="IE219" i="51"/>
  <c r="ID219" i="51"/>
  <c r="IC219" i="51"/>
  <c r="IB219" i="51"/>
  <c r="IA219" i="51"/>
  <c r="HZ219" i="51"/>
  <c r="HY219" i="51"/>
  <c r="HX219" i="51"/>
  <c r="HW219" i="51"/>
  <c r="HV219" i="51"/>
  <c r="HU219" i="51"/>
  <c r="HT219" i="51"/>
  <c r="HS219" i="51"/>
  <c r="HQ219" i="51"/>
  <c r="HP219" i="51"/>
  <c r="HO219" i="51"/>
  <c r="HN219" i="51"/>
  <c r="HL219" i="51"/>
  <c r="HK219" i="51"/>
  <c r="HI219" i="51"/>
  <c r="HG219" i="51"/>
  <c r="HF219" i="51"/>
  <c r="HE219" i="51"/>
  <c r="HD219" i="51"/>
  <c r="HC219" i="51"/>
  <c r="HB219" i="51"/>
  <c r="HA219" i="51"/>
  <c r="GZ219" i="51"/>
  <c r="IN218" i="51"/>
  <c r="IM218" i="51"/>
  <c r="IK218" i="51"/>
  <c r="II218" i="51"/>
  <c r="IH218" i="51"/>
  <c r="IG218" i="51"/>
  <c r="IF218" i="51"/>
  <c r="IE218" i="51"/>
  <c r="ID218" i="51"/>
  <c r="IC218" i="51"/>
  <c r="IB218" i="51"/>
  <c r="IA218" i="51"/>
  <c r="HZ218" i="51"/>
  <c r="HY218" i="51"/>
  <c r="HX218" i="51"/>
  <c r="HW218" i="51"/>
  <c r="HV218" i="51"/>
  <c r="HU218" i="51"/>
  <c r="HT218" i="51"/>
  <c r="HS218" i="51"/>
  <c r="HQ218" i="51"/>
  <c r="HP218" i="51"/>
  <c r="HO218" i="51"/>
  <c r="HN218" i="51"/>
  <c r="HL218" i="51"/>
  <c r="HK218" i="51"/>
  <c r="HJ218" i="51"/>
  <c r="HI218" i="51"/>
  <c r="HG218" i="51"/>
  <c r="HF218" i="51"/>
  <c r="HE218" i="51"/>
  <c r="HD218" i="51"/>
  <c r="HC218" i="51"/>
  <c r="HB218" i="51"/>
  <c r="HA218" i="51"/>
  <c r="GZ218" i="51"/>
  <c r="IN216" i="51"/>
  <c r="IM216" i="51"/>
  <c r="IK216" i="51"/>
  <c r="IJ216" i="51"/>
  <c r="II216" i="51"/>
  <c r="IH216" i="51"/>
  <c r="IG216" i="51"/>
  <c r="IF216" i="51"/>
  <c r="IE216" i="51"/>
  <c r="ID216" i="51"/>
  <c r="IC216" i="51"/>
  <c r="IB216" i="51"/>
  <c r="IA216" i="51"/>
  <c r="HZ216" i="51"/>
  <c r="HY216" i="51"/>
  <c r="HX216" i="51"/>
  <c r="HW216" i="51"/>
  <c r="HV216" i="51"/>
  <c r="HU216" i="51"/>
  <c r="HT216" i="51"/>
  <c r="HS216" i="51"/>
  <c r="HQ216" i="51"/>
  <c r="HP216" i="51"/>
  <c r="HO216" i="51"/>
  <c r="HN216" i="51"/>
  <c r="HL216" i="51"/>
  <c r="HK216" i="51"/>
  <c r="HJ216" i="51"/>
  <c r="HI216" i="51"/>
  <c r="HG216" i="51"/>
  <c r="HF216" i="51"/>
  <c r="HE216" i="51"/>
  <c r="HD216" i="51"/>
  <c r="HC216" i="51"/>
  <c r="HB216" i="51"/>
  <c r="HA216" i="51"/>
  <c r="GZ216" i="51"/>
  <c r="IN215" i="51"/>
  <c r="IM215" i="51"/>
  <c r="IK215" i="51"/>
  <c r="IJ215" i="51"/>
  <c r="IH215" i="51"/>
  <c r="IG215" i="51"/>
  <c r="IF215" i="51"/>
  <c r="IE215" i="51"/>
  <c r="ID215" i="51"/>
  <c r="IC215" i="51"/>
  <c r="IB215" i="51"/>
  <c r="IA215" i="51"/>
  <c r="HZ215" i="51"/>
  <c r="HY215" i="51"/>
  <c r="HX215" i="51"/>
  <c r="HW215" i="51"/>
  <c r="HV215" i="51"/>
  <c r="HU215" i="51"/>
  <c r="HT215" i="51"/>
  <c r="HS215" i="51"/>
  <c r="HQ215" i="51"/>
  <c r="HP215" i="51"/>
  <c r="HO215" i="51"/>
  <c r="HN215" i="51"/>
  <c r="HM214" i="51"/>
  <c r="HL215" i="51"/>
  <c r="HK215" i="51"/>
  <c r="HJ215" i="51"/>
  <c r="HI215" i="51"/>
  <c r="HH214" i="51"/>
  <c r="HG215" i="51"/>
  <c r="HF215" i="51"/>
  <c r="HE215" i="51"/>
  <c r="HD215" i="51"/>
  <c r="HC215" i="51"/>
  <c r="HB215" i="51"/>
  <c r="HA215" i="51"/>
  <c r="GZ215" i="51"/>
  <c r="IN213" i="51"/>
  <c r="IM213" i="51"/>
  <c r="IK213" i="51"/>
  <c r="II213" i="51"/>
  <c r="IH213" i="51"/>
  <c r="IG213" i="51"/>
  <c r="IF213" i="51"/>
  <c r="IE213" i="51"/>
  <c r="ID213" i="51"/>
  <c r="IC213" i="51"/>
  <c r="IB213" i="51"/>
  <c r="IA213" i="51"/>
  <c r="HZ213" i="51"/>
  <c r="HY213" i="51"/>
  <c r="HX213" i="51"/>
  <c r="HW213" i="51"/>
  <c r="HV213" i="51"/>
  <c r="HU213" i="51"/>
  <c r="HT213" i="51"/>
  <c r="HS213" i="51"/>
  <c r="HQ213" i="51"/>
  <c r="HP213" i="51"/>
  <c r="HO213" i="51"/>
  <c r="HN213" i="51"/>
  <c r="HL213" i="51"/>
  <c r="HK213" i="51"/>
  <c r="HJ213" i="51"/>
  <c r="HI213" i="51"/>
  <c r="HG213" i="51"/>
  <c r="HF213" i="51"/>
  <c r="HE213" i="51"/>
  <c r="HD213" i="51"/>
  <c r="HC213" i="51"/>
  <c r="HB213" i="51"/>
  <c r="HA213" i="51"/>
  <c r="GZ213" i="51"/>
  <c r="IN212" i="51"/>
  <c r="IM212" i="51"/>
  <c r="IL211" i="51"/>
  <c r="IK212" i="51"/>
  <c r="II212" i="51"/>
  <c r="IH212" i="51"/>
  <c r="IG212" i="51"/>
  <c r="IF212" i="51"/>
  <c r="IE212" i="51"/>
  <c r="ID212" i="51"/>
  <c r="IC212" i="51"/>
  <c r="IB212" i="51"/>
  <c r="IA212" i="51"/>
  <c r="HZ212" i="51"/>
  <c r="HY212" i="51"/>
  <c r="HX212" i="51"/>
  <c r="HW212" i="51"/>
  <c r="HV212" i="51"/>
  <c r="HU212" i="51"/>
  <c r="HT212" i="51"/>
  <c r="HS212" i="51"/>
  <c r="HQ212" i="51"/>
  <c r="HP212" i="51"/>
  <c r="HO212" i="51"/>
  <c r="HN212" i="51"/>
  <c r="HL212" i="51"/>
  <c r="HK212" i="51"/>
  <c r="HJ212" i="51"/>
  <c r="HI212" i="51"/>
  <c r="HG212" i="51"/>
  <c r="HF212" i="51"/>
  <c r="HE212" i="51"/>
  <c r="HD212" i="51"/>
  <c r="HC212" i="51"/>
  <c r="HB212" i="51"/>
  <c r="HA212" i="51"/>
  <c r="GZ212" i="51"/>
  <c r="IN210" i="51"/>
  <c r="IM210" i="51"/>
  <c r="IK210" i="51"/>
  <c r="II210" i="51"/>
  <c r="IH210" i="51"/>
  <c r="IG210" i="51"/>
  <c r="IF210" i="51"/>
  <c r="IE210" i="51"/>
  <c r="ID210" i="51"/>
  <c r="IC210" i="51"/>
  <c r="IB210" i="51"/>
  <c r="IA210" i="51"/>
  <c r="HZ210" i="51"/>
  <c r="HY210" i="51"/>
  <c r="HX210" i="51"/>
  <c r="HW210" i="51"/>
  <c r="HV210" i="51"/>
  <c r="HU210" i="51"/>
  <c r="HT210" i="51"/>
  <c r="HS210" i="51"/>
  <c r="HQ210" i="51"/>
  <c r="HP210" i="51"/>
  <c r="HO210" i="51"/>
  <c r="HN210" i="51"/>
  <c r="HL210" i="51"/>
  <c r="HK210" i="51"/>
  <c r="HJ210" i="51"/>
  <c r="HI210" i="51"/>
  <c r="HG210" i="51"/>
  <c r="HF210" i="51"/>
  <c r="HE210" i="51"/>
  <c r="HD210" i="51"/>
  <c r="HC210" i="51"/>
  <c r="HB210" i="51"/>
  <c r="HA210" i="51"/>
  <c r="GZ210" i="51"/>
  <c r="IN209" i="51"/>
  <c r="IM209" i="51"/>
  <c r="IK209" i="51"/>
  <c r="IJ209" i="51"/>
  <c r="II209" i="51"/>
  <c r="IH209" i="51"/>
  <c r="IG209" i="51"/>
  <c r="IF209" i="51"/>
  <c r="IE209" i="51"/>
  <c r="ID209" i="51"/>
  <c r="IC209" i="51"/>
  <c r="IB209" i="51"/>
  <c r="IA209" i="51"/>
  <c r="HZ209" i="51"/>
  <c r="HY209" i="51"/>
  <c r="HX209" i="51"/>
  <c r="HW209" i="51"/>
  <c r="HV209" i="51"/>
  <c r="HU209" i="51"/>
  <c r="HT209" i="51"/>
  <c r="HS209" i="51"/>
  <c r="HQ209" i="51"/>
  <c r="HP209" i="51"/>
  <c r="HO209" i="51"/>
  <c r="HN209" i="51"/>
  <c r="HL209" i="51"/>
  <c r="HK209" i="51"/>
  <c r="HJ209" i="51"/>
  <c r="HI209" i="51"/>
  <c r="HG209" i="51"/>
  <c r="HF209" i="51"/>
  <c r="HE209" i="51"/>
  <c r="HD209" i="51"/>
  <c r="HC209" i="51"/>
  <c r="HB209" i="51"/>
  <c r="HA209" i="51"/>
  <c r="GZ209" i="51"/>
  <c r="IN208" i="51"/>
  <c r="IM208" i="51"/>
  <c r="IK208" i="51"/>
  <c r="IJ208" i="51"/>
  <c r="IH208" i="51"/>
  <c r="IG208" i="51"/>
  <c r="IF208" i="51"/>
  <c r="IE208" i="51"/>
  <c r="ID208" i="51"/>
  <c r="IC208" i="51"/>
  <c r="IB208" i="51"/>
  <c r="IA208" i="51"/>
  <c r="HZ208" i="51"/>
  <c r="HY208" i="51"/>
  <c r="HX208" i="51"/>
  <c r="HW208" i="51"/>
  <c r="HV208" i="51"/>
  <c r="HU208" i="51"/>
  <c r="HT208" i="51"/>
  <c r="HS208" i="51"/>
  <c r="HQ208" i="51"/>
  <c r="HO208" i="51"/>
  <c r="HN208" i="51"/>
  <c r="HL208" i="51"/>
  <c r="HK208" i="51"/>
  <c r="HJ208" i="51"/>
  <c r="HI208" i="51"/>
  <c r="HG208" i="51"/>
  <c r="HE208" i="51"/>
  <c r="HD208" i="51"/>
  <c r="HC208" i="51"/>
  <c r="HB208" i="51"/>
  <c r="HA208" i="51"/>
  <c r="GZ208" i="51"/>
  <c r="IN207" i="51"/>
  <c r="IM207" i="51"/>
  <c r="IK207" i="51"/>
  <c r="IJ207" i="51"/>
  <c r="II207" i="51"/>
  <c r="IH207" i="51"/>
  <c r="IG207" i="51"/>
  <c r="IF207" i="51"/>
  <c r="IE207" i="51"/>
  <c r="ID207" i="51"/>
  <c r="IC207" i="51"/>
  <c r="IB207" i="51"/>
  <c r="IA207" i="51"/>
  <c r="HZ207" i="51"/>
  <c r="HY207" i="51"/>
  <c r="HX207" i="51"/>
  <c r="HW207" i="51"/>
  <c r="HV207" i="51"/>
  <c r="HU207" i="51"/>
  <c r="HT207" i="51"/>
  <c r="HS207" i="51"/>
  <c r="HQ207" i="51"/>
  <c r="HP207" i="51"/>
  <c r="HO207" i="51"/>
  <c r="HN207" i="51"/>
  <c r="HL207" i="51"/>
  <c r="HK207" i="51"/>
  <c r="HJ207" i="51"/>
  <c r="HI207" i="51"/>
  <c r="HG207" i="51"/>
  <c r="HF207" i="51"/>
  <c r="HE207" i="51"/>
  <c r="HD207" i="51"/>
  <c r="HC207" i="51"/>
  <c r="HB207" i="51"/>
  <c r="HA207" i="51"/>
  <c r="GZ207" i="51"/>
  <c r="IN206" i="51"/>
  <c r="IM206" i="51"/>
  <c r="IK206" i="51"/>
  <c r="IJ206" i="51"/>
  <c r="II206" i="51"/>
  <c r="IH206" i="51"/>
  <c r="IG206" i="51"/>
  <c r="IF206" i="51"/>
  <c r="IE206" i="51"/>
  <c r="ID206" i="51"/>
  <c r="IC206" i="51"/>
  <c r="IB206" i="51"/>
  <c r="IA206" i="51"/>
  <c r="HZ206" i="51"/>
  <c r="HY206" i="51"/>
  <c r="HX206" i="51"/>
  <c r="HW206" i="51"/>
  <c r="HV206" i="51"/>
  <c r="HU206" i="51"/>
  <c r="HT206" i="51"/>
  <c r="HS206" i="51"/>
  <c r="HQ206" i="51"/>
  <c r="HP206" i="51"/>
  <c r="HO206" i="51"/>
  <c r="HN206" i="51"/>
  <c r="HL206" i="51"/>
  <c r="HK206" i="51"/>
  <c r="HJ206" i="51"/>
  <c r="HI206" i="51"/>
  <c r="HG206" i="51"/>
  <c r="HF206" i="51"/>
  <c r="HE206" i="51"/>
  <c r="HD206" i="51"/>
  <c r="HC206" i="51"/>
  <c r="HB206" i="51"/>
  <c r="HA206" i="51"/>
  <c r="GZ206" i="51"/>
  <c r="IN204" i="51"/>
  <c r="IM204" i="51"/>
  <c r="IK204" i="51"/>
  <c r="II204" i="51"/>
  <c r="IH204" i="51"/>
  <c r="IG204" i="51"/>
  <c r="IF204" i="51"/>
  <c r="IE204" i="51"/>
  <c r="ID204" i="51"/>
  <c r="IC204" i="51"/>
  <c r="IB204" i="51"/>
  <c r="IA204" i="51"/>
  <c r="HZ204" i="51"/>
  <c r="HY204" i="51"/>
  <c r="HX204" i="51"/>
  <c r="HW204" i="51"/>
  <c r="HV204" i="51"/>
  <c r="HU204" i="51"/>
  <c r="HT204" i="51"/>
  <c r="HS204" i="51"/>
  <c r="HQ204" i="51"/>
  <c r="HP204" i="51"/>
  <c r="HO204" i="51"/>
  <c r="HN204" i="51"/>
  <c r="HL204" i="51"/>
  <c r="HK204" i="51"/>
  <c r="HJ204" i="51"/>
  <c r="HI204" i="51"/>
  <c r="HG204" i="51"/>
  <c r="HF204" i="51"/>
  <c r="HE204" i="51"/>
  <c r="HD204" i="51"/>
  <c r="HC204" i="51"/>
  <c r="HB204" i="51"/>
  <c r="HA204" i="51"/>
  <c r="GZ204" i="51"/>
  <c r="IN203" i="51"/>
  <c r="IM203" i="51"/>
  <c r="IK203" i="51"/>
  <c r="IJ203" i="51"/>
  <c r="II203" i="51"/>
  <c r="IH203" i="51"/>
  <c r="IG203" i="51"/>
  <c r="IF203" i="51"/>
  <c r="IE203" i="51"/>
  <c r="ID203" i="51"/>
  <c r="IC203" i="51"/>
  <c r="IB203" i="51"/>
  <c r="IA203" i="51"/>
  <c r="HZ203" i="51"/>
  <c r="HY203" i="51"/>
  <c r="HX203" i="51"/>
  <c r="HW203" i="51"/>
  <c r="HV203" i="51"/>
  <c r="HU203" i="51"/>
  <c r="HT203" i="51"/>
  <c r="HS203" i="51"/>
  <c r="HQ203" i="51"/>
  <c r="HP203" i="51"/>
  <c r="HO203" i="51"/>
  <c r="HN203" i="51"/>
  <c r="HL203" i="51"/>
  <c r="HK203" i="51"/>
  <c r="HJ203" i="51"/>
  <c r="HI203" i="51"/>
  <c r="HG203" i="51"/>
  <c r="HF203" i="51"/>
  <c r="HE203" i="51"/>
  <c r="HD203" i="51"/>
  <c r="HC203" i="51"/>
  <c r="HB203" i="51"/>
  <c r="HA203" i="51"/>
  <c r="GZ203" i="51"/>
  <c r="IN202" i="51"/>
  <c r="IM202" i="51"/>
  <c r="IK202" i="51"/>
  <c r="IH202" i="51"/>
  <c r="IG202" i="51"/>
  <c r="IF202" i="51"/>
  <c r="IE202" i="51"/>
  <c r="ID202" i="51"/>
  <c r="IC202" i="51"/>
  <c r="IB202" i="51"/>
  <c r="IA202" i="51"/>
  <c r="HZ202" i="51"/>
  <c r="HY202" i="51"/>
  <c r="HX202" i="51"/>
  <c r="HW202" i="51"/>
  <c r="HV202" i="51"/>
  <c r="HU202" i="51"/>
  <c r="HT202" i="51"/>
  <c r="HS202" i="51"/>
  <c r="HQ202" i="51"/>
  <c r="HP202" i="51"/>
  <c r="HO202" i="51"/>
  <c r="HN202" i="51"/>
  <c r="HL202" i="51"/>
  <c r="HK202" i="51"/>
  <c r="HJ202" i="51"/>
  <c r="HI202" i="51"/>
  <c r="HG202" i="51"/>
  <c r="HF202" i="51"/>
  <c r="HE202" i="51"/>
  <c r="HD202" i="51"/>
  <c r="HC202" i="51"/>
  <c r="HB202" i="51"/>
  <c r="HA202" i="51"/>
  <c r="GZ202" i="51"/>
  <c r="IN200" i="51"/>
  <c r="IM200" i="51"/>
  <c r="IK200" i="51"/>
  <c r="IJ200" i="51"/>
  <c r="IH200" i="51"/>
  <c r="IG200" i="51"/>
  <c r="IF200" i="51"/>
  <c r="IE200" i="51"/>
  <c r="ID200" i="51"/>
  <c r="IC200" i="51"/>
  <c r="IB200" i="51"/>
  <c r="IA200" i="51"/>
  <c r="HZ200" i="51"/>
  <c r="HY200" i="51"/>
  <c r="HX200" i="51"/>
  <c r="HW200" i="51"/>
  <c r="HV200" i="51"/>
  <c r="HU200" i="51"/>
  <c r="HT200" i="51"/>
  <c r="HS200" i="51"/>
  <c r="HQ200" i="51"/>
  <c r="HP200" i="51"/>
  <c r="HO200" i="51"/>
  <c r="HN200" i="51"/>
  <c r="HL200" i="51"/>
  <c r="HK200" i="51"/>
  <c r="HJ200" i="51"/>
  <c r="HI200" i="51"/>
  <c r="HG200" i="51"/>
  <c r="HF200" i="51"/>
  <c r="HE200" i="51"/>
  <c r="HD200" i="51"/>
  <c r="HC200" i="51"/>
  <c r="HB200" i="51"/>
  <c r="HA200" i="51"/>
  <c r="GZ200" i="51"/>
  <c r="IN199" i="51"/>
  <c r="IM199" i="51"/>
  <c r="IK199" i="51"/>
  <c r="IJ199" i="51"/>
  <c r="II199" i="51"/>
  <c r="IH199" i="51"/>
  <c r="IG199" i="51"/>
  <c r="IF199" i="51"/>
  <c r="IE199" i="51"/>
  <c r="ID199" i="51"/>
  <c r="IC199" i="51"/>
  <c r="IB199" i="51"/>
  <c r="IA199" i="51"/>
  <c r="HZ199" i="51"/>
  <c r="HY199" i="51"/>
  <c r="HX199" i="51"/>
  <c r="HW199" i="51"/>
  <c r="HV199" i="51"/>
  <c r="HU199" i="51"/>
  <c r="HT199" i="51"/>
  <c r="HS199" i="51"/>
  <c r="HQ199" i="51"/>
  <c r="HP199" i="51"/>
  <c r="HO199" i="51"/>
  <c r="HN199" i="51"/>
  <c r="HL199" i="51"/>
  <c r="HK199" i="51"/>
  <c r="HJ199" i="51"/>
  <c r="HI199" i="51"/>
  <c r="HG199" i="51"/>
  <c r="HF199" i="51"/>
  <c r="HE199" i="51"/>
  <c r="HD199" i="51"/>
  <c r="HC199" i="51"/>
  <c r="HB199" i="51"/>
  <c r="HA199" i="51"/>
  <c r="GZ199" i="51"/>
  <c r="IN198" i="51"/>
  <c r="IM198" i="51"/>
  <c r="II198" i="51"/>
  <c r="IH198" i="51"/>
  <c r="IG198" i="51"/>
  <c r="IF198" i="51"/>
  <c r="IE198" i="51"/>
  <c r="ID198" i="51"/>
  <c r="IC198" i="51"/>
  <c r="IB198" i="51"/>
  <c r="IA198" i="51"/>
  <c r="HZ198" i="51"/>
  <c r="HY198" i="51"/>
  <c r="HX198" i="51"/>
  <c r="HW198" i="51"/>
  <c r="HV198" i="51"/>
  <c r="HU198" i="51"/>
  <c r="HT198" i="51"/>
  <c r="HS198" i="51"/>
  <c r="HQ198" i="51"/>
  <c r="HP198" i="51"/>
  <c r="HO198" i="51"/>
  <c r="HN198" i="51"/>
  <c r="HL198" i="51"/>
  <c r="HK198" i="51"/>
  <c r="HJ198" i="51"/>
  <c r="HI198" i="51"/>
  <c r="HG198" i="51"/>
  <c r="HF198" i="51"/>
  <c r="HE198" i="51"/>
  <c r="HD198" i="51"/>
  <c r="HC198" i="51"/>
  <c r="HB198" i="51"/>
  <c r="HA198" i="51"/>
  <c r="GZ198" i="51"/>
  <c r="IN196" i="51"/>
  <c r="IM196" i="51"/>
  <c r="IK196" i="51"/>
  <c r="IJ196" i="51"/>
  <c r="II196" i="51"/>
  <c r="IH196" i="51"/>
  <c r="IG196" i="51"/>
  <c r="IF196" i="51"/>
  <c r="IE196" i="51"/>
  <c r="ID196" i="51"/>
  <c r="IC196" i="51"/>
  <c r="IB196" i="51"/>
  <c r="IA196" i="51"/>
  <c r="HZ196" i="51"/>
  <c r="HY196" i="51"/>
  <c r="HX196" i="51"/>
  <c r="HW196" i="51"/>
  <c r="HV196" i="51"/>
  <c r="HU196" i="51"/>
  <c r="HT196" i="51"/>
  <c r="HS196" i="51"/>
  <c r="HQ196" i="51"/>
  <c r="HP196" i="51"/>
  <c r="HO196" i="51"/>
  <c r="HN196" i="51"/>
  <c r="HL196" i="51"/>
  <c r="HK196" i="51"/>
  <c r="HJ196" i="51"/>
  <c r="HI196" i="51"/>
  <c r="HG196" i="51"/>
  <c r="HF196" i="51"/>
  <c r="HE196" i="51"/>
  <c r="HD196" i="51"/>
  <c r="HC196" i="51"/>
  <c r="HB196" i="51"/>
  <c r="HA196" i="51"/>
  <c r="GZ196" i="51"/>
  <c r="IN195" i="51"/>
  <c r="IM195" i="51"/>
  <c r="IK195" i="51"/>
  <c r="IJ195" i="51"/>
  <c r="II195" i="51"/>
  <c r="IH195" i="51"/>
  <c r="IG195" i="51"/>
  <c r="IF195" i="51"/>
  <c r="IE195" i="51"/>
  <c r="ID195" i="51"/>
  <c r="IC195" i="51"/>
  <c r="IB195" i="51"/>
  <c r="IA195" i="51"/>
  <c r="HZ195" i="51"/>
  <c r="HY195" i="51"/>
  <c r="HX195" i="51"/>
  <c r="HW195" i="51"/>
  <c r="HV195" i="51"/>
  <c r="HU195" i="51"/>
  <c r="HT195" i="51"/>
  <c r="HS195" i="51"/>
  <c r="HQ195" i="51"/>
  <c r="HP195" i="51"/>
  <c r="HO195" i="51"/>
  <c r="HN195" i="51"/>
  <c r="HL195" i="51"/>
  <c r="HK195" i="51"/>
  <c r="HJ195" i="51"/>
  <c r="HI195" i="51"/>
  <c r="HG195" i="51"/>
  <c r="HF195" i="51"/>
  <c r="HE195" i="51"/>
  <c r="HD195" i="51"/>
  <c r="HC195" i="51"/>
  <c r="HB195" i="51"/>
  <c r="HA195" i="51"/>
  <c r="GZ195" i="51"/>
  <c r="IN194" i="51"/>
  <c r="IM194" i="51"/>
  <c r="IK194" i="51"/>
  <c r="II194" i="51"/>
  <c r="IH194" i="51"/>
  <c r="IG194" i="51"/>
  <c r="IF194" i="51"/>
  <c r="IE194" i="51"/>
  <c r="ID194" i="51"/>
  <c r="IC194" i="51"/>
  <c r="IB194" i="51"/>
  <c r="IA194" i="51"/>
  <c r="HZ194" i="51"/>
  <c r="HY194" i="51"/>
  <c r="HX194" i="51"/>
  <c r="HW194" i="51"/>
  <c r="HV194" i="51"/>
  <c r="HU194" i="51"/>
  <c r="HT194" i="51"/>
  <c r="HS194" i="51"/>
  <c r="HQ194" i="51"/>
  <c r="HP194" i="51"/>
  <c r="HO194" i="51"/>
  <c r="HN194" i="51"/>
  <c r="HL194" i="51"/>
  <c r="HK194" i="51"/>
  <c r="HJ194" i="51"/>
  <c r="HI194" i="51"/>
  <c r="HG194" i="51"/>
  <c r="HF194" i="51"/>
  <c r="HE194" i="51"/>
  <c r="HD194" i="51"/>
  <c r="HC194" i="51"/>
  <c r="HB194" i="51"/>
  <c r="HA194" i="51"/>
  <c r="GZ194" i="51"/>
  <c r="IN193" i="51"/>
  <c r="IM193" i="51"/>
  <c r="IK193" i="51"/>
  <c r="IJ193" i="51"/>
  <c r="II193" i="51"/>
  <c r="IH193" i="51"/>
  <c r="IG193" i="51"/>
  <c r="IF193" i="51"/>
  <c r="IE193" i="51"/>
  <c r="ID193" i="51"/>
  <c r="IC193" i="51"/>
  <c r="IB193" i="51"/>
  <c r="IA193" i="51"/>
  <c r="HZ193" i="51"/>
  <c r="HY193" i="51"/>
  <c r="HX193" i="51"/>
  <c r="HW193" i="51"/>
  <c r="HV193" i="51"/>
  <c r="HU193" i="51"/>
  <c r="HT193" i="51"/>
  <c r="HS193" i="51"/>
  <c r="HQ193" i="51"/>
  <c r="HP193" i="51"/>
  <c r="HO193" i="51"/>
  <c r="HN193" i="51"/>
  <c r="HL193" i="51"/>
  <c r="HK193" i="51"/>
  <c r="HJ193" i="51"/>
  <c r="HI193" i="51"/>
  <c r="HG193" i="51"/>
  <c r="HF193" i="51"/>
  <c r="HE193" i="51"/>
  <c r="HD193" i="51"/>
  <c r="HC193" i="51"/>
  <c r="HB193" i="51"/>
  <c r="HA193" i="51"/>
  <c r="GZ193" i="51"/>
  <c r="IN191" i="51"/>
  <c r="IM191" i="51"/>
  <c r="IK191" i="51"/>
  <c r="II191" i="51"/>
  <c r="IH191" i="51"/>
  <c r="IG191" i="51"/>
  <c r="IF191" i="51"/>
  <c r="IE191" i="51"/>
  <c r="ID191" i="51"/>
  <c r="IC191" i="51"/>
  <c r="IB191" i="51"/>
  <c r="IA191" i="51"/>
  <c r="HZ191" i="51"/>
  <c r="HY191" i="51"/>
  <c r="HX191" i="51"/>
  <c r="HW191" i="51"/>
  <c r="HV191" i="51"/>
  <c r="HU191" i="51"/>
  <c r="HT191" i="51"/>
  <c r="HS191" i="51"/>
  <c r="HQ191" i="51"/>
  <c r="HP191" i="51"/>
  <c r="HO191" i="51"/>
  <c r="HN191" i="51"/>
  <c r="HL191" i="51"/>
  <c r="HK191" i="51"/>
  <c r="HJ191" i="51"/>
  <c r="HI191" i="51"/>
  <c r="HG191" i="51"/>
  <c r="HF191" i="51"/>
  <c r="HE191" i="51"/>
  <c r="HD191" i="51"/>
  <c r="HC191" i="51"/>
  <c r="HB191" i="51"/>
  <c r="HA191" i="51"/>
  <c r="GZ191" i="51"/>
  <c r="IN190" i="51"/>
  <c r="IM190" i="51"/>
  <c r="II190" i="51"/>
  <c r="IH190" i="51"/>
  <c r="IG190" i="51"/>
  <c r="IF190" i="51"/>
  <c r="IE190" i="51"/>
  <c r="ID190" i="51"/>
  <c r="IC190" i="51"/>
  <c r="IB190" i="51"/>
  <c r="IA190" i="51"/>
  <c r="HZ190" i="51"/>
  <c r="HY190" i="51"/>
  <c r="HX190" i="51"/>
  <c r="HW190" i="51"/>
  <c r="HV190" i="51"/>
  <c r="HU190" i="51"/>
  <c r="HT190" i="51"/>
  <c r="HS190" i="51"/>
  <c r="HQ190" i="51"/>
  <c r="HP190" i="51"/>
  <c r="HO190" i="51"/>
  <c r="HN190" i="51"/>
  <c r="HL190" i="51"/>
  <c r="HK190" i="51"/>
  <c r="HJ190" i="51"/>
  <c r="HI190" i="51"/>
  <c r="HG190" i="51"/>
  <c r="HF190" i="51"/>
  <c r="HE190" i="51"/>
  <c r="HD190" i="51"/>
  <c r="HC190" i="51"/>
  <c r="HB190" i="51"/>
  <c r="HA190" i="51"/>
  <c r="GZ190" i="51"/>
  <c r="IN187" i="51"/>
  <c r="IM187" i="51"/>
  <c r="IK187" i="51"/>
  <c r="II187" i="51"/>
  <c r="IH187" i="51"/>
  <c r="IG187" i="51"/>
  <c r="IF187" i="51"/>
  <c r="IE187" i="51"/>
  <c r="ID187" i="51"/>
  <c r="IC187" i="51"/>
  <c r="IB187" i="51"/>
  <c r="IA187" i="51"/>
  <c r="HZ187" i="51"/>
  <c r="HY187" i="51"/>
  <c r="HX187" i="51"/>
  <c r="HW187" i="51"/>
  <c r="HV187" i="51"/>
  <c r="HU187" i="51"/>
  <c r="HT187" i="51"/>
  <c r="HS187" i="51"/>
  <c r="HQ187" i="51"/>
  <c r="HP187" i="51"/>
  <c r="HO187" i="51"/>
  <c r="HN187" i="51"/>
  <c r="HL187" i="51"/>
  <c r="HK187" i="51"/>
  <c r="HJ187" i="51"/>
  <c r="HI187" i="51"/>
  <c r="HG187" i="51"/>
  <c r="HF187" i="51"/>
  <c r="HE187" i="51"/>
  <c r="HD187" i="51"/>
  <c r="HC187" i="51"/>
  <c r="HB187" i="51"/>
  <c r="HA187" i="51"/>
  <c r="GZ187" i="51"/>
  <c r="IN186" i="51"/>
  <c r="IM186" i="51"/>
  <c r="IK186" i="51"/>
  <c r="II186" i="51"/>
  <c r="IH186" i="51"/>
  <c r="IG186" i="51"/>
  <c r="IF186" i="51"/>
  <c r="IE186" i="51"/>
  <c r="ID186" i="51"/>
  <c r="IC186" i="51"/>
  <c r="IB186" i="51"/>
  <c r="IA186" i="51"/>
  <c r="HZ186" i="51"/>
  <c r="HY186" i="51"/>
  <c r="HX186" i="51"/>
  <c r="HW186" i="51"/>
  <c r="HV186" i="51"/>
  <c r="HU186" i="51"/>
  <c r="HT186" i="51"/>
  <c r="HS186" i="51"/>
  <c r="HQ186" i="51"/>
  <c r="HP186" i="51"/>
  <c r="HO186" i="51"/>
  <c r="HN186" i="51"/>
  <c r="HL186" i="51"/>
  <c r="HK186" i="51"/>
  <c r="HJ186" i="51"/>
  <c r="HI186" i="51"/>
  <c r="HG186" i="51"/>
  <c r="HF186" i="51"/>
  <c r="HE186" i="51"/>
  <c r="HD186" i="51"/>
  <c r="HC186" i="51"/>
  <c r="HB186" i="51"/>
  <c r="HA186" i="51"/>
  <c r="GZ186" i="51"/>
  <c r="IN185" i="51"/>
  <c r="IM185" i="51"/>
  <c r="IK185" i="51"/>
  <c r="IJ185" i="51"/>
  <c r="II185" i="51"/>
  <c r="IH185" i="51"/>
  <c r="IG185" i="51"/>
  <c r="IF185" i="51"/>
  <c r="IE185" i="51"/>
  <c r="ID185" i="51"/>
  <c r="IC185" i="51"/>
  <c r="IB185" i="51"/>
  <c r="IA185" i="51"/>
  <c r="HZ185" i="51"/>
  <c r="HY185" i="51"/>
  <c r="HX185" i="51"/>
  <c r="HW185" i="51"/>
  <c r="HV185" i="51"/>
  <c r="HU185" i="51"/>
  <c r="HT185" i="51"/>
  <c r="HS185" i="51"/>
  <c r="HQ185" i="51"/>
  <c r="HP185" i="51"/>
  <c r="HO185" i="51"/>
  <c r="HN185" i="51"/>
  <c r="HL185" i="51"/>
  <c r="HK185" i="51"/>
  <c r="HJ185" i="51"/>
  <c r="HI185" i="51"/>
  <c r="HG185" i="51"/>
  <c r="HF185" i="51"/>
  <c r="HE185" i="51"/>
  <c r="HD185" i="51"/>
  <c r="HC185" i="51"/>
  <c r="HB185" i="51"/>
  <c r="HA185" i="51"/>
  <c r="GZ185" i="51"/>
  <c r="IN183" i="51"/>
  <c r="IM183" i="51"/>
  <c r="IL183" i="51"/>
  <c r="IK183" i="51"/>
  <c r="IJ183" i="51"/>
  <c r="II183" i="51"/>
  <c r="IH183" i="51"/>
  <c r="IG183" i="51"/>
  <c r="IF183" i="51"/>
  <c r="IE183" i="51"/>
  <c r="ID183" i="51"/>
  <c r="IC183" i="51"/>
  <c r="IB183" i="51"/>
  <c r="IA183" i="51"/>
  <c r="HZ183" i="51"/>
  <c r="HY183" i="51"/>
  <c r="HX183" i="51"/>
  <c r="HW183" i="51"/>
  <c r="HV183" i="51"/>
  <c r="HU183" i="51"/>
  <c r="HT183" i="51"/>
  <c r="HS183" i="51"/>
  <c r="HR183" i="51"/>
  <c r="HQ183" i="51"/>
  <c r="HP183" i="51"/>
  <c r="HO183" i="51"/>
  <c r="HN183" i="51"/>
  <c r="HM183" i="51"/>
  <c r="HL183" i="51"/>
  <c r="HK183" i="51"/>
  <c r="HJ183" i="51"/>
  <c r="HI183" i="51"/>
  <c r="HH183" i="51"/>
  <c r="HG183" i="51"/>
  <c r="HF183" i="51"/>
  <c r="HE183" i="51"/>
  <c r="HD183" i="51"/>
  <c r="HC183" i="51"/>
  <c r="HB183" i="51"/>
  <c r="HA183" i="51"/>
  <c r="GZ183" i="51"/>
  <c r="IN182" i="51"/>
  <c r="IM182" i="51"/>
  <c r="IL182" i="51"/>
  <c r="IK182" i="51"/>
  <c r="IJ182" i="51"/>
  <c r="II182" i="51"/>
  <c r="IH182" i="51"/>
  <c r="IG182" i="51"/>
  <c r="IF182" i="51"/>
  <c r="IE182" i="51"/>
  <c r="ID182" i="51"/>
  <c r="IC182" i="51"/>
  <c r="IB182" i="51"/>
  <c r="IA182" i="51"/>
  <c r="HZ182" i="51"/>
  <c r="HY182" i="51"/>
  <c r="HX182" i="51"/>
  <c r="HW182" i="51"/>
  <c r="HV182" i="51"/>
  <c r="HU182" i="51"/>
  <c r="HT182" i="51"/>
  <c r="HS182" i="51"/>
  <c r="HR182" i="51"/>
  <c r="HQ182" i="51"/>
  <c r="HP182" i="51"/>
  <c r="HO182" i="51"/>
  <c r="HN182" i="51"/>
  <c r="HM182" i="51"/>
  <c r="HL182" i="51"/>
  <c r="HK182" i="51"/>
  <c r="HJ182" i="51"/>
  <c r="HI182" i="51"/>
  <c r="HH182" i="51"/>
  <c r="HG182" i="51"/>
  <c r="HF182" i="51"/>
  <c r="HE182" i="51"/>
  <c r="HD182" i="51"/>
  <c r="HC182" i="51"/>
  <c r="HB182" i="51"/>
  <c r="HA182" i="51"/>
  <c r="GZ182" i="51"/>
  <c r="IN181" i="51"/>
  <c r="IM181" i="51"/>
  <c r="IL181" i="51"/>
  <c r="IK181" i="51"/>
  <c r="IJ181" i="51"/>
  <c r="II181" i="51"/>
  <c r="IH181" i="51"/>
  <c r="IG181" i="51"/>
  <c r="IF181" i="51"/>
  <c r="IE181" i="51"/>
  <c r="ID181" i="51"/>
  <c r="IC181" i="51"/>
  <c r="IB181" i="51"/>
  <c r="IA181" i="51"/>
  <c r="HZ181" i="51"/>
  <c r="HY181" i="51"/>
  <c r="HX181" i="51"/>
  <c r="HW181" i="51"/>
  <c r="HV181" i="51"/>
  <c r="HU181" i="51"/>
  <c r="HT181" i="51"/>
  <c r="HS181" i="51"/>
  <c r="HR181" i="51"/>
  <c r="HQ181" i="51"/>
  <c r="HP181" i="51"/>
  <c r="HO181" i="51"/>
  <c r="HN181" i="51"/>
  <c r="HM181" i="51"/>
  <c r="HL181" i="51"/>
  <c r="HK181" i="51"/>
  <c r="HJ181" i="51"/>
  <c r="HI181" i="51"/>
  <c r="HH181" i="51"/>
  <c r="HG181" i="51"/>
  <c r="HF181" i="51"/>
  <c r="HE181" i="51"/>
  <c r="HD181" i="51"/>
  <c r="HC181" i="51"/>
  <c r="HB181" i="51"/>
  <c r="HA181" i="51"/>
  <c r="GZ181" i="51"/>
  <c r="IN180" i="51"/>
  <c r="IM180" i="51"/>
  <c r="IL180" i="51"/>
  <c r="IK180" i="51"/>
  <c r="IJ180" i="51"/>
  <c r="II180" i="51"/>
  <c r="IH180" i="51"/>
  <c r="IG180" i="51"/>
  <c r="IF180" i="51"/>
  <c r="IE180" i="51"/>
  <c r="ID180" i="51"/>
  <c r="IC180" i="51"/>
  <c r="IB180" i="51"/>
  <c r="IA180" i="51"/>
  <c r="HZ180" i="51"/>
  <c r="HY180" i="51"/>
  <c r="HX180" i="51"/>
  <c r="HW180" i="51"/>
  <c r="HV180" i="51"/>
  <c r="HU180" i="51"/>
  <c r="HT180" i="51"/>
  <c r="HS180" i="51"/>
  <c r="HR180" i="51"/>
  <c r="HQ180" i="51"/>
  <c r="HP180" i="51"/>
  <c r="HO180" i="51"/>
  <c r="HN180" i="51"/>
  <c r="HM180" i="51"/>
  <c r="HL180" i="51"/>
  <c r="HK180" i="51"/>
  <c r="HJ180" i="51"/>
  <c r="HI180" i="51"/>
  <c r="HH180" i="51"/>
  <c r="HG180" i="51"/>
  <c r="HF180" i="51"/>
  <c r="HE180" i="51"/>
  <c r="HD180" i="51"/>
  <c r="HC180" i="51"/>
  <c r="HB180" i="51"/>
  <c r="HA180" i="51"/>
  <c r="GZ180" i="51"/>
  <c r="IN179" i="51"/>
  <c r="IM179" i="51"/>
  <c r="IL179" i="51"/>
  <c r="IK179" i="51"/>
  <c r="IJ179" i="51"/>
  <c r="II179" i="51"/>
  <c r="IH179" i="51"/>
  <c r="IG179" i="51"/>
  <c r="IF179" i="51"/>
  <c r="IE179" i="51"/>
  <c r="ID179" i="51"/>
  <c r="IC179" i="51"/>
  <c r="IB179" i="51"/>
  <c r="IA179" i="51"/>
  <c r="HZ179" i="51"/>
  <c r="HY179" i="51"/>
  <c r="HX179" i="51"/>
  <c r="HW179" i="51"/>
  <c r="HV179" i="51"/>
  <c r="HU179" i="51"/>
  <c r="HT179" i="51"/>
  <c r="HS179" i="51"/>
  <c r="HR179" i="51"/>
  <c r="HQ179" i="51"/>
  <c r="HP179" i="51"/>
  <c r="HO179" i="51"/>
  <c r="HN179" i="51"/>
  <c r="HM179" i="51"/>
  <c r="HL179" i="51"/>
  <c r="HK179" i="51"/>
  <c r="HJ179" i="51"/>
  <c r="HI179" i="51"/>
  <c r="HH179" i="51"/>
  <c r="HG179" i="51"/>
  <c r="HF179" i="51"/>
  <c r="HE179" i="51"/>
  <c r="HD179" i="51"/>
  <c r="HC179" i="51"/>
  <c r="HB179" i="51"/>
  <c r="HA179" i="51"/>
  <c r="GZ179" i="51"/>
  <c r="IN176" i="51"/>
  <c r="IM176" i="51"/>
  <c r="IL176" i="51"/>
  <c r="IK176" i="51"/>
  <c r="IJ176" i="51"/>
  <c r="II176" i="51"/>
  <c r="IH176" i="51"/>
  <c r="IG176" i="51"/>
  <c r="IF176" i="51"/>
  <c r="IE176" i="51"/>
  <c r="ID176" i="51"/>
  <c r="IC176" i="51"/>
  <c r="IB176" i="51"/>
  <c r="IA176" i="51"/>
  <c r="HZ176" i="51"/>
  <c r="HY176" i="51"/>
  <c r="HX176" i="51"/>
  <c r="HW176" i="51"/>
  <c r="HV176" i="51"/>
  <c r="HU176" i="51"/>
  <c r="HT176" i="51"/>
  <c r="HS176" i="51"/>
  <c r="HR176" i="51"/>
  <c r="HQ176" i="51"/>
  <c r="HP176" i="51"/>
  <c r="HO176" i="51"/>
  <c r="HN176" i="51"/>
  <c r="HM176" i="51"/>
  <c r="HL176" i="51"/>
  <c r="HK176" i="51"/>
  <c r="HJ176" i="51"/>
  <c r="HI176" i="51"/>
  <c r="HH176" i="51"/>
  <c r="HG176" i="51"/>
  <c r="HF176" i="51"/>
  <c r="HE176" i="51"/>
  <c r="HD176" i="51"/>
  <c r="HC176" i="51"/>
  <c r="HB176" i="51"/>
  <c r="HA176" i="51"/>
  <c r="GZ176" i="51"/>
  <c r="IN175" i="51"/>
  <c r="IM175" i="51"/>
  <c r="IL175" i="51"/>
  <c r="IK175" i="51"/>
  <c r="IJ175" i="51"/>
  <c r="II175" i="51"/>
  <c r="IH175" i="51"/>
  <c r="IG175" i="51"/>
  <c r="IF175" i="51"/>
  <c r="IE175" i="51"/>
  <c r="ID175" i="51"/>
  <c r="IC175" i="51"/>
  <c r="IB175" i="51"/>
  <c r="IA175" i="51"/>
  <c r="HZ175" i="51"/>
  <c r="HY175" i="51"/>
  <c r="HX175" i="51"/>
  <c r="HW175" i="51"/>
  <c r="HV175" i="51"/>
  <c r="HU175" i="51"/>
  <c r="HT175" i="51"/>
  <c r="HS175" i="51"/>
  <c r="HR175" i="51"/>
  <c r="HQ175" i="51"/>
  <c r="HP175" i="51"/>
  <c r="HO175" i="51"/>
  <c r="HN175" i="51"/>
  <c r="HM175" i="51"/>
  <c r="HL175" i="51"/>
  <c r="HK175" i="51"/>
  <c r="HJ175" i="51"/>
  <c r="HI175" i="51"/>
  <c r="HH175" i="51"/>
  <c r="HG175" i="51"/>
  <c r="HF175" i="51"/>
  <c r="HE175" i="51"/>
  <c r="HD175" i="51"/>
  <c r="HC175" i="51"/>
  <c r="HB175" i="51"/>
  <c r="HA175" i="51"/>
  <c r="GZ175" i="51"/>
  <c r="IN173" i="51"/>
  <c r="IN172" i="51" s="1"/>
  <c r="IM173" i="51"/>
  <c r="IM172" i="51" s="1"/>
  <c r="IL173" i="51"/>
  <c r="IL172" i="51" s="1"/>
  <c r="IK173" i="51"/>
  <c r="IK172" i="51" s="1"/>
  <c r="IJ173" i="51"/>
  <c r="IJ172" i="51" s="1"/>
  <c r="II173" i="51"/>
  <c r="II172" i="51" s="1"/>
  <c r="IH173" i="51"/>
  <c r="IH172" i="51" s="1"/>
  <c r="IG173" i="51"/>
  <c r="IG172" i="51" s="1"/>
  <c r="IF173" i="51"/>
  <c r="IF172" i="51" s="1"/>
  <c r="IE173" i="51"/>
  <c r="IE172" i="51" s="1"/>
  <c r="ID173" i="51"/>
  <c r="ID172" i="51" s="1"/>
  <c r="IC173" i="51"/>
  <c r="IC172" i="51" s="1"/>
  <c r="IB173" i="51"/>
  <c r="IB172" i="51" s="1"/>
  <c r="IA173" i="51"/>
  <c r="IA172" i="51" s="1"/>
  <c r="HZ173" i="51"/>
  <c r="HZ172" i="51" s="1"/>
  <c r="HY173" i="51"/>
  <c r="HY172" i="51" s="1"/>
  <c r="HX173" i="51"/>
  <c r="HX172" i="51" s="1"/>
  <c r="HW173" i="51"/>
  <c r="HW172" i="51" s="1"/>
  <c r="HV173" i="51"/>
  <c r="HV172" i="51" s="1"/>
  <c r="HU173" i="51"/>
  <c r="HU172" i="51" s="1"/>
  <c r="HT173" i="51"/>
  <c r="HT172" i="51" s="1"/>
  <c r="HS173" i="51"/>
  <c r="HS172" i="51" s="1"/>
  <c r="HR173" i="51"/>
  <c r="HR172" i="51" s="1"/>
  <c r="HQ173" i="51"/>
  <c r="HQ172" i="51" s="1"/>
  <c r="HP173" i="51"/>
  <c r="HP172" i="51" s="1"/>
  <c r="HO173" i="51"/>
  <c r="HO172" i="51" s="1"/>
  <c r="HN173" i="51"/>
  <c r="HN172" i="51" s="1"/>
  <c r="HM173" i="51"/>
  <c r="HM172" i="51" s="1"/>
  <c r="HL173" i="51"/>
  <c r="HL172" i="51" s="1"/>
  <c r="HK173" i="51"/>
  <c r="HK172" i="51" s="1"/>
  <c r="HJ173" i="51"/>
  <c r="HJ172" i="51" s="1"/>
  <c r="HI173" i="51"/>
  <c r="HI172" i="51" s="1"/>
  <c r="HH173" i="51"/>
  <c r="HH172" i="51" s="1"/>
  <c r="HG173" i="51"/>
  <c r="HF173" i="51"/>
  <c r="HF172" i="51" s="1"/>
  <c r="HE173" i="51"/>
  <c r="HE172" i="51" s="1"/>
  <c r="HD173" i="51"/>
  <c r="HC173" i="51"/>
  <c r="HB173" i="51"/>
  <c r="HB172" i="51" s="1"/>
  <c r="HA173" i="51"/>
  <c r="GZ173" i="51"/>
  <c r="IN170" i="51"/>
  <c r="IN169" i="51" s="1"/>
  <c r="IM170" i="51"/>
  <c r="IM169" i="51" s="1"/>
  <c r="IL170" i="51"/>
  <c r="IL169" i="51" s="1"/>
  <c r="IK170" i="51"/>
  <c r="IK169" i="51" s="1"/>
  <c r="IJ170" i="51"/>
  <c r="IJ169" i="51" s="1"/>
  <c r="II170" i="51"/>
  <c r="II169" i="51" s="1"/>
  <c r="IH170" i="51"/>
  <c r="IH169" i="51" s="1"/>
  <c r="IG170" i="51"/>
  <c r="IG169" i="51" s="1"/>
  <c r="IF170" i="51"/>
  <c r="IF169" i="51" s="1"/>
  <c r="IE170" i="51"/>
  <c r="IE169" i="51" s="1"/>
  <c r="ID170" i="51"/>
  <c r="ID169" i="51" s="1"/>
  <c r="IC170" i="51"/>
  <c r="IC169" i="51" s="1"/>
  <c r="IB170" i="51"/>
  <c r="IB169" i="51" s="1"/>
  <c r="IA170" i="51"/>
  <c r="IA169" i="51" s="1"/>
  <c r="HZ170" i="51"/>
  <c r="HZ169" i="51" s="1"/>
  <c r="HY170" i="51"/>
  <c r="HY169" i="51" s="1"/>
  <c r="HX170" i="51"/>
  <c r="HX169" i="51" s="1"/>
  <c r="HW170" i="51"/>
  <c r="HW169" i="51" s="1"/>
  <c r="HV170" i="51"/>
  <c r="HV169" i="51" s="1"/>
  <c r="HU170" i="51"/>
  <c r="HU169" i="51" s="1"/>
  <c r="HT170" i="51"/>
  <c r="HT169" i="51" s="1"/>
  <c r="HS170" i="51"/>
  <c r="HS169" i="51" s="1"/>
  <c r="HR170" i="51"/>
  <c r="HR169" i="51" s="1"/>
  <c r="HQ170" i="51"/>
  <c r="HQ169" i="51" s="1"/>
  <c r="HP170" i="51"/>
  <c r="HP169" i="51" s="1"/>
  <c r="HO170" i="51"/>
  <c r="HO169" i="51" s="1"/>
  <c r="HN170" i="51"/>
  <c r="HN169" i="51" s="1"/>
  <c r="HM170" i="51"/>
  <c r="HM169" i="51" s="1"/>
  <c r="HL170" i="51"/>
  <c r="HL169" i="51" s="1"/>
  <c r="HK170" i="51"/>
  <c r="HK169" i="51" s="1"/>
  <c r="HJ170" i="51"/>
  <c r="HJ169" i="51" s="1"/>
  <c r="HI170" i="51"/>
  <c r="HH170" i="51"/>
  <c r="HH169" i="51" s="1"/>
  <c r="HG170" i="51"/>
  <c r="HG169" i="51" s="1"/>
  <c r="HE170" i="51"/>
  <c r="HD170" i="51"/>
  <c r="HD169" i="51" s="1"/>
  <c r="HC170" i="51"/>
  <c r="HB170" i="51"/>
  <c r="HA170" i="51"/>
  <c r="HA169" i="51" s="1"/>
  <c r="GZ170" i="51"/>
  <c r="GZ169" i="51" s="1"/>
  <c r="IN168" i="51"/>
  <c r="IN167" i="51" s="1"/>
  <c r="IM168" i="51"/>
  <c r="IM167" i="51" s="1"/>
  <c r="IL168" i="51"/>
  <c r="IL167" i="51" s="1"/>
  <c r="IK168" i="51"/>
  <c r="IK167" i="51" s="1"/>
  <c r="IJ168" i="51"/>
  <c r="IJ167" i="51" s="1"/>
  <c r="II168" i="51"/>
  <c r="II167" i="51" s="1"/>
  <c r="IH168" i="51"/>
  <c r="IH167" i="51" s="1"/>
  <c r="IG168" i="51"/>
  <c r="IG167" i="51" s="1"/>
  <c r="IF168" i="51"/>
  <c r="IF167" i="51" s="1"/>
  <c r="IE168" i="51"/>
  <c r="IE167" i="51" s="1"/>
  <c r="ID168" i="51"/>
  <c r="ID167" i="51" s="1"/>
  <c r="IC168" i="51"/>
  <c r="IC167" i="51" s="1"/>
  <c r="IB168" i="51"/>
  <c r="IB167" i="51" s="1"/>
  <c r="IA168" i="51"/>
  <c r="IA167" i="51" s="1"/>
  <c r="HZ168" i="51"/>
  <c r="HZ167" i="51" s="1"/>
  <c r="HY168" i="51"/>
  <c r="HY167" i="51" s="1"/>
  <c r="HX168" i="51"/>
  <c r="HX167" i="51" s="1"/>
  <c r="HW168" i="51"/>
  <c r="HW167" i="51" s="1"/>
  <c r="HV168" i="51"/>
  <c r="HV167" i="51" s="1"/>
  <c r="HU168" i="51"/>
  <c r="HU167" i="51" s="1"/>
  <c r="HT168" i="51"/>
  <c r="HT167" i="51" s="1"/>
  <c r="HS168" i="51"/>
  <c r="HS167" i="51" s="1"/>
  <c r="HR168" i="51"/>
  <c r="HR167" i="51" s="1"/>
  <c r="HQ168" i="51"/>
  <c r="HQ167" i="51" s="1"/>
  <c r="HP168" i="51"/>
  <c r="HP167" i="51" s="1"/>
  <c r="HO168" i="51"/>
  <c r="HO167" i="51" s="1"/>
  <c r="HN168" i="51"/>
  <c r="HN167" i="51" s="1"/>
  <c r="HM168" i="51"/>
  <c r="HM167" i="51" s="1"/>
  <c r="HL168" i="51"/>
  <c r="HL167" i="51" s="1"/>
  <c r="HK168" i="51"/>
  <c r="HK167" i="51" s="1"/>
  <c r="HJ168" i="51"/>
  <c r="HJ167" i="51" s="1"/>
  <c r="HI168" i="51"/>
  <c r="HI167" i="51" s="1"/>
  <c r="HH168" i="51"/>
  <c r="HG168" i="51"/>
  <c r="HF168" i="51"/>
  <c r="HF167" i="51" s="1"/>
  <c r="HE168" i="51"/>
  <c r="HE167" i="51" s="1"/>
  <c r="HD168" i="51"/>
  <c r="HC168" i="51"/>
  <c r="HC167" i="51" s="1"/>
  <c r="HB168" i="51"/>
  <c r="HB167" i="51" s="1"/>
  <c r="HA168" i="51"/>
  <c r="GZ168" i="51"/>
  <c r="IN166" i="51"/>
  <c r="IM166" i="51"/>
  <c r="IL166" i="51"/>
  <c r="IK166" i="51"/>
  <c r="IJ166" i="51"/>
  <c r="II166" i="51"/>
  <c r="IH166" i="51"/>
  <c r="IG166" i="51"/>
  <c r="IF166" i="51"/>
  <c r="IE166" i="51"/>
  <c r="ID166" i="51"/>
  <c r="IC166" i="51"/>
  <c r="IB166" i="51"/>
  <c r="IA166" i="51"/>
  <c r="HZ166" i="51"/>
  <c r="HY166" i="51"/>
  <c r="HX166" i="51"/>
  <c r="HW166" i="51"/>
  <c r="HV166" i="51"/>
  <c r="HU166" i="51"/>
  <c r="HT166" i="51"/>
  <c r="HS166" i="51"/>
  <c r="HR166" i="51"/>
  <c r="HQ166" i="51"/>
  <c r="HP166" i="51"/>
  <c r="HO166" i="51"/>
  <c r="HN166" i="51"/>
  <c r="HM166" i="51"/>
  <c r="HL166" i="51"/>
  <c r="HK166" i="51"/>
  <c r="HJ166" i="51"/>
  <c r="HI166" i="51"/>
  <c r="HH166" i="51"/>
  <c r="HG166" i="51"/>
  <c r="HF166" i="51"/>
  <c r="HE166" i="51"/>
  <c r="HD166" i="51"/>
  <c r="HC166" i="51"/>
  <c r="HB166" i="51"/>
  <c r="HA166" i="51"/>
  <c r="GZ166" i="51"/>
  <c r="IN165" i="51"/>
  <c r="IM165" i="51"/>
  <c r="IL165" i="51"/>
  <c r="IK165" i="51"/>
  <c r="IJ165" i="51"/>
  <c r="II165" i="51"/>
  <c r="IH165" i="51"/>
  <c r="IG165" i="51"/>
  <c r="IF165" i="51"/>
  <c r="IE165" i="51"/>
  <c r="ID165" i="51"/>
  <c r="IC165" i="51"/>
  <c r="IB165" i="51"/>
  <c r="IA165" i="51"/>
  <c r="HZ165" i="51"/>
  <c r="HY165" i="51"/>
  <c r="HX165" i="51"/>
  <c r="HW165" i="51"/>
  <c r="HV165" i="51"/>
  <c r="HU165" i="51"/>
  <c r="HT165" i="51"/>
  <c r="HS165" i="51"/>
  <c r="HR165" i="51"/>
  <c r="HQ165" i="51"/>
  <c r="HP165" i="51"/>
  <c r="HO165" i="51"/>
  <c r="HN165" i="51"/>
  <c r="HM165" i="51"/>
  <c r="HL165" i="51"/>
  <c r="HK165" i="51"/>
  <c r="HJ165" i="51"/>
  <c r="HI165" i="51"/>
  <c r="HH165" i="51"/>
  <c r="HG165" i="51"/>
  <c r="HF165" i="51"/>
  <c r="HE165" i="51"/>
  <c r="HD165" i="51"/>
  <c r="HC165" i="51"/>
  <c r="HB165" i="51"/>
  <c r="HA165" i="51"/>
  <c r="GZ165" i="51"/>
  <c r="IN164" i="51"/>
  <c r="IM164" i="51"/>
  <c r="IL164" i="51"/>
  <c r="IK164" i="51"/>
  <c r="IJ164" i="51"/>
  <c r="II164" i="51"/>
  <c r="IH164" i="51"/>
  <c r="IG164" i="51"/>
  <c r="IF164" i="51"/>
  <c r="IE164" i="51"/>
  <c r="ID164" i="51"/>
  <c r="IC164" i="51"/>
  <c r="IB164" i="51"/>
  <c r="IA164" i="51"/>
  <c r="HZ164" i="51"/>
  <c r="HY164" i="51"/>
  <c r="HX164" i="51"/>
  <c r="HW164" i="51"/>
  <c r="HV164" i="51"/>
  <c r="HU164" i="51"/>
  <c r="HT164" i="51"/>
  <c r="HS164" i="51"/>
  <c r="HR164" i="51"/>
  <c r="HQ164" i="51"/>
  <c r="HP164" i="51"/>
  <c r="HO164" i="51"/>
  <c r="HN164" i="51"/>
  <c r="HM164" i="51"/>
  <c r="HL164" i="51"/>
  <c r="HK164" i="51"/>
  <c r="HI164" i="51"/>
  <c r="HH164" i="51"/>
  <c r="HG164" i="51"/>
  <c r="HD164" i="51"/>
  <c r="HC164" i="51"/>
  <c r="HB164" i="51"/>
  <c r="HA164" i="51"/>
  <c r="GZ164" i="51"/>
  <c r="IN161" i="51"/>
  <c r="IM161" i="51"/>
  <c r="IL161" i="51"/>
  <c r="IK161" i="51"/>
  <c r="IJ161" i="51"/>
  <c r="II161" i="51"/>
  <c r="IH161" i="51"/>
  <c r="IG161" i="51"/>
  <c r="IF161" i="51"/>
  <c r="IE161" i="51"/>
  <c r="ID161" i="51"/>
  <c r="IC161" i="51"/>
  <c r="IB161" i="51"/>
  <c r="IA161" i="51"/>
  <c r="HZ161" i="51"/>
  <c r="HY161" i="51"/>
  <c r="HX161" i="51"/>
  <c r="HW161" i="51"/>
  <c r="HV161" i="51"/>
  <c r="HU161" i="51"/>
  <c r="HT161" i="51"/>
  <c r="HS161" i="51"/>
  <c r="HR161" i="51"/>
  <c r="HQ161" i="51"/>
  <c r="HP161" i="51"/>
  <c r="HO161" i="51"/>
  <c r="HN161" i="51"/>
  <c r="HM161" i="51"/>
  <c r="HL161" i="51"/>
  <c r="HK161" i="51"/>
  <c r="HJ161" i="51"/>
  <c r="HI161" i="51"/>
  <c r="HH161" i="51"/>
  <c r="HG161" i="51"/>
  <c r="HF161" i="51"/>
  <c r="HE161" i="51"/>
  <c r="HD161" i="51"/>
  <c r="HC161" i="51"/>
  <c r="HB161" i="51"/>
  <c r="HA161" i="51"/>
  <c r="GZ161" i="51"/>
  <c r="IN160" i="51"/>
  <c r="IM160" i="51"/>
  <c r="IL160" i="51"/>
  <c r="IK160" i="51"/>
  <c r="IJ160" i="51"/>
  <c r="II160" i="51"/>
  <c r="IH160" i="51"/>
  <c r="IG160" i="51"/>
  <c r="IF160" i="51"/>
  <c r="IE160" i="51"/>
  <c r="IC160" i="51"/>
  <c r="IB160" i="51"/>
  <c r="IA160" i="51"/>
  <c r="HZ160" i="51"/>
  <c r="HY160" i="51"/>
  <c r="HX160" i="51"/>
  <c r="HW160" i="51"/>
  <c r="HW159" i="51" s="1"/>
  <c r="HV160" i="51"/>
  <c r="HU160" i="51"/>
  <c r="HT160" i="51"/>
  <c r="HS160" i="51"/>
  <c r="HS159" i="51" s="1"/>
  <c r="HR160" i="51"/>
  <c r="HR159" i="51" s="1"/>
  <c r="HQ160" i="51"/>
  <c r="HP160" i="51"/>
  <c r="HO160" i="51"/>
  <c r="HO159" i="51" s="1"/>
  <c r="HN160" i="51"/>
  <c r="HN159" i="51" s="1"/>
  <c r="HM160" i="51"/>
  <c r="HL160" i="51"/>
  <c r="HJ160" i="51"/>
  <c r="HI160" i="51"/>
  <c r="HH160" i="51"/>
  <c r="HG160" i="51"/>
  <c r="HF160" i="51"/>
  <c r="HE160" i="51"/>
  <c r="HD160" i="51"/>
  <c r="HC160" i="51"/>
  <c r="HB160" i="51"/>
  <c r="HA160" i="51"/>
  <c r="GZ160" i="51"/>
  <c r="IN158" i="51"/>
  <c r="IN157" i="51" s="1"/>
  <c r="IM158" i="51"/>
  <c r="IM157" i="51" s="1"/>
  <c r="IL158" i="51"/>
  <c r="IL157" i="51" s="1"/>
  <c r="IK158" i="51"/>
  <c r="IK157" i="51" s="1"/>
  <c r="IJ158" i="51"/>
  <c r="IJ157" i="51" s="1"/>
  <c r="II158" i="51"/>
  <c r="II157" i="51" s="1"/>
  <c r="IH158" i="51"/>
  <c r="IH157" i="51" s="1"/>
  <c r="IG158" i="51"/>
  <c r="IG157" i="51" s="1"/>
  <c r="IF158" i="51"/>
  <c r="IF157" i="51" s="1"/>
  <c r="IE158" i="51"/>
  <c r="IE157" i="51" s="1"/>
  <c r="ID158" i="51"/>
  <c r="ID157" i="51" s="1"/>
  <c r="IC158" i="51"/>
  <c r="IC157" i="51" s="1"/>
  <c r="IB158" i="51"/>
  <c r="IB157" i="51" s="1"/>
  <c r="IA158" i="51"/>
  <c r="IA157" i="51" s="1"/>
  <c r="HZ158" i="51"/>
  <c r="HZ157" i="51" s="1"/>
  <c r="HY158" i="51"/>
  <c r="HY157" i="51" s="1"/>
  <c r="HX158" i="51"/>
  <c r="HX157" i="51" s="1"/>
  <c r="HW158" i="51"/>
  <c r="HW157" i="51" s="1"/>
  <c r="HV158" i="51"/>
  <c r="HV157" i="51" s="1"/>
  <c r="HU158" i="51"/>
  <c r="HU157" i="51" s="1"/>
  <c r="HT158" i="51"/>
  <c r="HT157" i="51" s="1"/>
  <c r="HS158" i="51"/>
  <c r="HS157" i="51" s="1"/>
  <c r="HR158" i="51"/>
  <c r="HR157" i="51" s="1"/>
  <c r="HQ158" i="51"/>
  <c r="HQ157" i="51" s="1"/>
  <c r="HP158" i="51"/>
  <c r="HP157" i="51" s="1"/>
  <c r="HO158" i="51"/>
  <c r="HO157" i="51" s="1"/>
  <c r="HN158" i="51"/>
  <c r="HN157" i="51" s="1"/>
  <c r="HM158" i="51"/>
  <c r="HM157" i="51" s="1"/>
  <c r="HL158" i="51"/>
  <c r="HL157" i="51" s="1"/>
  <c r="HK158" i="51"/>
  <c r="HK157" i="51" s="1"/>
  <c r="HJ158" i="51"/>
  <c r="HJ157" i="51" s="1"/>
  <c r="HI158" i="51"/>
  <c r="HI157" i="51" s="1"/>
  <c r="HH158" i="51"/>
  <c r="HH157" i="51" s="1"/>
  <c r="HG158" i="51"/>
  <c r="HF158" i="51"/>
  <c r="HF157" i="51" s="1"/>
  <c r="HE158" i="51"/>
  <c r="HE157" i="51" s="1"/>
  <c r="HD158" i="51"/>
  <c r="HC158" i="51"/>
  <c r="HB158" i="51"/>
  <c r="HB157" i="51" s="1"/>
  <c r="HA158" i="51"/>
  <c r="GZ158" i="51"/>
  <c r="IN156" i="51"/>
  <c r="IN155" i="51" s="1"/>
  <c r="IM156" i="51"/>
  <c r="IM155" i="51" s="1"/>
  <c r="IL156" i="51"/>
  <c r="IL155" i="51" s="1"/>
  <c r="IK156" i="51"/>
  <c r="IK155" i="51" s="1"/>
  <c r="IJ156" i="51"/>
  <c r="IJ155" i="51" s="1"/>
  <c r="II156" i="51"/>
  <c r="II155" i="51" s="1"/>
  <c r="IH156" i="51"/>
  <c r="IH155" i="51" s="1"/>
  <c r="IG156" i="51"/>
  <c r="IG155" i="51" s="1"/>
  <c r="IF156" i="51"/>
  <c r="IF155" i="51" s="1"/>
  <c r="IE156" i="51"/>
  <c r="IE155" i="51" s="1"/>
  <c r="ID156" i="51"/>
  <c r="ID155" i="51" s="1"/>
  <c r="IC156" i="51"/>
  <c r="IC155" i="51" s="1"/>
  <c r="IB156" i="51"/>
  <c r="IB155" i="51" s="1"/>
  <c r="IA156" i="51"/>
  <c r="IA155" i="51" s="1"/>
  <c r="HZ156" i="51"/>
  <c r="HZ155" i="51" s="1"/>
  <c r="HY156" i="51"/>
  <c r="HY155" i="51" s="1"/>
  <c r="HX156" i="51"/>
  <c r="HX155" i="51" s="1"/>
  <c r="HW156" i="51"/>
  <c r="HW155" i="51" s="1"/>
  <c r="HV156" i="51"/>
  <c r="HV155" i="51" s="1"/>
  <c r="HU156" i="51"/>
  <c r="HU155" i="51" s="1"/>
  <c r="HT156" i="51"/>
  <c r="HT155" i="51" s="1"/>
  <c r="HS156" i="51"/>
  <c r="HS155" i="51" s="1"/>
  <c r="HR156" i="51"/>
  <c r="HR155" i="51" s="1"/>
  <c r="HQ156" i="51"/>
  <c r="HQ155" i="51" s="1"/>
  <c r="HP156" i="51"/>
  <c r="HP155" i="51" s="1"/>
  <c r="HO156" i="51"/>
  <c r="HO155" i="51" s="1"/>
  <c r="HN156" i="51"/>
  <c r="HN155" i="51" s="1"/>
  <c r="HM156" i="51"/>
  <c r="HM155" i="51" s="1"/>
  <c r="HL156" i="51"/>
  <c r="HL155" i="51" s="1"/>
  <c r="HK156" i="51"/>
  <c r="HK155" i="51" s="1"/>
  <c r="HJ156" i="51"/>
  <c r="HJ155" i="51" s="1"/>
  <c r="HI156" i="51"/>
  <c r="HH156" i="51"/>
  <c r="HG156" i="51"/>
  <c r="HG155" i="51" s="1"/>
  <c r="HF156" i="51"/>
  <c r="HF155" i="51" s="1"/>
  <c r="HE156" i="51"/>
  <c r="HD156" i="51"/>
  <c r="HD155" i="51" s="1"/>
  <c r="HC156" i="51"/>
  <c r="HC155" i="51" s="1"/>
  <c r="HB156" i="51"/>
  <c r="HA156" i="51"/>
  <c r="GZ156" i="51"/>
  <c r="GZ155" i="51" s="1"/>
  <c r="IN154" i="51"/>
  <c r="IM154" i="51"/>
  <c r="IL154" i="51"/>
  <c r="IK154" i="51"/>
  <c r="IJ154" i="51"/>
  <c r="II154" i="51"/>
  <c r="IH154" i="51"/>
  <c r="IG154" i="51"/>
  <c r="IF154" i="51"/>
  <c r="IE154" i="51"/>
  <c r="ID154" i="51"/>
  <c r="IC154" i="51"/>
  <c r="IB154" i="51"/>
  <c r="IA154" i="51"/>
  <c r="HZ154" i="51"/>
  <c r="HY154" i="51"/>
  <c r="HX154" i="51"/>
  <c r="HW154" i="51"/>
  <c r="HV154" i="51"/>
  <c r="HU154" i="51"/>
  <c r="HT154" i="51"/>
  <c r="HS154" i="51"/>
  <c r="HR154" i="51"/>
  <c r="HQ154" i="51"/>
  <c r="HP154" i="51"/>
  <c r="HO154" i="51"/>
  <c r="HN154" i="51"/>
  <c r="HM154" i="51"/>
  <c r="HL154" i="51"/>
  <c r="HK154" i="51"/>
  <c r="HJ154" i="51"/>
  <c r="HI154" i="51"/>
  <c r="HH154" i="51"/>
  <c r="HG154" i="51"/>
  <c r="HF154" i="51"/>
  <c r="HE154" i="51"/>
  <c r="HD154" i="51"/>
  <c r="HC154" i="51"/>
  <c r="HB154" i="51"/>
  <c r="HA154" i="51"/>
  <c r="GZ154" i="51"/>
  <c r="IN153" i="51"/>
  <c r="IM153" i="51"/>
  <c r="IL153" i="51"/>
  <c r="IK153" i="51"/>
  <c r="IJ153" i="51"/>
  <c r="II153" i="51"/>
  <c r="IH153" i="51"/>
  <c r="IG153" i="51"/>
  <c r="IF153" i="51"/>
  <c r="IE153" i="51"/>
  <c r="ID153" i="51"/>
  <c r="IC153" i="51"/>
  <c r="IB153" i="51"/>
  <c r="IA153" i="51"/>
  <c r="HZ153" i="51"/>
  <c r="HY153" i="51"/>
  <c r="HX153" i="51"/>
  <c r="HW153" i="51"/>
  <c r="HV153" i="51"/>
  <c r="HU153" i="51"/>
  <c r="HT153" i="51"/>
  <c r="HS153" i="51"/>
  <c r="HR153" i="51"/>
  <c r="HQ153" i="51"/>
  <c r="HP153" i="51"/>
  <c r="HO153" i="51"/>
  <c r="HN153" i="51"/>
  <c r="HM153" i="51"/>
  <c r="HL153" i="51"/>
  <c r="HK153" i="51"/>
  <c r="HJ153" i="51"/>
  <c r="HI153" i="51"/>
  <c r="HH153" i="51"/>
  <c r="HG153" i="51"/>
  <c r="HF153" i="51"/>
  <c r="HE153" i="51"/>
  <c r="HD153" i="51"/>
  <c r="HC153" i="51"/>
  <c r="HB153" i="51"/>
  <c r="HA153" i="51"/>
  <c r="GZ153" i="51"/>
  <c r="IN150" i="51"/>
  <c r="IM150" i="51"/>
  <c r="IL150" i="51"/>
  <c r="IK150" i="51"/>
  <c r="IJ150" i="51"/>
  <c r="II150" i="51"/>
  <c r="IH150" i="51"/>
  <c r="IG150" i="51"/>
  <c r="IF150" i="51"/>
  <c r="IE150" i="51"/>
  <c r="IC150" i="51"/>
  <c r="IB150" i="51"/>
  <c r="IA150" i="51"/>
  <c r="HZ150" i="51"/>
  <c r="HY150" i="51"/>
  <c r="HX150" i="51"/>
  <c r="HW150" i="51"/>
  <c r="HV150" i="51"/>
  <c r="HU150" i="51"/>
  <c r="HT150" i="51"/>
  <c r="HS150" i="51"/>
  <c r="HR150" i="51"/>
  <c r="HQ150" i="51"/>
  <c r="HP150" i="51"/>
  <c r="HO150" i="51"/>
  <c r="HN150" i="51"/>
  <c r="HM150" i="51"/>
  <c r="HL150" i="51"/>
  <c r="HK150" i="51"/>
  <c r="HJ150" i="51"/>
  <c r="HI150" i="51"/>
  <c r="HH150" i="51"/>
  <c r="HG150" i="51"/>
  <c r="HF150" i="51"/>
  <c r="HE150" i="51"/>
  <c r="HD150" i="51"/>
  <c r="HC150" i="51"/>
  <c r="HB150" i="51"/>
  <c r="HA150" i="51"/>
  <c r="GZ150" i="51"/>
  <c r="IN149" i="51"/>
  <c r="IM149" i="51"/>
  <c r="IL149" i="51"/>
  <c r="IK149" i="51"/>
  <c r="IJ149" i="51"/>
  <c r="II149" i="51"/>
  <c r="IH149" i="51"/>
  <c r="IG149" i="51"/>
  <c r="IF149" i="51"/>
  <c r="IE149" i="51"/>
  <c r="ID149" i="51"/>
  <c r="IC149" i="51"/>
  <c r="IB149" i="51"/>
  <c r="IA149" i="51"/>
  <c r="HZ149" i="51"/>
  <c r="HY149" i="51"/>
  <c r="HX149" i="51"/>
  <c r="HW149" i="51"/>
  <c r="HV149" i="51"/>
  <c r="HU149" i="51"/>
  <c r="HT149" i="51"/>
  <c r="HS149" i="51"/>
  <c r="HR149" i="51"/>
  <c r="HQ149" i="51"/>
  <c r="HP149" i="51"/>
  <c r="HO149" i="51"/>
  <c r="HN149" i="51"/>
  <c r="HM149" i="51"/>
  <c r="HL149" i="51"/>
  <c r="HJ149" i="51"/>
  <c r="HI149" i="51"/>
  <c r="HH149" i="51"/>
  <c r="HG149" i="51"/>
  <c r="HF149" i="51"/>
  <c r="HE149" i="51"/>
  <c r="HD149" i="51"/>
  <c r="HC149" i="51"/>
  <c r="HB149" i="51"/>
  <c r="HA149" i="51"/>
  <c r="GZ149" i="51"/>
  <c r="IN148" i="51"/>
  <c r="IM148" i="51"/>
  <c r="IL148" i="51"/>
  <c r="IK148" i="51"/>
  <c r="IJ148" i="51"/>
  <c r="II148" i="51"/>
  <c r="IH148" i="51"/>
  <c r="IG148" i="51"/>
  <c r="IF148" i="51"/>
  <c r="IE148" i="51"/>
  <c r="ID148" i="51"/>
  <c r="IC148" i="51"/>
  <c r="IB148" i="51"/>
  <c r="IA148" i="51"/>
  <c r="HZ148" i="51"/>
  <c r="HY148" i="51"/>
  <c r="HX148" i="51"/>
  <c r="HW148" i="51"/>
  <c r="HV148" i="51"/>
  <c r="HU148" i="51"/>
  <c r="HT148" i="51"/>
  <c r="HS148" i="51"/>
  <c r="HR148" i="51"/>
  <c r="HQ148" i="51"/>
  <c r="HP148" i="51"/>
  <c r="HO148" i="51"/>
  <c r="HN148" i="51"/>
  <c r="HM148" i="51"/>
  <c r="HL148" i="51"/>
  <c r="HJ148" i="51"/>
  <c r="HI148" i="51"/>
  <c r="HH148" i="51"/>
  <c r="HG148" i="51"/>
  <c r="HF148" i="51"/>
  <c r="HE148" i="51"/>
  <c r="HD148" i="51"/>
  <c r="HC148" i="51"/>
  <c r="HB148" i="51"/>
  <c r="HA148" i="51"/>
  <c r="GZ148" i="51"/>
  <c r="IN147" i="51"/>
  <c r="IM147" i="51"/>
  <c r="IL147" i="51"/>
  <c r="IK147" i="51"/>
  <c r="IJ147" i="51"/>
  <c r="II147" i="51"/>
  <c r="IH147" i="51"/>
  <c r="IG147" i="51"/>
  <c r="IF147" i="51"/>
  <c r="IE147" i="51"/>
  <c r="ID147" i="51"/>
  <c r="IC147" i="51"/>
  <c r="IB147" i="51"/>
  <c r="IA147" i="51"/>
  <c r="HZ147" i="51"/>
  <c r="HY147" i="51"/>
  <c r="HX147" i="51"/>
  <c r="HW147" i="51"/>
  <c r="HV147" i="51"/>
  <c r="HU147" i="51"/>
  <c r="HT147" i="51"/>
  <c r="HS147" i="51"/>
  <c r="HR147" i="51"/>
  <c r="HQ147" i="51"/>
  <c r="HP147" i="51"/>
  <c r="HO147" i="51"/>
  <c r="HN147" i="51"/>
  <c r="HM147" i="51"/>
  <c r="HL147" i="51"/>
  <c r="HK147" i="51"/>
  <c r="HJ147" i="51"/>
  <c r="HI147" i="51"/>
  <c r="HH147" i="51"/>
  <c r="HG147" i="51"/>
  <c r="HF147" i="51"/>
  <c r="HE147" i="51"/>
  <c r="HD147" i="51"/>
  <c r="HC147" i="51"/>
  <c r="HB147" i="51"/>
  <c r="HA147" i="51"/>
  <c r="GZ147" i="51"/>
  <c r="IN146" i="51"/>
  <c r="IM146" i="51"/>
  <c r="IL146" i="51"/>
  <c r="IK146" i="51"/>
  <c r="IJ146" i="51"/>
  <c r="II146" i="51"/>
  <c r="IH146" i="51"/>
  <c r="IG146" i="51"/>
  <c r="IF146" i="51"/>
  <c r="IE146" i="51"/>
  <c r="ID146" i="51"/>
  <c r="IC146" i="51"/>
  <c r="IB146" i="51"/>
  <c r="IA146" i="51"/>
  <c r="HZ146" i="51"/>
  <c r="HY146" i="51"/>
  <c r="HX146" i="51"/>
  <c r="HW146" i="51"/>
  <c r="HV146" i="51"/>
  <c r="HU146" i="51"/>
  <c r="HT146" i="51"/>
  <c r="HS146" i="51"/>
  <c r="HR146" i="51"/>
  <c r="HQ146" i="51"/>
  <c r="HP146" i="51"/>
  <c r="HO146" i="51"/>
  <c r="HN146" i="51"/>
  <c r="HM146" i="51"/>
  <c r="HL146" i="51"/>
  <c r="HK146" i="51"/>
  <c r="HJ146" i="51"/>
  <c r="HI146" i="51"/>
  <c r="HH146" i="51"/>
  <c r="HG146" i="51"/>
  <c r="HF146" i="51"/>
  <c r="HE146" i="51"/>
  <c r="HD146" i="51"/>
  <c r="HC146" i="51"/>
  <c r="HB146" i="51"/>
  <c r="HA146" i="51"/>
  <c r="GZ146" i="51"/>
  <c r="IN144" i="51"/>
  <c r="IM144" i="51"/>
  <c r="IL144" i="51"/>
  <c r="IK144" i="51"/>
  <c r="IJ144" i="51"/>
  <c r="II144" i="51"/>
  <c r="IH144" i="51"/>
  <c r="IG144" i="51"/>
  <c r="IF144" i="51"/>
  <c r="IE144" i="51"/>
  <c r="ID144" i="51"/>
  <c r="IC144" i="51"/>
  <c r="IB144" i="51"/>
  <c r="IA144" i="51"/>
  <c r="HZ144" i="51"/>
  <c r="HY144" i="51"/>
  <c r="HX144" i="51"/>
  <c r="HW144" i="51"/>
  <c r="HV144" i="51"/>
  <c r="HU144" i="51"/>
  <c r="HT144" i="51"/>
  <c r="HS144" i="51"/>
  <c r="HR144" i="51"/>
  <c r="HQ144" i="51"/>
  <c r="HP144" i="51"/>
  <c r="HO144" i="51"/>
  <c r="HN144" i="51"/>
  <c r="HM144" i="51"/>
  <c r="HL144" i="51"/>
  <c r="HK144" i="51"/>
  <c r="HJ144" i="51"/>
  <c r="HI144" i="51"/>
  <c r="HH144" i="51"/>
  <c r="HG144" i="51"/>
  <c r="HF144" i="51"/>
  <c r="HE144" i="51"/>
  <c r="HD144" i="51"/>
  <c r="HC144" i="51"/>
  <c r="HB144" i="51"/>
  <c r="HA144" i="51"/>
  <c r="GZ144" i="51"/>
  <c r="IN143" i="51"/>
  <c r="IM143" i="51"/>
  <c r="IL143" i="51"/>
  <c r="IK143" i="51"/>
  <c r="IJ143" i="51"/>
  <c r="II143" i="51"/>
  <c r="IH143" i="51"/>
  <c r="IG143" i="51"/>
  <c r="IF143" i="51"/>
  <c r="IE143" i="51"/>
  <c r="ID143" i="51"/>
  <c r="IC143" i="51"/>
  <c r="IB143" i="51"/>
  <c r="IA143" i="51"/>
  <c r="HZ143" i="51"/>
  <c r="HY143" i="51"/>
  <c r="HX143" i="51"/>
  <c r="HW143" i="51"/>
  <c r="HV143" i="51"/>
  <c r="HU143" i="51"/>
  <c r="HT143" i="51"/>
  <c r="HS143" i="51"/>
  <c r="HR143" i="51"/>
  <c r="HQ143" i="51"/>
  <c r="HP143" i="51"/>
  <c r="HO143" i="51"/>
  <c r="HN143" i="51"/>
  <c r="HM143" i="51"/>
  <c r="HL143" i="51"/>
  <c r="HK143" i="51"/>
  <c r="HJ143" i="51"/>
  <c r="HI143" i="51"/>
  <c r="HH143" i="51"/>
  <c r="HG143" i="51"/>
  <c r="HF143" i="51"/>
  <c r="HE143" i="51"/>
  <c r="HD143" i="51"/>
  <c r="HC143" i="51"/>
  <c r="HB143" i="51"/>
  <c r="HA143" i="51"/>
  <c r="GZ143" i="51"/>
  <c r="IN142" i="51"/>
  <c r="IM142" i="51"/>
  <c r="IL142" i="51"/>
  <c r="IK142" i="51"/>
  <c r="IJ142" i="51"/>
  <c r="II142" i="51"/>
  <c r="IH142" i="51"/>
  <c r="IG142" i="51"/>
  <c r="IF142" i="51"/>
  <c r="IE142" i="51"/>
  <c r="ID142" i="51"/>
  <c r="IC142" i="51"/>
  <c r="IB142" i="51"/>
  <c r="IA142" i="51"/>
  <c r="HZ142" i="51"/>
  <c r="HY142" i="51"/>
  <c r="HX142" i="51"/>
  <c r="HW142" i="51"/>
  <c r="HV142" i="51"/>
  <c r="HU142" i="51"/>
  <c r="HT142" i="51"/>
  <c r="HS142" i="51"/>
  <c r="HR142" i="51"/>
  <c r="HQ142" i="51"/>
  <c r="HP142" i="51"/>
  <c r="HO142" i="51"/>
  <c r="HN142" i="51"/>
  <c r="HM142" i="51"/>
  <c r="HL142" i="51"/>
  <c r="HK142" i="51"/>
  <c r="HJ142" i="51"/>
  <c r="HI142" i="51"/>
  <c r="HH142" i="51"/>
  <c r="HG142" i="51"/>
  <c r="HF142" i="51"/>
  <c r="HE142" i="51"/>
  <c r="HD142" i="51"/>
  <c r="HC142" i="51"/>
  <c r="HB142" i="51"/>
  <c r="HA142" i="51"/>
  <c r="GZ142" i="51"/>
  <c r="IN141" i="51"/>
  <c r="IM141" i="51"/>
  <c r="IL141" i="51"/>
  <c r="IK141" i="51"/>
  <c r="IJ141" i="51"/>
  <c r="II141" i="51"/>
  <c r="IH141" i="51"/>
  <c r="IG141" i="51"/>
  <c r="IF141" i="51"/>
  <c r="IE141" i="51"/>
  <c r="ID141" i="51"/>
  <c r="IC141" i="51"/>
  <c r="IB141" i="51"/>
  <c r="IA141" i="51"/>
  <c r="HZ141" i="51"/>
  <c r="HY141" i="51"/>
  <c r="HX141" i="51"/>
  <c r="HW141" i="51"/>
  <c r="HV141" i="51"/>
  <c r="HU141" i="51"/>
  <c r="HT141" i="51"/>
  <c r="HS141" i="51"/>
  <c r="HR141" i="51"/>
  <c r="HQ141" i="51"/>
  <c r="HP141" i="51"/>
  <c r="HO141" i="51"/>
  <c r="HN141" i="51"/>
  <c r="HM141" i="51"/>
  <c r="HL141" i="51"/>
  <c r="HK141" i="51"/>
  <c r="HJ141" i="51"/>
  <c r="HI141" i="51"/>
  <c r="HH141" i="51"/>
  <c r="HG141" i="51"/>
  <c r="HF141" i="51"/>
  <c r="HE141" i="51"/>
  <c r="HD141" i="51"/>
  <c r="HC141" i="51"/>
  <c r="HB141" i="51"/>
  <c r="HA141" i="51"/>
  <c r="GZ141" i="51"/>
  <c r="IN140" i="51"/>
  <c r="IM140" i="51"/>
  <c r="IL140" i="51"/>
  <c r="IK140" i="51"/>
  <c r="IJ140" i="51"/>
  <c r="II140" i="51"/>
  <c r="IH140" i="51"/>
  <c r="IG140" i="51"/>
  <c r="IF140" i="51"/>
  <c r="IE140" i="51"/>
  <c r="ID140" i="51"/>
  <c r="IC140" i="51"/>
  <c r="IB140" i="51"/>
  <c r="IA140" i="51"/>
  <c r="HZ140" i="51"/>
  <c r="HY140" i="51"/>
  <c r="HX140" i="51"/>
  <c r="HW140" i="51"/>
  <c r="HV140" i="51"/>
  <c r="HU140" i="51"/>
  <c r="HT140" i="51"/>
  <c r="HS140" i="51"/>
  <c r="HR140" i="51"/>
  <c r="HQ140" i="51"/>
  <c r="HP140" i="51"/>
  <c r="HO140" i="51"/>
  <c r="HN140" i="51"/>
  <c r="HM140" i="51"/>
  <c r="HL140" i="51"/>
  <c r="HK140" i="51"/>
  <c r="HJ140" i="51"/>
  <c r="HI140" i="51"/>
  <c r="HH140" i="51"/>
  <c r="HG140" i="51"/>
  <c r="HF140" i="51"/>
  <c r="HE140" i="51"/>
  <c r="HD140" i="51"/>
  <c r="HC140" i="51"/>
  <c r="HB140" i="51"/>
  <c r="HA140" i="51"/>
  <c r="GZ140" i="51"/>
  <c r="IN137" i="51"/>
  <c r="IN136" i="51" s="1"/>
  <c r="IM137" i="51"/>
  <c r="IM136" i="51" s="1"/>
  <c r="IL137" i="51"/>
  <c r="IL136" i="51" s="1"/>
  <c r="IK137" i="51"/>
  <c r="IK136" i="51" s="1"/>
  <c r="IJ137" i="51"/>
  <c r="IJ136" i="51" s="1"/>
  <c r="II137" i="51"/>
  <c r="II136" i="51" s="1"/>
  <c r="IH137" i="51"/>
  <c r="IH136" i="51" s="1"/>
  <c r="IG137" i="51"/>
  <c r="IG136" i="51" s="1"/>
  <c r="IF137" i="51"/>
  <c r="IF136" i="51" s="1"/>
  <c r="IE137" i="51"/>
  <c r="IE136" i="51" s="1"/>
  <c r="ID137" i="51"/>
  <c r="ID136" i="51" s="1"/>
  <c r="IC137" i="51"/>
  <c r="IC136" i="51" s="1"/>
  <c r="IB137" i="51"/>
  <c r="IB136" i="51" s="1"/>
  <c r="IA137" i="51"/>
  <c r="IA136" i="51" s="1"/>
  <c r="HZ137" i="51"/>
  <c r="HZ136" i="51" s="1"/>
  <c r="HY137" i="51"/>
  <c r="HY136" i="51" s="1"/>
  <c r="HX137" i="51"/>
  <c r="HX136" i="51" s="1"/>
  <c r="HW137" i="51"/>
  <c r="HW136" i="51" s="1"/>
  <c r="HV137" i="51"/>
  <c r="HV136" i="51" s="1"/>
  <c r="HU137" i="51"/>
  <c r="HU136" i="51" s="1"/>
  <c r="HT137" i="51"/>
  <c r="HT136" i="51" s="1"/>
  <c r="HS137" i="51"/>
  <c r="HS136" i="51" s="1"/>
  <c r="HR137" i="51"/>
  <c r="HR136" i="51" s="1"/>
  <c r="HQ137" i="51"/>
  <c r="HQ136" i="51" s="1"/>
  <c r="HP137" i="51"/>
  <c r="HP136" i="51" s="1"/>
  <c r="HO137" i="51"/>
  <c r="HO136" i="51" s="1"/>
  <c r="HN137" i="51"/>
  <c r="HN136" i="51" s="1"/>
  <c r="HM137" i="51"/>
  <c r="HM136" i="51" s="1"/>
  <c r="HL137" i="51"/>
  <c r="HL136" i="51" s="1"/>
  <c r="HK137" i="51"/>
  <c r="HK136" i="51" s="1"/>
  <c r="HJ137" i="51"/>
  <c r="HJ136" i="51" s="1"/>
  <c r="HI137" i="51"/>
  <c r="HI136" i="51" s="1"/>
  <c r="HH137" i="51"/>
  <c r="HH136" i="51" s="1"/>
  <c r="HG137" i="51"/>
  <c r="HF137" i="51"/>
  <c r="HF136" i="51" s="1"/>
  <c r="HE137" i="51"/>
  <c r="HE136" i="51" s="1"/>
  <c r="HD137" i="51"/>
  <c r="HC137" i="51"/>
  <c r="HB137" i="51"/>
  <c r="HB136" i="51" s="1"/>
  <c r="HA137" i="51"/>
  <c r="GZ137" i="51"/>
  <c r="IN135" i="51"/>
  <c r="IM135" i="51"/>
  <c r="IL135" i="51"/>
  <c r="IK135" i="51"/>
  <c r="IJ135" i="51"/>
  <c r="II135" i="51"/>
  <c r="IH135" i="51"/>
  <c r="IG135" i="51"/>
  <c r="IF135" i="51"/>
  <c r="IE135" i="51"/>
  <c r="ID135" i="51"/>
  <c r="IC135" i="51"/>
  <c r="IB135" i="51"/>
  <c r="IA135" i="51"/>
  <c r="HZ135" i="51"/>
  <c r="HY135" i="51"/>
  <c r="HX135" i="51"/>
  <c r="HW135" i="51"/>
  <c r="HV135" i="51"/>
  <c r="HU135" i="51"/>
  <c r="HT135" i="51"/>
  <c r="HS135" i="51"/>
  <c r="HR135" i="51"/>
  <c r="HQ135" i="51"/>
  <c r="HP135" i="51"/>
  <c r="HO135" i="51"/>
  <c r="HN135" i="51"/>
  <c r="HM135" i="51"/>
  <c r="HL135" i="51"/>
  <c r="HK135" i="51"/>
  <c r="HJ135" i="51"/>
  <c r="HI135" i="51"/>
  <c r="HH135" i="51"/>
  <c r="HG135" i="51"/>
  <c r="HF135" i="51"/>
  <c r="HE135" i="51"/>
  <c r="HD135" i="51"/>
  <c r="HC135" i="51"/>
  <c r="HB135" i="51"/>
  <c r="HA135" i="51"/>
  <c r="GZ135" i="51"/>
  <c r="IN134" i="51"/>
  <c r="IM134" i="51"/>
  <c r="IL134" i="51"/>
  <c r="IK134" i="51"/>
  <c r="IJ134" i="51"/>
  <c r="II134" i="51"/>
  <c r="IH134" i="51"/>
  <c r="IG134" i="51"/>
  <c r="IF134" i="51"/>
  <c r="IE134" i="51"/>
  <c r="ID134" i="51"/>
  <c r="IC134" i="51"/>
  <c r="IB134" i="51"/>
  <c r="IA134" i="51"/>
  <c r="HZ134" i="51"/>
  <c r="HY134" i="51"/>
  <c r="HX134" i="51"/>
  <c r="HW134" i="51"/>
  <c r="HV134" i="51"/>
  <c r="HU134" i="51"/>
  <c r="HT134" i="51"/>
  <c r="HS134" i="51"/>
  <c r="HR134" i="51"/>
  <c r="HQ134" i="51"/>
  <c r="HP134" i="51"/>
  <c r="HO134" i="51"/>
  <c r="HN134" i="51"/>
  <c r="HM134" i="51"/>
  <c r="HL134" i="51"/>
  <c r="HK134" i="51"/>
  <c r="HI134" i="51"/>
  <c r="HH134" i="51"/>
  <c r="HG134" i="51"/>
  <c r="HF134" i="51"/>
  <c r="HE134" i="51"/>
  <c r="HD134" i="51"/>
  <c r="HC134" i="51"/>
  <c r="HB134" i="51"/>
  <c r="HA134" i="51"/>
  <c r="GZ134" i="51"/>
  <c r="IN133" i="51"/>
  <c r="IM133" i="51"/>
  <c r="IL133" i="51"/>
  <c r="IK133" i="51"/>
  <c r="IJ133" i="51"/>
  <c r="II133" i="51"/>
  <c r="IH133" i="51"/>
  <c r="IG133" i="51"/>
  <c r="IF133" i="51"/>
  <c r="ID133" i="51"/>
  <c r="IC133" i="51"/>
  <c r="IB133" i="51"/>
  <c r="IA133" i="51"/>
  <c r="HZ133" i="51"/>
  <c r="HY133" i="51"/>
  <c r="HX133" i="51"/>
  <c r="HW133" i="51"/>
  <c r="HV133" i="51"/>
  <c r="HU133" i="51"/>
  <c r="HT133" i="51"/>
  <c r="HS133" i="51"/>
  <c r="HR133" i="51"/>
  <c r="HQ133" i="51"/>
  <c r="HP133" i="51"/>
  <c r="HO133" i="51"/>
  <c r="HN133" i="51"/>
  <c r="HM133" i="51"/>
  <c r="HL133" i="51"/>
  <c r="HK133" i="51"/>
  <c r="HJ133" i="51"/>
  <c r="HI133" i="51"/>
  <c r="HH133" i="51"/>
  <c r="HG133" i="51"/>
  <c r="HF133" i="51"/>
  <c r="HE133" i="51"/>
  <c r="HD133" i="51"/>
  <c r="HC133" i="51"/>
  <c r="HB133" i="51"/>
  <c r="HA133" i="51"/>
  <c r="GZ133" i="51"/>
  <c r="IN132" i="51"/>
  <c r="IM132" i="51"/>
  <c r="IL132" i="51"/>
  <c r="IK132" i="51"/>
  <c r="IJ132" i="51"/>
  <c r="II132" i="51"/>
  <c r="IH132" i="51"/>
  <c r="IG132" i="51"/>
  <c r="IF132" i="51"/>
  <c r="IE132" i="51"/>
  <c r="ID132" i="51"/>
  <c r="IC132" i="51"/>
  <c r="IB132" i="51"/>
  <c r="IA132" i="51"/>
  <c r="HZ132" i="51"/>
  <c r="HY132" i="51"/>
  <c r="HX132" i="51"/>
  <c r="HW132" i="51"/>
  <c r="HV132" i="51"/>
  <c r="HU132" i="51"/>
  <c r="HT132" i="51"/>
  <c r="HS132" i="51"/>
  <c r="HR132" i="51"/>
  <c r="HQ132" i="51"/>
  <c r="HP132" i="51"/>
  <c r="HO132" i="51"/>
  <c r="HN132" i="51"/>
  <c r="HM132" i="51"/>
  <c r="HL132" i="51"/>
  <c r="HK132" i="51"/>
  <c r="HJ132" i="51"/>
  <c r="HI132" i="51"/>
  <c r="HH132" i="51"/>
  <c r="HG132" i="51"/>
  <c r="HF132" i="51"/>
  <c r="HE132" i="51"/>
  <c r="HD132" i="51"/>
  <c r="HC132" i="51"/>
  <c r="HB132" i="51"/>
  <c r="HA132" i="51"/>
  <c r="GZ132" i="51"/>
  <c r="IN130" i="51"/>
  <c r="IM130" i="51"/>
  <c r="IL130" i="51"/>
  <c r="IK130" i="51"/>
  <c r="IJ130" i="51"/>
  <c r="II130" i="51"/>
  <c r="IH130" i="51"/>
  <c r="IG130" i="51"/>
  <c r="IF130" i="51"/>
  <c r="IE130" i="51"/>
  <c r="ID130" i="51"/>
  <c r="IC130" i="51"/>
  <c r="IB130" i="51"/>
  <c r="IA130" i="51"/>
  <c r="HZ130" i="51"/>
  <c r="HY130" i="51"/>
  <c r="HX130" i="51"/>
  <c r="HW130" i="51"/>
  <c r="HV130" i="51"/>
  <c r="HU130" i="51"/>
  <c r="HT130" i="51"/>
  <c r="HS130" i="51"/>
  <c r="HR130" i="51"/>
  <c r="HQ130" i="51"/>
  <c r="HP130" i="51"/>
  <c r="HO130" i="51"/>
  <c r="HN130" i="51"/>
  <c r="HM130" i="51"/>
  <c r="HL130" i="51"/>
  <c r="HK130" i="51"/>
  <c r="HJ130" i="51"/>
  <c r="HI130" i="51"/>
  <c r="HH130" i="51"/>
  <c r="HG130" i="51"/>
  <c r="HF130" i="51"/>
  <c r="HE130" i="51"/>
  <c r="HD130" i="51"/>
  <c r="HC130" i="51"/>
  <c r="HB130" i="51"/>
  <c r="HA130" i="51"/>
  <c r="GZ130" i="51"/>
  <c r="IN129" i="51"/>
  <c r="IM129" i="51"/>
  <c r="IL129" i="51"/>
  <c r="IK129" i="51"/>
  <c r="IJ129" i="51"/>
  <c r="II129" i="51"/>
  <c r="IH129" i="51"/>
  <c r="IG129" i="51"/>
  <c r="IF129" i="51"/>
  <c r="IE129" i="51"/>
  <c r="ID129" i="51"/>
  <c r="IC129" i="51"/>
  <c r="IB129" i="51"/>
  <c r="IA129" i="51"/>
  <c r="HZ129" i="51"/>
  <c r="HY129" i="51"/>
  <c r="HX129" i="51"/>
  <c r="HW129" i="51"/>
  <c r="HV129" i="51"/>
  <c r="HU129" i="51"/>
  <c r="HT129" i="51"/>
  <c r="HS129" i="51"/>
  <c r="HR129" i="51"/>
  <c r="HQ129" i="51"/>
  <c r="HP129" i="51"/>
  <c r="HO129" i="51"/>
  <c r="HN129" i="51"/>
  <c r="HM129" i="51"/>
  <c r="HL129" i="51"/>
  <c r="HK129" i="51"/>
  <c r="HJ129" i="51"/>
  <c r="HI129" i="51"/>
  <c r="HH129" i="51"/>
  <c r="HG129" i="51"/>
  <c r="HF129" i="51"/>
  <c r="HE129" i="51"/>
  <c r="HD129" i="51"/>
  <c r="HC129" i="51"/>
  <c r="HB129" i="51"/>
  <c r="HA129" i="51"/>
  <c r="GZ129" i="51"/>
  <c r="IM128" i="51"/>
  <c r="IL128" i="51"/>
  <c r="IK128" i="51"/>
  <c r="IJ128" i="51"/>
  <c r="II128" i="51"/>
  <c r="IH128" i="51"/>
  <c r="IG128" i="51"/>
  <c r="IF128" i="51"/>
  <c r="IE128" i="51"/>
  <c r="ID128" i="51"/>
  <c r="IC128" i="51"/>
  <c r="IB128" i="51"/>
  <c r="IA128" i="51"/>
  <c r="HZ128" i="51"/>
  <c r="HY128" i="51"/>
  <c r="HX128" i="51"/>
  <c r="HW128" i="51"/>
  <c r="HV128" i="51"/>
  <c r="HU128" i="51"/>
  <c r="HT128" i="51"/>
  <c r="HS128" i="51"/>
  <c r="HR128" i="51"/>
  <c r="HQ128" i="51"/>
  <c r="HP128" i="51"/>
  <c r="HO128" i="51"/>
  <c r="HN128" i="51"/>
  <c r="HM128" i="51"/>
  <c r="HL128" i="51"/>
  <c r="HK128" i="51"/>
  <c r="HJ128" i="51"/>
  <c r="HI128" i="51"/>
  <c r="HH128" i="51"/>
  <c r="HG128" i="51"/>
  <c r="HF128" i="51"/>
  <c r="HE128" i="51"/>
  <c r="HD128" i="51"/>
  <c r="HC128" i="51"/>
  <c r="HB128" i="51"/>
  <c r="HA128" i="51"/>
  <c r="GZ128" i="51"/>
  <c r="IN127" i="51"/>
  <c r="IM127" i="51"/>
  <c r="IL127" i="51"/>
  <c r="IK127" i="51"/>
  <c r="IJ127" i="51"/>
  <c r="II127" i="51"/>
  <c r="IH127" i="51"/>
  <c r="IG127" i="51"/>
  <c r="IF127" i="51"/>
  <c r="IE127" i="51"/>
  <c r="ID127" i="51"/>
  <c r="IC127" i="51"/>
  <c r="IB127" i="51"/>
  <c r="IA127" i="51"/>
  <c r="HZ127" i="51"/>
  <c r="HY127" i="51"/>
  <c r="HX127" i="51"/>
  <c r="HW127" i="51"/>
  <c r="HV127" i="51"/>
  <c r="HU127" i="51"/>
  <c r="HT127" i="51"/>
  <c r="HS127" i="51"/>
  <c r="HR127" i="51"/>
  <c r="HQ127" i="51"/>
  <c r="HP127" i="51"/>
  <c r="HO127" i="51"/>
  <c r="HN127" i="51"/>
  <c r="HM127" i="51"/>
  <c r="HL127" i="51"/>
  <c r="HK127" i="51"/>
  <c r="HJ127" i="51"/>
  <c r="HI127" i="51"/>
  <c r="HH127" i="51"/>
  <c r="HG127" i="51"/>
  <c r="HF127" i="51"/>
  <c r="HE127" i="51"/>
  <c r="HD127" i="51"/>
  <c r="HC127" i="51"/>
  <c r="HB127" i="51"/>
  <c r="HA127" i="51"/>
  <c r="GZ127" i="51"/>
  <c r="IN126" i="51"/>
  <c r="IM126" i="51"/>
  <c r="IL126" i="51"/>
  <c r="IK126" i="51"/>
  <c r="IJ126" i="51"/>
  <c r="II126" i="51"/>
  <c r="IH126" i="51"/>
  <c r="IG126" i="51"/>
  <c r="IF126" i="51"/>
  <c r="IE126" i="51"/>
  <c r="ID126" i="51"/>
  <c r="IC126" i="51"/>
  <c r="IB126" i="51"/>
  <c r="IA126" i="51"/>
  <c r="HZ126" i="51"/>
  <c r="HY126" i="51"/>
  <c r="HX126" i="51"/>
  <c r="HW126" i="51"/>
  <c r="HV126" i="51"/>
  <c r="HU126" i="51"/>
  <c r="HT126" i="51"/>
  <c r="HS126" i="51"/>
  <c r="HR126" i="51"/>
  <c r="HQ126" i="51"/>
  <c r="HP126" i="51"/>
  <c r="HO126" i="51"/>
  <c r="HN126" i="51"/>
  <c r="HM126" i="51"/>
  <c r="HL126" i="51"/>
  <c r="HK126" i="51"/>
  <c r="HJ126" i="51"/>
  <c r="HI126" i="51"/>
  <c r="HH126" i="51"/>
  <c r="HG126" i="51"/>
  <c r="HF126" i="51"/>
  <c r="HE126" i="51"/>
  <c r="HD126" i="51"/>
  <c r="HC126" i="51"/>
  <c r="HB126" i="51"/>
  <c r="HA126" i="51"/>
  <c r="GZ126" i="51"/>
  <c r="IN125" i="51"/>
  <c r="IM125" i="51"/>
  <c r="IL125" i="51"/>
  <c r="IK125" i="51"/>
  <c r="IJ125" i="51"/>
  <c r="II125" i="51"/>
  <c r="IH125" i="51"/>
  <c r="IG125" i="51"/>
  <c r="IF125" i="51"/>
  <c r="IE125" i="51"/>
  <c r="ID125" i="51"/>
  <c r="IC125" i="51"/>
  <c r="IB125" i="51"/>
  <c r="IA125" i="51"/>
  <c r="HZ125" i="51"/>
  <c r="HY125" i="51"/>
  <c r="HX125" i="51"/>
  <c r="HW125" i="51"/>
  <c r="HV125" i="51"/>
  <c r="HU125" i="51"/>
  <c r="HT125" i="51"/>
  <c r="HS125" i="51"/>
  <c r="HR125" i="51"/>
  <c r="HQ125" i="51"/>
  <c r="HP125" i="51"/>
  <c r="HO125" i="51"/>
  <c r="HN125" i="51"/>
  <c r="HM125" i="51"/>
  <c r="HL125" i="51"/>
  <c r="HK125" i="51"/>
  <c r="HJ125" i="51"/>
  <c r="HI125" i="51"/>
  <c r="HH125" i="51"/>
  <c r="HG125" i="51"/>
  <c r="HF125" i="51"/>
  <c r="HE125" i="51"/>
  <c r="HD125" i="51"/>
  <c r="HC125" i="51"/>
  <c r="HB125" i="51"/>
  <c r="HA125" i="51"/>
  <c r="GZ125" i="51"/>
  <c r="IN124" i="51"/>
  <c r="IM124" i="51"/>
  <c r="IL124" i="51"/>
  <c r="IK124" i="51"/>
  <c r="IJ124" i="51"/>
  <c r="II124" i="51"/>
  <c r="IH124" i="51"/>
  <c r="IG124" i="51"/>
  <c r="IF124" i="51"/>
  <c r="IE124" i="51"/>
  <c r="ID124" i="51"/>
  <c r="IC124" i="51"/>
  <c r="IB124" i="51"/>
  <c r="IA124" i="51"/>
  <c r="HZ124" i="51"/>
  <c r="HY124" i="51"/>
  <c r="HX124" i="51"/>
  <c r="HW124" i="51"/>
  <c r="HV124" i="51"/>
  <c r="HU124" i="51"/>
  <c r="HT124" i="51"/>
  <c r="HS124" i="51"/>
  <c r="HR124" i="51"/>
  <c r="HQ124" i="51"/>
  <c r="HP124" i="51"/>
  <c r="HO124" i="51"/>
  <c r="HN124" i="51"/>
  <c r="HM124" i="51"/>
  <c r="HL124" i="51"/>
  <c r="HK124" i="51"/>
  <c r="HJ124" i="51"/>
  <c r="HI124" i="51"/>
  <c r="HH124" i="51"/>
  <c r="HG124" i="51"/>
  <c r="HF124" i="51"/>
  <c r="HE124" i="51"/>
  <c r="HD124" i="51"/>
  <c r="HC124" i="51"/>
  <c r="HB124" i="51"/>
  <c r="HA124" i="51"/>
  <c r="GZ124" i="51"/>
  <c r="IN123" i="51"/>
  <c r="IM123" i="51"/>
  <c r="IL123" i="51"/>
  <c r="IK123" i="51"/>
  <c r="IJ123" i="51"/>
  <c r="II123" i="51"/>
  <c r="IH123" i="51"/>
  <c r="IG123" i="51"/>
  <c r="IF123" i="51"/>
  <c r="IE123" i="51"/>
  <c r="ID123" i="51"/>
  <c r="IC123" i="51"/>
  <c r="IB123" i="51"/>
  <c r="IA123" i="51"/>
  <c r="HZ123" i="51"/>
  <c r="HY123" i="51"/>
  <c r="HX123" i="51"/>
  <c r="HW123" i="51"/>
  <c r="HV123" i="51"/>
  <c r="HU123" i="51"/>
  <c r="HT123" i="51"/>
  <c r="HS123" i="51"/>
  <c r="HR123" i="51"/>
  <c r="HQ123" i="51"/>
  <c r="HP123" i="51"/>
  <c r="HO123" i="51"/>
  <c r="HN123" i="51"/>
  <c r="HM123" i="51"/>
  <c r="HL123" i="51"/>
  <c r="HK123" i="51"/>
  <c r="HJ123" i="51"/>
  <c r="HI123" i="51"/>
  <c r="HH123" i="51"/>
  <c r="HG123" i="51"/>
  <c r="HF123" i="51"/>
  <c r="HE123" i="51"/>
  <c r="HD123" i="51"/>
  <c r="HC123" i="51"/>
  <c r="HB123" i="51"/>
  <c r="HA123" i="51"/>
  <c r="GZ123" i="51"/>
  <c r="IN122" i="51"/>
  <c r="IM122" i="51"/>
  <c r="IL122" i="51"/>
  <c r="IK122" i="51"/>
  <c r="IJ122" i="51"/>
  <c r="II122" i="51"/>
  <c r="IH122" i="51"/>
  <c r="IG122" i="51"/>
  <c r="IF122" i="51"/>
  <c r="IE122" i="51"/>
  <c r="ID122" i="51"/>
  <c r="IC122" i="51"/>
  <c r="IB122" i="51"/>
  <c r="IA122" i="51"/>
  <c r="HZ122" i="51"/>
  <c r="HY122" i="51"/>
  <c r="HX122" i="51"/>
  <c r="HW122" i="51"/>
  <c r="HV122" i="51"/>
  <c r="HU122" i="51"/>
  <c r="HT122" i="51"/>
  <c r="HS122" i="51"/>
  <c r="HR122" i="51"/>
  <c r="HQ122" i="51"/>
  <c r="HP122" i="51"/>
  <c r="HO122" i="51"/>
  <c r="HN122" i="51"/>
  <c r="HM122" i="51"/>
  <c r="HL122" i="51"/>
  <c r="HK122" i="51"/>
  <c r="HJ122" i="51"/>
  <c r="HI122" i="51"/>
  <c r="HH122" i="51"/>
  <c r="HG122" i="51"/>
  <c r="HF122" i="51"/>
  <c r="HE122" i="51"/>
  <c r="HD122" i="51"/>
  <c r="HC122" i="51"/>
  <c r="HB122" i="51"/>
  <c r="HA122" i="51"/>
  <c r="GZ122" i="51"/>
  <c r="IN121" i="51"/>
  <c r="IM121" i="51"/>
  <c r="IL121" i="51"/>
  <c r="IK121" i="51"/>
  <c r="IJ121" i="51"/>
  <c r="II121" i="51"/>
  <c r="IH121" i="51"/>
  <c r="IG121" i="51"/>
  <c r="IF121" i="51"/>
  <c r="IE121" i="51"/>
  <c r="ID121" i="51"/>
  <c r="IC121" i="51"/>
  <c r="IB121" i="51"/>
  <c r="IA121" i="51"/>
  <c r="HZ121" i="51"/>
  <c r="HY121" i="51"/>
  <c r="HX121" i="51"/>
  <c r="HW121" i="51"/>
  <c r="HV121" i="51"/>
  <c r="HU121" i="51"/>
  <c r="HT121" i="51"/>
  <c r="HS121" i="51"/>
  <c r="HR121" i="51"/>
  <c r="HQ121" i="51"/>
  <c r="HP121" i="51"/>
  <c r="HO121" i="51"/>
  <c r="HN121" i="51"/>
  <c r="HM121" i="51"/>
  <c r="HL121" i="51"/>
  <c r="HK121" i="51"/>
  <c r="HJ121" i="51"/>
  <c r="HI121" i="51"/>
  <c r="HH121" i="51"/>
  <c r="HG121" i="51"/>
  <c r="HF121" i="51"/>
  <c r="HE121" i="51"/>
  <c r="HD121" i="51"/>
  <c r="HC121" i="51"/>
  <c r="HB121" i="51"/>
  <c r="HA121" i="51"/>
  <c r="GZ121" i="51"/>
  <c r="IN119" i="51"/>
  <c r="IM119" i="51"/>
  <c r="IL119" i="51"/>
  <c r="IK119" i="51"/>
  <c r="IJ119" i="51"/>
  <c r="II119" i="51"/>
  <c r="IH119" i="51"/>
  <c r="IG119" i="51"/>
  <c r="IF119" i="51"/>
  <c r="IE119" i="51"/>
  <c r="ID119" i="51"/>
  <c r="IC119" i="51"/>
  <c r="IB119" i="51"/>
  <c r="IA119" i="51"/>
  <c r="HZ119" i="51"/>
  <c r="HY119" i="51"/>
  <c r="HX119" i="51"/>
  <c r="HW119" i="51"/>
  <c r="HV119" i="51"/>
  <c r="HU119" i="51"/>
  <c r="HT119" i="51"/>
  <c r="HS119" i="51"/>
  <c r="HR119" i="51"/>
  <c r="HQ119" i="51"/>
  <c r="HP119" i="51"/>
  <c r="HO119" i="51"/>
  <c r="HN119" i="51"/>
  <c r="HM119" i="51"/>
  <c r="HL119" i="51"/>
  <c r="HK119" i="51"/>
  <c r="HJ119" i="51"/>
  <c r="HI119" i="51"/>
  <c r="HH119" i="51"/>
  <c r="HG119" i="51"/>
  <c r="HF119" i="51"/>
  <c r="HE119" i="51"/>
  <c r="HD119" i="51"/>
  <c r="HC119" i="51"/>
  <c r="HB119" i="51"/>
  <c r="HA119" i="51"/>
  <c r="GZ119" i="51"/>
  <c r="IN118" i="51"/>
  <c r="IM118" i="51"/>
  <c r="IL118" i="51"/>
  <c r="IK118" i="51"/>
  <c r="IJ118" i="51"/>
  <c r="II118" i="51"/>
  <c r="IH118" i="51"/>
  <c r="IG118" i="51"/>
  <c r="IF118" i="51"/>
  <c r="IE118" i="51"/>
  <c r="ID118" i="51"/>
  <c r="IC118" i="51"/>
  <c r="IB118" i="51"/>
  <c r="IA118" i="51"/>
  <c r="HZ118" i="51"/>
  <c r="HY118" i="51"/>
  <c r="HX118" i="51"/>
  <c r="HW118" i="51"/>
  <c r="HV118" i="51"/>
  <c r="HU118" i="51"/>
  <c r="HT118" i="51"/>
  <c r="HS118" i="51"/>
  <c r="HR118" i="51"/>
  <c r="HQ118" i="51"/>
  <c r="HP118" i="51"/>
  <c r="HO118" i="51"/>
  <c r="HN118" i="51"/>
  <c r="HM118" i="51"/>
  <c r="HL118" i="51"/>
  <c r="HK118" i="51"/>
  <c r="HJ118" i="51"/>
  <c r="HI118" i="51"/>
  <c r="HH118" i="51"/>
  <c r="HG118" i="51"/>
  <c r="HF118" i="51"/>
  <c r="HE118" i="51"/>
  <c r="HD118" i="51"/>
  <c r="HC118" i="51"/>
  <c r="HB118" i="51"/>
  <c r="HA118" i="51"/>
  <c r="GZ118" i="51"/>
  <c r="IN117" i="51"/>
  <c r="IM117" i="51"/>
  <c r="IL117" i="51"/>
  <c r="IK117" i="51"/>
  <c r="IJ117" i="51"/>
  <c r="II117" i="51"/>
  <c r="IH117" i="51"/>
  <c r="IG117" i="51"/>
  <c r="IF117" i="51"/>
  <c r="IE117" i="51"/>
  <c r="ID117" i="51"/>
  <c r="IC117" i="51"/>
  <c r="IB117" i="51"/>
  <c r="IA117" i="51"/>
  <c r="HZ117" i="51"/>
  <c r="HY117" i="51"/>
  <c r="HX117" i="51"/>
  <c r="HW117" i="51"/>
  <c r="HV117" i="51"/>
  <c r="HU117" i="51"/>
  <c r="HT117" i="51"/>
  <c r="HS117" i="51"/>
  <c r="HR117" i="51"/>
  <c r="HQ117" i="51"/>
  <c r="HP117" i="51"/>
  <c r="HO117" i="51"/>
  <c r="HN117" i="51"/>
  <c r="HM117" i="51"/>
  <c r="HL117" i="51"/>
  <c r="HK117" i="51"/>
  <c r="HJ117" i="51"/>
  <c r="HI117" i="51"/>
  <c r="HH117" i="51"/>
  <c r="HG117" i="51"/>
  <c r="HF117" i="51"/>
  <c r="HE117" i="51"/>
  <c r="HD117" i="51"/>
  <c r="HC117" i="51"/>
  <c r="HB117" i="51"/>
  <c r="HA117" i="51"/>
  <c r="GZ117" i="51"/>
  <c r="IN116" i="51"/>
  <c r="IM116" i="51"/>
  <c r="IL116" i="51"/>
  <c r="IK116" i="51"/>
  <c r="IJ116" i="51"/>
  <c r="II116" i="51"/>
  <c r="IH116" i="51"/>
  <c r="IG116" i="51"/>
  <c r="IF116" i="51"/>
  <c r="IE116" i="51"/>
  <c r="ID116" i="51"/>
  <c r="IC116" i="51"/>
  <c r="IB116" i="51"/>
  <c r="IA116" i="51"/>
  <c r="HZ116" i="51"/>
  <c r="HY116" i="51"/>
  <c r="HX116" i="51"/>
  <c r="HW116" i="51"/>
  <c r="HV116" i="51"/>
  <c r="HU116" i="51"/>
  <c r="HT116" i="51"/>
  <c r="HS116" i="51"/>
  <c r="HR116" i="51"/>
  <c r="HQ116" i="51"/>
  <c r="HP116" i="51"/>
  <c r="HO116" i="51"/>
  <c r="HN116" i="51"/>
  <c r="HM116" i="51"/>
  <c r="HL116" i="51"/>
  <c r="HK116" i="51"/>
  <c r="HJ116" i="51"/>
  <c r="HI116" i="51"/>
  <c r="HH116" i="51"/>
  <c r="HG116" i="51"/>
  <c r="HF116" i="51"/>
  <c r="HE116" i="51"/>
  <c r="HD116" i="51"/>
  <c r="HC116" i="51"/>
  <c r="HB116" i="51"/>
  <c r="HA116" i="51"/>
  <c r="GZ116" i="51"/>
  <c r="IN115" i="51"/>
  <c r="IM115" i="51"/>
  <c r="IL115" i="51"/>
  <c r="IK115" i="51"/>
  <c r="IJ115" i="51"/>
  <c r="II115" i="51"/>
  <c r="IH115" i="51"/>
  <c r="IG115" i="51"/>
  <c r="IF115" i="51"/>
  <c r="IE115" i="51"/>
  <c r="ID115" i="51"/>
  <c r="IC115" i="51"/>
  <c r="IB115" i="51"/>
  <c r="IA115" i="51"/>
  <c r="HZ115" i="51"/>
  <c r="HY115" i="51"/>
  <c r="HX115" i="51"/>
  <c r="HW115" i="51"/>
  <c r="HV115" i="51"/>
  <c r="HU115" i="51"/>
  <c r="HT115" i="51"/>
  <c r="HS115" i="51"/>
  <c r="HR115" i="51"/>
  <c r="HQ115" i="51"/>
  <c r="HP115" i="51"/>
  <c r="HO115" i="51"/>
  <c r="HN115" i="51"/>
  <c r="HM115" i="51"/>
  <c r="HL115" i="51"/>
  <c r="HK115" i="51"/>
  <c r="HJ115" i="51"/>
  <c r="HI115" i="51"/>
  <c r="HH115" i="51"/>
  <c r="HG115" i="51"/>
  <c r="HF115" i="51"/>
  <c r="HE115" i="51"/>
  <c r="HD115" i="51"/>
  <c r="HC115" i="51"/>
  <c r="HB115" i="51"/>
  <c r="HA115" i="51"/>
  <c r="GZ115" i="51"/>
  <c r="IN114" i="51"/>
  <c r="IM114" i="51"/>
  <c r="IL114" i="51"/>
  <c r="IK114" i="51"/>
  <c r="IJ114" i="51"/>
  <c r="II114" i="51"/>
  <c r="IH114" i="51"/>
  <c r="IG114" i="51"/>
  <c r="IF114" i="51"/>
  <c r="IE114" i="51"/>
  <c r="ID114" i="51"/>
  <c r="IC114" i="51"/>
  <c r="IB114" i="51"/>
  <c r="IA114" i="51"/>
  <c r="HZ114" i="51"/>
  <c r="HY114" i="51"/>
  <c r="HX114" i="51"/>
  <c r="HW114" i="51"/>
  <c r="HV114" i="51"/>
  <c r="HU114" i="51"/>
  <c r="HT114" i="51"/>
  <c r="HS114" i="51"/>
  <c r="HR114" i="51"/>
  <c r="HQ114" i="51"/>
  <c r="HP114" i="51"/>
  <c r="HO114" i="51"/>
  <c r="HN114" i="51"/>
  <c r="HM114" i="51"/>
  <c r="HL114" i="51"/>
  <c r="HK114" i="51"/>
  <c r="HJ114" i="51"/>
  <c r="HI114" i="51"/>
  <c r="HH114" i="51"/>
  <c r="HG114" i="51"/>
  <c r="HF114" i="51"/>
  <c r="HE114" i="51"/>
  <c r="HD114" i="51"/>
  <c r="HC114" i="51"/>
  <c r="HB114" i="51"/>
  <c r="HA114" i="51"/>
  <c r="GZ114" i="51"/>
  <c r="IN113" i="51"/>
  <c r="IM113" i="51"/>
  <c r="IL113" i="51"/>
  <c r="IK113" i="51"/>
  <c r="IJ113" i="51"/>
  <c r="II113" i="51"/>
  <c r="IH113" i="51"/>
  <c r="IG113" i="51"/>
  <c r="IF113" i="51"/>
  <c r="IE113" i="51"/>
  <c r="ID113" i="51"/>
  <c r="IC113" i="51"/>
  <c r="IB113" i="51"/>
  <c r="IA113" i="51"/>
  <c r="HZ113" i="51"/>
  <c r="HY113" i="51"/>
  <c r="HX113" i="51"/>
  <c r="HW113" i="51"/>
  <c r="HV113" i="51"/>
  <c r="HU113" i="51"/>
  <c r="HT113" i="51"/>
  <c r="HS113" i="51"/>
  <c r="HR113" i="51"/>
  <c r="HQ113" i="51"/>
  <c r="HP113" i="51"/>
  <c r="HO113" i="51"/>
  <c r="HN113" i="51"/>
  <c r="HM113" i="51"/>
  <c r="HL113" i="51"/>
  <c r="HK113" i="51"/>
  <c r="HJ113" i="51"/>
  <c r="HI113" i="51"/>
  <c r="HH113" i="51"/>
  <c r="HG113" i="51"/>
  <c r="HF113" i="51"/>
  <c r="HE113" i="51"/>
  <c r="HD113" i="51"/>
  <c r="HC113" i="51"/>
  <c r="HB113" i="51"/>
  <c r="HA113" i="51"/>
  <c r="GZ113" i="51"/>
  <c r="IN112" i="51"/>
  <c r="IM112" i="51"/>
  <c r="IL112" i="51"/>
  <c r="IK112" i="51"/>
  <c r="IJ112" i="51"/>
  <c r="II112" i="51"/>
  <c r="IH112" i="51"/>
  <c r="IG112" i="51"/>
  <c r="IF112" i="51"/>
  <c r="IE112" i="51"/>
  <c r="ID112" i="51"/>
  <c r="IC112" i="51"/>
  <c r="IB112" i="51"/>
  <c r="IA112" i="51"/>
  <c r="HZ112" i="51"/>
  <c r="HY112" i="51"/>
  <c r="HX112" i="51"/>
  <c r="HW112" i="51"/>
  <c r="HV112" i="51"/>
  <c r="HU112" i="51"/>
  <c r="HT112" i="51"/>
  <c r="HS112" i="51"/>
  <c r="HR112" i="51"/>
  <c r="HQ112" i="51"/>
  <c r="HP112" i="51"/>
  <c r="HO112" i="51"/>
  <c r="HN112" i="51"/>
  <c r="HM112" i="51"/>
  <c r="HL112" i="51"/>
  <c r="HK112" i="51"/>
  <c r="HJ112" i="51"/>
  <c r="HI112" i="51"/>
  <c r="HH112" i="51"/>
  <c r="HG112" i="51"/>
  <c r="HF112" i="51"/>
  <c r="HE112" i="51"/>
  <c r="HD112" i="51"/>
  <c r="HC112" i="51"/>
  <c r="HB112" i="51"/>
  <c r="HA112" i="51"/>
  <c r="GZ112" i="51"/>
  <c r="IN109" i="51"/>
  <c r="IN108" i="51" s="1"/>
  <c r="IM109" i="51"/>
  <c r="IM108" i="51" s="1"/>
  <c r="IL109" i="51"/>
  <c r="IL108" i="51" s="1"/>
  <c r="IK109" i="51"/>
  <c r="IK108" i="51" s="1"/>
  <c r="IJ109" i="51"/>
  <c r="IJ108" i="51" s="1"/>
  <c r="II109" i="51"/>
  <c r="II108" i="51" s="1"/>
  <c r="IH109" i="51"/>
  <c r="IH108" i="51" s="1"/>
  <c r="IC109" i="51"/>
  <c r="IC108" i="51" s="1"/>
  <c r="IB109" i="51"/>
  <c r="IB108" i="51" s="1"/>
  <c r="IA109" i="51"/>
  <c r="IA108" i="51" s="1"/>
  <c r="HZ109" i="51"/>
  <c r="HZ108" i="51" s="1"/>
  <c r="HY109" i="51"/>
  <c r="HY108" i="51" s="1"/>
  <c r="HX109" i="51"/>
  <c r="HX108" i="51" s="1"/>
  <c r="HW109" i="51"/>
  <c r="HW108" i="51" s="1"/>
  <c r="HV109" i="51"/>
  <c r="HV108" i="51" s="1"/>
  <c r="HU109" i="51"/>
  <c r="HU108" i="51" s="1"/>
  <c r="HT109" i="51"/>
  <c r="HT108" i="51" s="1"/>
  <c r="HS109" i="51"/>
  <c r="HS108" i="51" s="1"/>
  <c r="HR109" i="51"/>
  <c r="HR108" i="51" s="1"/>
  <c r="HQ109" i="51"/>
  <c r="HQ108" i="51" s="1"/>
  <c r="HP109" i="51"/>
  <c r="HP108" i="51" s="1"/>
  <c r="HO109" i="51"/>
  <c r="HO108" i="51" s="1"/>
  <c r="HN109" i="51"/>
  <c r="HN108" i="51" s="1"/>
  <c r="HM109" i="51"/>
  <c r="HM108" i="51" s="1"/>
  <c r="HL109" i="51"/>
  <c r="HL108" i="51" s="1"/>
  <c r="HK109" i="51"/>
  <c r="HK108" i="51" s="1"/>
  <c r="HJ109" i="51"/>
  <c r="HJ108" i="51" s="1"/>
  <c r="HI109" i="51"/>
  <c r="HI108" i="51" s="1"/>
  <c r="HH109" i="51"/>
  <c r="HH108" i="51" s="1"/>
  <c r="HG109" i="51"/>
  <c r="HF109" i="51"/>
  <c r="HF108" i="51" s="1"/>
  <c r="HE109" i="51"/>
  <c r="HE108" i="51" s="1"/>
  <c r="HD109" i="51"/>
  <c r="HC109" i="51"/>
  <c r="HB109" i="51"/>
  <c r="HB108" i="51" s="1"/>
  <c r="HA109" i="51"/>
  <c r="GZ109" i="51"/>
  <c r="IN107" i="51"/>
  <c r="IM107" i="51"/>
  <c r="IL107" i="51"/>
  <c r="IK107" i="51"/>
  <c r="IJ107" i="51"/>
  <c r="II107" i="51"/>
  <c r="IH107" i="51"/>
  <c r="IG107" i="51"/>
  <c r="IF107" i="51"/>
  <c r="IE107" i="51"/>
  <c r="ID107" i="51"/>
  <c r="IC107" i="51"/>
  <c r="IB107" i="51"/>
  <c r="IA107" i="51"/>
  <c r="HZ107" i="51"/>
  <c r="HY107" i="51"/>
  <c r="HX107" i="51"/>
  <c r="HW107" i="51"/>
  <c r="HV107" i="51"/>
  <c r="HU107" i="51"/>
  <c r="HT107" i="51"/>
  <c r="HS107" i="51"/>
  <c r="HR107" i="51"/>
  <c r="HQ107" i="51"/>
  <c r="HP107" i="51"/>
  <c r="HO107" i="51"/>
  <c r="HN107" i="51"/>
  <c r="HM107" i="51"/>
  <c r="HL107" i="51"/>
  <c r="HK107" i="51"/>
  <c r="HJ107" i="51"/>
  <c r="HI107" i="51"/>
  <c r="HH107" i="51"/>
  <c r="HG107" i="51"/>
  <c r="HF107" i="51"/>
  <c r="HE107" i="51"/>
  <c r="HD107" i="51"/>
  <c r="HC107" i="51"/>
  <c r="HB107" i="51"/>
  <c r="HA107" i="51"/>
  <c r="GZ107" i="51"/>
  <c r="IN106" i="51"/>
  <c r="IM106" i="51"/>
  <c r="IL106" i="51"/>
  <c r="IK106" i="51"/>
  <c r="IJ106" i="51"/>
  <c r="II106" i="51"/>
  <c r="IH106" i="51"/>
  <c r="IG106" i="51"/>
  <c r="IF106" i="51"/>
  <c r="IE106" i="51"/>
  <c r="ID106" i="51"/>
  <c r="IC106" i="51"/>
  <c r="IB106" i="51"/>
  <c r="IA106" i="51"/>
  <c r="HZ106" i="51"/>
  <c r="HY106" i="51"/>
  <c r="HX106" i="51"/>
  <c r="HW106" i="51"/>
  <c r="HV106" i="51"/>
  <c r="HU106" i="51"/>
  <c r="HT106" i="51"/>
  <c r="HS106" i="51"/>
  <c r="HR106" i="51"/>
  <c r="HQ106" i="51"/>
  <c r="HP106" i="51"/>
  <c r="HO106" i="51"/>
  <c r="HN106" i="51"/>
  <c r="HM106" i="51"/>
  <c r="HL106" i="51"/>
  <c r="HK106" i="51"/>
  <c r="HJ106" i="51"/>
  <c r="HI106" i="51"/>
  <c r="HH106" i="51"/>
  <c r="HG106" i="51"/>
  <c r="HF106" i="51"/>
  <c r="HE106" i="51"/>
  <c r="HD106" i="51"/>
  <c r="HC106" i="51"/>
  <c r="HB106" i="51"/>
  <c r="HA106" i="51"/>
  <c r="GZ106" i="51"/>
  <c r="IN105" i="51"/>
  <c r="IM105" i="51"/>
  <c r="IL105" i="51"/>
  <c r="IK105" i="51"/>
  <c r="IJ105" i="51"/>
  <c r="II105" i="51"/>
  <c r="IH105" i="51"/>
  <c r="IG105" i="51"/>
  <c r="IF105" i="51"/>
  <c r="IE105" i="51"/>
  <c r="ID105" i="51"/>
  <c r="IC105" i="51"/>
  <c r="IB105" i="51"/>
  <c r="IA105" i="51"/>
  <c r="HZ105" i="51"/>
  <c r="HY105" i="51"/>
  <c r="HX105" i="51"/>
  <c r="HW105" i="51"/>
  <c r="HV105" i="51"/>
  <c r="HU105" i="51"/>
  <c r="HT105" i="51"/>
  <c r="HS105" i="51"/>
  <c r="HR105" i="51"/>
  <c r="HQ105" i="51"/>
  <c r="HP105" i="51"/>
  <c r="HO105" i="51"/>
  <c r="HN105" i="51"/>
  <c r="HM105" i="51"/>
  <c r="HL105" i="51"/>
  <c r="HK105" i="51"/>
  <c r="HJ105" i="51"/>
  <c r="HI105" i="51"/>
  <c r="HH105" i="51"/>
  <c r="HG105" i="51"/>
  <c r="HF105" i="51"/>
  <c r="HE105" i="51"/>
  <c r="HD105" i="51"/>
  <c r="HC105" i="51"/>
  <c r="HB105" i="51"/>
  <c r="HA105" i="51"/>
  <c r="GZ105" i="51"/>
  <c r="IN104" i="51"/>
  <c r="IM104" i="51"/>
  <c r="IL104" i="51"/>
  <c r="IK104" i="51"/>
  <c r="IJ104" i="51"/>
  <c r="II104" i="51"/>
  <c r="IH104" i="51"/>
  <c r="IG104" i="51"/>
  <c r="IF104" i="51"/>
  <c r="IE104" i="51"/>
  <c r="ID104" i="51"/>
  <c r="IC104" i="51"/>
  <c r="IB104" i="51"/>
  <c r="IA104" i="51"/>
  <c r="HZ104" i="51"/>
  <c r="HY104" i="51"/>
  <c r="HX104" i="51"/>
  <c r="HW104" i="51"/>
  <c r="HV104" i="51"/>
  <c r="HU104" i="51"/>
  <c r="HT104" i="51"/>
  <c r="HS104" i="51"/>
  <c r="HR104" i="51"/>
  <c r="HQ104" i="51"/>
  <c r="HP104" i="51"/>
  <c r="HO104" i="51"/>
  <c r="HN104" i="51"/>
  <c r="HM104" i="51"/>
  <c r="HL104" i="51"/>
  <c r="HK104" i="51"/>
  <c r="HJ104" i="51"/>
  <c r="HI104" i="51"/>
  <c r="HH104" i="51"/>
  <c r="HG104" i="51"/>
  <c r="HF104" i="51"/>
  <c r="HE104" i="51"/>
  <c r="HD104" i="51"/>
  <c r="HC104" i="51"/>
  <c r="HB104" i="51"/>
  <c r="HA104" i="51"/>
  <c r="GZ104" i="51"/>
  <c r="IN103" i="51"/>
  <c r="IM103" i="51"/>
  <c r="IL103" i="51"/>
  <c r="IK103" i="51"/>
  <c r="IJ103" i="51"/>
  <c r="II103" i="51"/>
  <c r="IH103" i="51"/>
  <c r="IG103" i="51"/>
  <c r="IF103" i="51"/>
  <c r="IE103" i="51"/>
  <c r="IC103" i="51"/>
  <c r="IB103" i="51"/>
  <c r="IA103" i="51"/>
  <c r="HZ103" i="51"/>
  <c r="HY103" i="51"/>
  <c r="HX103" i="51"/>
  <c r="HW103" i="51"/>
  <c r="HV103" i="51"/>
  <c r="HU103" i="51"/>
  <c r="HT103" i="51"/>
  <c r="HS103" i="51"/>
  <c r="HR103" i="51"/>
  <c r="HQ103" i="51"/>
  <c r="HP103" i="51"/>
  <c r="HO103" i="51"/>
  <c r="HN103" i="51"/>
  <c r="HM103" i="51"/>
  <c r="HL103" i="51"/>
  <c r="HK103" i="51"/>
  <c r="HI103" i="51"/>
  <c r="HH103" i="51"/>
  <c r="HG103" i="51"/>
  <c r="HF103" i="51"/>
  <c r="HE103" i="51"/>
  <c r="HD103" i="51"/>
  <c r="HC103" i="51"/>
  <c r="HB103" i="51"/>
  <c r="HA103" i="51"/>
  <c r="GZ103" i="51"/>
  <c r="IN102" i="51"/>
  <c r="IM102" i="51"/>
  <c r="IL102" i="51"/>
  <c r="IK102" i="51"/>
  <c r="IJ102" i="51"/>
  <c r="II102" i="51"/>
  <c r="IH102" i="51"/>
  <c r="IG102" i="51"/>
  <c r="IF102" i="51"/>
  <c r="IE102" i="51"/>
  <c r="ID102" i="51"/>
  <c r="IC102" i="51"/>
  <c r="IB102" i="51"/>
  <c r="IA102" i="51"/>
  <c r="HZ102" i="51"/>
  <c r="HY102" i="51"/>
  <c r="HX102" i="51"/>
  <c r="HW102" i="51"/>
  <c r="HV102" i="51"/>
  <c r="HU102" i="51"/>
  <c r="HT102" i="51"/>
  <c r="HS102" i="51"/>
  <c r="HR102" i="51"/>
  <c r="HQ102" i="51"/>
  <c r="HP102" i="51"/>
  <c r="HO102" i="51"/>
  <c r="HN102" i="51"/>
  <c r="HM102" i="51"/>
  <c r="HL102" i="51"/>
  <c r="HK102" i="51"/>
  <c r="HJ102" i="51"/>
  <c r="HI102" i="51"/>
  <c r="HH102" i="51"/>
  <c r="HG102" i="51"/>
  <c r="HF102" i="51"/>
  <c r="HE102" i="51"/>
  <c r="HD102" i="51"/>
  <c r="HC102" i="51"/>
  <c r="HB102" i="51"/>
  <c r="HA102" i="51"/>
  <c r="GZ102" i="51"/>
  <c r="IN100" i="51"/>
  <c r="IM100" i="51"/>
  <c r="IL100" i="51"/>
  <c r="IK100" i="51"/>
  <c r="IJ100" i="51"/>
  <c r="II100" i="51"/>
  <c r="IH100" i="51"/>
  <c r="IG100" i="51"/>
  <c r="IF100" i="51"/>
  <c r="IE100" i="51"/>
  <c r="ID100" i="51"/>
  <c r="IC100" i="51"/>
  <c r="IB100" i="51"/>
  <c r="IA100" i="51"/>
  <c r="HZ100" i="51"/>
  <c r="HY100" i="51"/>
  <c r="HX100" i="51"/>
  <c r="HW100" i="51"/>
  <c r="HV100" i="51"/>
  <c r="HU100" i="51"/>
  <c r="HT100" i="51"/>
  <c r="HS100" i="51"/>
  <c r="HR100" i="51"/>
  <c r="HQ100" i="51"/>
  <c r="HP100" i="51"/>
  <c r="HO100" i="51"/>
  <c r="HN100" i="51"/>
  <c r="HM100" i="51"/>
  <c r="HL100" i="51"/>
  <c r="HK100" i="51"/>
  <c r="HJ100" i="51"/>
  <c r="HI100" i="51"/>
  <c r="HH100" i="51"/>
  <c r="HG100" i="51"/>
  <c r="HF100" i="51"/>
  <c r="HD100" i="51"/>
  <c r="HC100" i="51"/>
  <c r="HB100" i="51"/>
  <c r="HA100" i="51"/>
  <c r="GZ100" i="51"/>
  <c r="IN99" i="51"/>
  <c r="IM99" i="51"/>
  <c r="IL99" i="51"/>
  <c r="IK99" i="51"/>
  <c r="IJ99" i="51"/>
  <c r="II99" i="51"/>
  <c r="IH99" i="51"/>
  <c r="ID99" i="51"/>
  <c r="IC99" i="51"/>
  <c r="IB99" i="51"/>
  <c r="IA99" i="51"/>
  <c r="HZ99" i="51"/>
  <c r="HY99" i="51"/>
  <c r="HX99" i="51"/>
  <c r="HW99" i="51"/>
  <c r="HV99" i="51"/>
  <c r="HU99" i="51"/>
  <c r="HT99" i="51"/>
  <c r="HS99" i="51"/>
  <c r="HR99" i="51"/>
  <c r="HQ99" i="51"/>
  <c r="HO99" i="51"/>
  <c r="HN99" i="51"/>
  <c r="HJ99" i="51"/>
  <c r="HI99" i="51"/>
  <c r="HH99" i="51"/>
  <c r="HG99" i="51"/>
  <c r="HD99" i="51"/>
  <c r="HC99" i="51"/>
  <c r="HB99" i="51"/>
  <c r="HA99" i="51"/>
  <c r="GZ99" i="51"/>
  <c r="IN98" i="51"/>
  <c r="IM98" i="51"/>
  <c r="IL98" i="51"/>
  <c r="IK98" i="51"/>
  <c r="IJ98" i="51"/>
  <c r="II98" i="51"/>
  <c r="IH98" i="51"/>
  <c r="IG98" i="51"/>
  <c r="IF98" i="51"/>
  <c r="IE98" i="51"/>
  <c r="ID98" i="51"/>
  <c r="IC98" i="51"/>
  <c r="IB98" i="51"/>
  <c r="IA98" i="51"/>
  <c r="HZ98" i="51"/>
  <c r="HY98" i="51"/>
  <c r="HX98" i="51"/>
  <c r="HW98" i="51"/>
  <c r="HV98" i="51"/>
  <c r="HU98" i="51"/>
  <c r="HT98" i="51"/>
  <c r="HS98" i="51"/>
  <c r="HR98" i="51"/>
  <c r="HQ98" i="51"/>
  <c r="HP98" i="51"/>
  <c r="HO98" i="51"/>
  <c r="HN98" i="51"/>
  <c r="HM98" i="51"/>
  <c r="HI98" i="51"/>
  <c r="HH98" i="51"/>
  <c r="HD98" i="51"/>
  <c r="HC98" i="51"/>
  <c r="HB98" i="51"/>
  <c r="HA98" i="51"/>
  <c r="GZ98" i="51"/>
  <c r="IN94" i="51"/>
  <c r="IM94" i="51"/>
  <c r="IL94" i="51"/>
  <c r="IK94" i="51"/>
  <c r="IJ94" i="51"/>
  <c r="II94" i="51"/>
  <c r="IH94" i="51"/>
  <c r="IG94" i="51"/>
  <c r="IF94" i="51"/>
  <c r="IE94" i="51"/>
  <c r="ID94" i="51"/>
  <c r="IC94" i="51"/>
  <c r="IB94" i="51"/>
  <c r="IA94" i="51"/>
  <c r="HZ94" i="51"/>
  <c r="HY94" i="51"/>
  <c r="HX94" i="51"/>
  <c r="HW94" i="51"/>
  <c r="HV94" i="51"/>
  <c r="HU94" i="51"/>
  <c r="HT94" i="51"/>
  <c r="HS94" i="51"/>
  <c r="HR94" i="51"/>
  <c r="HQ94" i="51"/>
  <c r="HP94" i="51"/>
  <c r="HO94" i="51"/>
  <c r="HN94" i="51"/>
  <c r="HM94" i="51"/>
  <c r="HL94" i="51"/>
  <c r="HK94" i="51"/>
  <c r="HJ94" i="51"/>
  <c r="HI94" i="51"/>
  <c r="HH94" i="51"/>
  <c r="HG94" i="51"/>
  <c r="HF94" i="51"/>
  <c r="HE94" i="51"/>
  <c r="HD94" i="51"/>
  <c r="HC94" i="51"/>
  <c r="HB94" i="51"/>
  <c r="HA94" i="51"/>
  <c r="GZ94" i="51"/>
  <c r="IN93" i="51"/>
  <c r="IM93" i="51"/>
  <c r="IL93" i="51"/>
  <c r="IK93" i="51"/>
  <c r="IJ93" i="51"/>
  <c r="II93" i="51"/>
  <c r="IH93" i="51"/>
  <c r="IG93" i="51"/>
  <c r="IF93" i="51"/>
  <c r="IE93" i="51"/>
  <c r="ID93" i="51"/>
  <c r="IC93" i="51"/>
  <c r="IB93" i="51"/>
  <c r="IA93" i="51"/>
  <c r="HZ93" i="51"/>
  <c r="HY93" i="51"/>
  <c r="HX93" i="51"/>
  <c r="HW93" i="51"/>
  <c r="HV93" i="51"/>
  <c r="HU93" i="51"/>
  <c r="HT93" i="51"/>
  <c r="HS93" i="51"/>
  <c r="HR93" i="51"/>
  <c r="HQ93" i="51"/>
  <c r="HP93" i="51"/>
  <c r="HO93" i="51"/>
  <c r="HN93" i="51"/>
  <c r="HM93" i="51"/>
  <c r="HL93" i="51"/>
  <c r="HK93" i="51"/>
  <c r="HJ93" i="51"/>
  <c r="HI93" i="51"/>
  <c r="HH93" i="51"/>
  <c r="HG93" i="51"/>
  <c r="HF93" i="51"/>
  <c r="HD93" i="51"/>
  <c r="HC93" i="51"/>
  <c r="HB93" i="51"/>
  <c r="HA93" i="51"/>
  <c r="IN92" i="51"/>
  <c r="IM92" i="51"/>
  <c r="IL92" i="51"/>
  <c r="IK92" i="51"/>
  <c r="IJ92" i="51"/>
  <c r="II92" i="51"/>
  <c r="IH92" i="51"/>
  <c r="IG92" i="51"/>
  <c r="IF92" i="51"/>
  <c r="IE92" i="51"/>
  <c r="ID92" i="51"/>
  <c r="IC92" i="51"/>
  <c r="IB92" i="51"/>
  <c r="IA92" i="51"/>
  <c r="HZ92" i="51"/>
  <c r="HY92" i="51"/>
  <c r="HX92" i="51"/>
  <c r="HW92" i="51"/>
  <c r="HV92" i="51"/>
  <c r="HU92" i="51"/>
  <c r="HT92" i="51"/>
  <c r="HS92" i="51"/>
  <c r="HR92" i="51"/>
  <c r="HQ92" i="51"/>
  <c r="HP92" i="51"/>
  <c r="HO92" i="51"/>
  <c r="HN92" i="51"/>
  <c r="HM92" i="51"/>
  <c r="HL92" i="51"/>
  <c r="HK92" i="51"/>
  <c r="HJ92" i="51"/>
  <c r="HI92" i="51"/>
  <c r="HH92" i="51"/>
  <c r="HG92" i="51"/>
  <c r="HF92" i="51"/>
  <c r="HE92" i="51"/>
  <c r="HD92" i="51"/>
  <c r="HC92" i="51"/>
  <c r="HB92" i="51"/>
  <c r="HA92" i="51"/>
  <c r="GZ92" i="51"/>
  <c r="IN91" i="51"/>
  <c r="IM91" i="51"/>
  <c r="IL91" i="51"/>
  <c r="IK91" i="51"/>
  <c r="IJ91" i="51"/>
  <c r="II91" i="51"/>
  <c r="IH91" i="51"/>
  <c r="IG91" i="51"/>
  <c r="IF91" i="51"/>
  <c r="IE91" i="51"/>
  <c r="ID91" i="51"/>
  <c r="IC91" i="51"/>
  <c r="IB91" i="51"/>
  <c r="IA91" i="51"/>
  <c r="HZ91" i="51"/>
  <c r="HY91" i="51"/>
  <c r="HX91" i="51"/>
  <c r="HW91" i="51"/>
  <c r="HV91" i="51"/>
  <c r="HU91" i="51"/>
  <c r="HT91" i="51"/>
  <c r="HS91" i="51"/>
  <c r="HR91" i="51"/>
  <c r="HQ91" i="51"/>
  <c r="HP91" i="51"/>
  <c r="HO91" i="51"/>
  <c r="HN91" i="51"/>
  <c r="HM91" i="51"/>
  <c r="HL91" i="51"/>
  <c r="HK91" i="51"/>
  <c r="HJ91" i="51"/>
  <c r="HI91" i="51"/>
  <c r="HH91" i="51"/>
  <c r="HG91" i="51"/>
  <c r="HF91" i="51"/>
  <c r="HE91" i="51"/>
  <c r="HC91" i="51"/>
  <c r="HB91" i="51"/>
  <c r="HA91" i="51"/>
  <c r="GZ91" i="51"/>
  <c r="IN90" i="51"/>
  <c r="IM90" i="51"/>
  <c r="IL90" i="51"/>
  <c r="IK90" i="51"/>
  <c r="IJ90" i="51"/>
  <c r="II90" i="51"/>
  <c r="IH90" i="51"/>
  <c r="IG90" i="51"/>
  <c r="IF90" i="51"/>
  <c r="IE90" i="51"/>
  <c r="ID90" i="51"/>
  <c r="IC90" i="51"/>
  <c r="IB90" i="51"/>
  <c r="IA90" i="51"/>
  <c r="HZ90" i="51"/>
  <c r="HY90" i="51"/>
  <c r="HX90" i="51"/>
  <c r="HW90" i="51"/>
  <c r="HV90" i="51"/>
  <c r="HU90" i="51"/>
  <c r="HT90" i="51"/>
  <c r="HS90" i="51"/>
  <c r="HR90" i="51"/>
  <c r="HQ90" i="51"/>
  <c r="HP90" i="51"/>
  <c r="HO90" i="51"/>
  <c r="HN90" i="51"/>
  <c r="HM90" i="51"/>
  <c r="HL90" i="51"/>
  <c r="HK90" i="51"/>
  <c r="HJ90" i="51"/>
  <c r="HI90" i="51"/>
  <c r="HH90" i="51"/>
  <c r="HG90" i="51"/>
  <c r="HF90" i="51"/>
  <c r="HE90" i="51"/>
  <c r="HD90" i="51"/>
  <c r="HC90" i="51"/>
  <c r="HB90" i="51"/>
  <c r="HA90" i="51"/>
  <c r="IN89" i="51"/>
  <c r="IM89" i="51"/>
  <c r="IL89" i="51"/>
  <c r="IK89" i="51"/>
  <c r="IJ89" i="51"/>
  <c r="II89" i="51"/>
  <c r="IH89" i="51"/>
  <c r="IG89" i="51"/>
  <c r="IF89" i="51"/>
  <c r="IE89" i="51"/>
  <c r="ID89" i="51"/>
  <c r="IC89" i="51"/>
  <c r="IB89" i="51"/>
  <c r="IA89" i="51"/>
  <c r="HZ89" i="51"/>
  <c r="HY89" i="51"/>
  <c r="HX89" i="51"/>
  <c r="HW89" i="51"/>
  <c r="HV89" i="51"/>
  <c r="HU89" i="51"/>
  <c r="HT89" i="51"/>
  <c r="HS89" i="51"/>
  <c r="HR89" i="51"/>
  <c r="HQ89" i="51"/>
  <c r="HP89" i="51"/>
  <c r="HO89" i="51"/>
  <c r="HN89" i="51"/>
  <c r="HM89" i="51"/>
  <c r="HL89" i="51"/>
  <c r="HK89" i="51"/>
  <c r="HJ89" i="51"/>
  <c r="HI89" i="51"/>
  <c r="HD89" i="51"/>
  <c r="HC89" i="51"/>
  <c r="HB89" i="51"/>
  <c r="HA89" i="51"/>
  <c r="GZ89" i="51"/>
  <c r="IN88" i="51"/>
  <c r="IM88" i="51"/>
  <c r="IL88" i="51"/>
  <c r="IK88" i="51"/>
  <c r="IJ88" i="51"/>
  <c r="II88" i="51"/>
  <c r="IH88" i="51"/>
  <c r="IG88" i="51"/>
  <c r="IF88" i="51"/>
  <c r="IE88" i="51"/>
  <c r="ID88" i="51"/>
  <c r="IC88" i="51"/>
  <c r="IB88" i="51"/>
  <c r="IA88" i="51"/>
  <c r="HZ88" i="51"/>
  <c r="HY88" i="51"/>
  <c r="HX88" i="51"/>
  <c r="HW88" i="51"/>
  <c r="HV88" i="51"/>
  <c r="HU88" i="51"/>
  <c r="HT88" i="51"/>
  <c r="HS88" i="51"/>
  <c r="HR88" i="51"/>
  <c r="HQ88" i="51"/>
  <c r="HP88" i="51"/>
  <c r="HO88" i="51"/>
  <c r="HN88" i="51"/>
  <c r="HM88" i="51"/>
  <c r="HL88" i="51"/>
  <c r="HK88" i="51"/>
  <c r="HJ88" i="51"/>
  <c r="HI88" i="51"/>
  <c r="HH88" i="51"/>
  <c r="HG88" i="51"/>
  <c r="HF88" i="51"/>
  <c r="HE88" i="51"/>
  <c r="HD88" i="51"/>
  <c r="HC88" i="51"/>
  <c r="HB88" i="51"/>
  <c r="HA88" i="51"/>
  <c r="GZ88" i="51"/>
  <c r="IN87" i="51"/>
  <c r="IM87" i="51"/>
  <c r="IL87" i="51"/>
  <c r="IK87" i="51"/>
  <c r="IJ87" i="51"/>
  <c r="II87" i="51"/>
  <c r="IH87" i="51"/>
  <c r="IG87" i="51"/>
  <c r="IF87" i="51"/>
  <c r="IE87" i="51"/>
  <c r="ID87" i="51"/>
  <c r="IC87" i="51"/>
  <c r="IB87" i="51"/>
  <c r="IA87" i="51"/>
  <c r="HZ87" i="51"/>
  <c r="HY87" i="51"/>
  <c r="HX87" i="51"/>
  <c r="HW87" i="51"/>
  <c r="HV87" i="51"/>
  <c r="HU87" i="51"/>
  <c r="HT87" i="51"/>
  <c r="HS87" i="51"/>
  <c r="HR87" i="51"/>
  <c r="HQ87" i="51"/>
  <c r="HP87" i="51"/>
  <c r="HO87" i="51"/>
  <c r="HN87" i="51"/>
  <c r="HM87" i="51"/>
  <c r="HL87" i="51"/>
  <c r="HK87" i="51"/>
  <c r="HJ87" i="51"/>
  <c r="HI87" i="51"/>
  <c r="HE87" i="51"/>
  <c r="HD87" i="51"/>
  <c r="HC87" i="51"/>
  <c r="HB87" i="51"/>
  <c r="HA87" i="51"/>
  <c r="GZ87" i="51"/>
  <c r="IN85" i="51"/>
  <c r="IM85" i="51"/>
  <c r="IL85" i="51"/>
  <c r="IK85" i="51"/>
  <c r="IJ85" i="51"/>
  <c r="II85" i="51"/>
  <c r="IH85" i="51"/>
  <c r="IG85" i="51"/>
  <c r="IF85" i="51"/>
  <c r="IE85" i="51"/>
  <c r="ID85" i="51"/>
  <c r="IC85" i="51"/>
  <c r="IB85" i="51"/>
  <c r="IA85" i="51"/>
  <c r="HZ85" i="51"/>
  <c r="HY85" i="51"/>
  <c r="HX85" i="51"/>
  <c r="HW85" i="51"/>
  <c r="HV85" i="51"/>
  <c r="HU85" i="51"/>
  <c r="HT85" i="51"/>
  <c r="HS85" i="51"/>
  <c r="HR85" i="51"/>
  <c r="HQ85" i="51"/>
  <c r="HP85" i="51"/>
  <c r="HO85" i="51"/>
  <c r="HN85" i="51"/>
  <c r="HM85" i="51"/>
  <c r="HL85" i="51"/>
  <c r="HK85" i="51"/>
  <c r="HJ85" i="51"/>
  <c r="HI85" i="51"/>
  <c r="HH85" i="51"/>
  <c r="HG85" i="51"/>
  <c r="HF85" i="51"/>
  <c r="HE85" i="51"/>
  <c r="HD85" i="51"/>
  <c r="HC85" i="51"/>
  <c r="HB85" i="51"/>
  <c r="HA85" i="51"/>
  <c r="GZ85" i="51"/>
  <c r="IN84" i="51"/>
  <c r="IM84" i="51"/>
  <c r="IL84" i="51"/>
  <c r="IK84" i="51"/>
  <c r="IJ84" i="51"/>
  <c r="II84" i="51"/>
  <c r="IH84" i="51"/>
  <c r="IG84" i="51"/>
  <c r="IF84" i="51"/>
  <c r="IE84" i="51"/>
  <c r="ID84" i="51"/>
  <c r="IC84" i="51"/>
  <c r="IB84" i="51"/>
  <c r="IA84" i="51"/>
  <c r="HZ84" i="51"/>
  <c r="HY84" i="51"/>
  <c r="HX84" i="51"/>
  <c r="HW84" i="51"/>
  <c r="HV84" i="51"/>
  <c r="HU84" i="51"/>
  <c r="HT84" i="51"/>
  <c r="HS84" i="51"/>
  <c r="HR84" i="51"/>
  <c r="HQ84" i="51"/>
  <c r="HP84" i="51"/>
  <c r="HO84" i="51"/>
  <c r="HN84" i="51"/>
  <c r="HM84" i="51"/>
  <c r="HL84" i="51"/>
  <c r="HK84" i="51"/>
  <c r="HJ84" i="51"/>
  <c r="HH84" i="51"/>
  <c r="HG84" i="51"/>
  <c r="HF84" i="51"/>
  <c r="HE84" i="51"/>
  <c r="HD84" i="51"/>
  <c r="HC84" i="51"/>
  <c r="HB84" i="51"/>
  <c r="HA84" i="51"/>
  <c r="GZ84" i="51"/>
  <c r="IN83" i="51"/>
  <c r="IM83" i="51"/>
  <c r="IL83" i="51"/>
  <c r="IK83" i="51"/>
  <c r="IJ83" i="51"/>
  <c r="II83" i="51"/>
  <c r="IH83" i="51"/>
  <c r="IG83" i="51"/>
  <c r="IF83" i="51"/>
  <c r="IE83" i="51"/>
  <c r="ID83" i="51"/>
  <c r="IC83" i="51"/>
  <c r="IB83" i="51"/>
  <c r="IA83" i="51"/>
  <c r="HZ83" i="51"/>
  <c r="HY83" i="51"/>
  <c r="HX83" i="51"/>
  <c r="HW83" i="51"/>
  <c r="HV83" i="51"/>
  <c r="HU83" i="51"/>
  <c r="HT83" i="51"/>
  <c r="HS83" i="51"/>
  <c r="HR83" i="51"/>
  <c r="HQ83" i="51"/>
  <c r="HP83" i="51"/>
  <c r="HO83" i="51"/>
  <c r="HN83" i="51"/>
  <c r="HM83" i="51"/>
  <c r="HL83" i="51"/>
  <c r="HK83" i="51"/>
  <c r="HJ83" i="51"/>
  <c r="HI83" i="51"/>
  <c r="HD83" i="51"/>
  <c r="HC83" i="51"/>
  <c r="HB83" i="51"/>
  <c r="HA83" i="51"/>
  <c r="GZ83" i="51"/>
  <c r="IN80" i="51"/>
  <c r="IN79" i="51" s="1"/>
  <c r="IM80" i="51"/>
  <c r="IM79" i="51" s="1"/>
  <c r="IL80" i="51"/>
  <c r="IL79" i="51" s="1"/>
  <c r="IK80" i="51"/>
  <c r="IK79" i="51" s="1"/>
  <c r="IJ80" i="51"/>
  <c r="IJ79" i="51" s="1"/>
  <c r="II80" i="51"/>
  <c r="II79" i="51" s="1"/>
  <c r="IH80" i="51"/>
  <c r="IH79" i="51" s="1"/>
  <c r="IG80" i="51"/>
  <c r="IG79" i="51" s="1"/>
  <c r="IF80" i="51"/>
  <c r="IF79" i="51" s="1"/>
  <c r="IE80" i="51"/>
  <c r="IE79" i="51" s="1"/>
  <c r="ID80" i="51"/>
  <c r="ID79" i="51" s="1"/>
  <c r="IC80" i="51"/>
  <c r="IC79" i="51" s="1"/>
  <c r="IB80" i="51"/>
  <c r="IB79" i="51" s="1"/>
  <c r="IA80" i="51"/>
  <c r="IA79" i="51" s="1"/>
  <c r="HZ80" i="51"/>
  <c r="HZ79" i="51" s="1"/>
  <c r="HY80" i="51"/>
  <c r="HY79" i="51" s="1"/>
  <c r="HX80" i="51"/>
  <c r="HX79" i="51" s="1"/>
  <c r="HW80" i="51"/>
  <c r="HW79" i="51" s="1"/>
  <c r="HV80" i="51"/>
  <c r="HV79" i="51" s="1"/>
  <c r="HU80" i="51"/>
  <c r="HU79" i="51" s="1"/>
  <c r="HT80" i="51"/>
  <c r="HT79" i="51" s="1"/>
  <c r="HS80" i="51"/>
  <c r="HS79" i="51" s="1"/>
  <c r="HR80" i="51"/>
  <c r="HR79" i="51" s="1"/>
  <c r="HQ80" i="51"/>
  <c r="HQ79" i="51" s="1"/>
  <c r="HP80" i="51"/>
  <c r="HP79" i="51" s="1"/>
  <c r="HO80" i="51"/>
  <c r="HO79" i="51" s="1"/>
  <c r="HN80" i="51"/>
  <c r="HN79" i="51" s="1"/>
  <c r="HM80" i="51"/>
  <c r="HM79" i="51" s="1"/>
  <c r="HL80" i="51"/>
  <c r="HL79" i="51" s="1"/>
  <c r="HK80" i="51"/>
  <c r="HK79" i="51" s="1"/>
  <c r="HJ80" i="51"/>
  <c r="HJ79" i="51" s="1"/>
  <c r="HI80" i="51"/>
  <c r="HI79" i="51" s="1"/>
  <c r="HH80" i="51"/>
  <c r="HG80" i="51"/>
  <c r="HG79" i="51" s="1"/>
  <c r="HE80" i="51"/>
  <c r="HE79" i="51" s="1"/>
  <c r="HD80" i="51"/>
  <c r="HC80" i="51"/>
  <c r="HC79" i="51" s="1"/>
  <c r="HB80" i="51"/>
  <c r="HA80" i="51"/>
  <c r="HA79" i="51" s="1"/>
  <c r="GZ80" i="51"/>
  <c r="IN78" i="51"/>
  <c r="IN77" i="51" s="1"/>
  <c r="IM78" i="51"/>
  <c r="IM77" i="51" s="1"/>
  <c r="IL78" i="51"/>
  <c r="IL77" i="51" s="1"/>
  <c r="IK78" i="51"/>
  <c r="IK77" i="51" s="1"/>
  <c r="IJ78" i="51"/>
  <c r="IJ77" i="51" s="1"/>
  <c r="II78" i="51"/>
  <c r="II77" i="51" s="1"/>
  <c r="IH78" i="51"/>
  <c r="IH77" i="51" s="1"/>
  <c r="IG78" i="51"/>
  <c r="IG77" i="51" s="1"/>
  <c r="IF78" i="51"/>
  <c r="IF77" i="51" s="1"/>
  <c r="IE78" i="51"/>
  <c r="IE77" i="51" s="1"/>
  <c r="ID78" i="51"/>
  <c r="ID77" i="51" s="1"/>
  <c r="IC78" i="51"/>
  <c r="IC77" i="51" s="1"/>
  <c r="IB78" i="51"/>
  <c r="IB77" i="51" s="1"/>
  <c r="IA78" i="51"/>
  <c r="IA77" i="51" s="1"/>
  <c r="HZ78" i="51"/>
  <c r="HZ77" i="51" s="1"/>
  <c r="HY78" i="51"/>
  <c r="HY77" i="51" s="1"/>
  <c r="HX78" i="51"/>
  <c r="HX77" i="51" s="1"/>
  <c r="HW78" i="51"/>
  <c r="HW77" i="51" s="1"/>
  <c r="HV78" i="51"/>
  <c r="HV77" i="51" s="1"/>
  <c r="HU78" i="51"/>
  <c r="HU77" i="51" s="1"/>
  <c r="HT78" i="51"/>
  <c r="HT77" i="51" s="1"/>
  <c r="HS78" i="51"/>
  <c r="HS77" i="51" s="1"/>
  <c r="HR78" i="51"/>
  <c r="HR77" i="51" s="1"/>
  <c r="HQ78" i="51"/>
  <c r="HQ77" i="51" s="1"/>
  <c r="HP78" i="51"/>
  <c r="HP77" i="51" s="1"/>
  <c r="HO78" i="51"/>
  <c r="HO77" i="51" s="1"/>
  <c r="HN78" i="51"/>
  <c r="HN77" i="51" s="1"/>
  <c r="HM78" i="51"/>
  <c r="HM77" i="51" s="1"/>
  <c r="HL78" i="51"/>
  <c r="HL77" i="51" s="1"/>
  <c r="HK78" i="51"/>
  <c r="HK77" i="51" s="1"/>
  <c r="HJ78" i="51"/>
  <c r="HJ77" i="51" s="1"/>
  <c r="HI78" i="51"/>
  <c r="HI77" i="51" s="1"/>
  <c r="HH78" i="51"/>
  <c r="HH77" i="51" s="1"/>
  <c r="HG78" i="51"/>
  <c r="HF78" i="51"/>
  <c r="HF77" i="51" s="1"/>
  <c r="HE78" i="51"/>
  <c r="HE77" i="51" s="1"/>
  <c r="HD78" i="51"/>
  <c r="HC78" i="51"/>
  <c r="HB78" i="51"/>
  <c r="HB77" i="51" s="1"/>
  <c r="HA78" i="51"/>
  <c r="GZ78" i="51"/>
  <c r="IN76" i="51"/>
  <c r="IM76" i="51"/>
  <c r="IL76" i="51"/>
  <c r="IK76" i="51"/>
  <c r="IJ76" i="51"/>
  <c r="II76" i="51"/>
  <c r="IH76" i="51"/>
  <c r="IG76" i="51"/>
  <c r="IF76" i="51"/>
  <c r="IE76" i="51"/>
  <c r="ID76" i="51"/>
  <c r="IC76" i="51"/>
  <c r="IB76" i="51"/>
  <c r="IA76" i="51"/>
  <c r="HZ76" i="51"/>
  <c r="HY76" i="51"/>
  <c r="HX76" i="51"/>
  <c r="HW76" i="51"/>
  <c r="HV76" i="51"/>
  <c r="HU76" i="51"/>
  <c r="HT76" i="51"/>
  <c r="HS76" i="51"/>
  <c r="HR76" i="51"/>
  <c r="HQ76" i="51"/>
  <c r="HP76" i="51"/>
  <c r="HO76" i="51"/>
  <c r="HN76" i="51"/>
  <c r="HM76" i="51"/>
  <c r="HL76" i="51"/>
  <c r="HK76" i="51"/>
  <c r="HJ76" i="51"/>
  <c r="HI76" i="51"/>
  <c r="HH76" i="51"/>
  <c r="HG76" i="51"/>
  <c r="HF76" i="51"/>
  <c r="HE76" i="51"/>
  <c r="HD76" i="51"/>
  <c r="HC76" i="51"/>
  <c r="HB76" i="51"/>
  <c r="HA76" i="51"/>
  <c r="GZ76" i="51"/>
  <c r="IN75" i="51"/>
  <c r="IM75" i="51"/>
  <c r="IL75" i="51"/>
  <c r="IK75" i="51"/>
  <c r="IJ75" i="51"/>
  <c r="II75" i="51"/>
  <c r="IH75" i="51"/>
  <c r="IG75" i="51"/>
  <c r="IF75" i="51"/>
  <c r="IE75" i="51"/>
  <c r="ID75" i="51"/>
  <c r="IC75" i="51"/>
  <c r="IB75" i="51"/>
  <c r="IA75" i="51"/>
  <c r="HZ75" i="51"/>
  <c r="HY75" i="51"/>
  <c r="HX75" i="51"/>
  <c r="HW75" i="51"/>
  <c r="HV75" i="51"/>
  <c r="HU75" i="51"/>
  <c r="HT75" i="51"/>
  <c r="HS75" i="51"/>
  <c r="HR75" i="51"/>
  <c r="HQ75" i="51"/>
  <c r="HP75" i="51"/>
  <c r="HO75" i="51"/>
  <c r="HN75" i="51"/>
  <c r="HM75" i="51"/>
  <c r="HL75" i="51"/>
  <c r="HK75" i="51"/>
  <c r="HJ75" i="51"/>
  <c r="HI75" i="51"/>
  <c r="HH75" i="51"/>
  <c r="HG75" i="51"/>
  <c r="HF75" i="51"/>
  <c r="HE75" i="51"/>
  <c r="HD75" i="51"/>
  <c r="HC75" i="51"/>
  <c r="HB75" i="51"/>
  <c r="HA75" i="51"/>
  <c r="GZ75" i="51"/>
  <c r="IN72" i="51"/>
  <c r="IM72" i="51"/>
  <c r="IL72" i="51"/>
  <c r="IK72" i="51"/>
  <c r="IJ72" i="51"/>
  <c r="II72" i="51"/>
  <c r="IH72" i="51"/>
  <c r="IG72" i="51"/>
  <c r="IF72" i="51"/>
  <c r="IE72" i="51"/>
  <c r="ID72" i="51"/>
  <c r="IC72" i="51"/>
  <c r="IB72" i="51"/>
  <c r="IA72" i="51"/>
  <c r="HZ72" i="51"/>
  <c r="HY72" i="51"/>
  <c r="HX72" i="51"/>
  <c r="HW72" i="51"/>
  <c r="HV72" i="51"/>
  <c r="HU72" i="51"/>
  <c r="HT72" i="51"/>
  <c r="HS72" i="51"/>
  <c r="HR72" i="51"/>
  <c r="HQ72" i="51"/>
  <c r="HP72" i="51"/>
  <c r="HO72" i="51"/>
  <c r="HN72" i="51"/>
  <c r="HM72" i="51"/>
  <c r="HL72" i="51"/>
  <c r="HK72" i="51"/>
  <c r="HJ72" i="51"/>
  <c r="HI72" i="51"/>
  <c r="HH72" i="51"/>
  <c r="HG72" i="51"/>
  <c r="HF72" i="51"/>
  <c r="HE72" i="51"/>
  <c r="HD72" i="51"/>
  <c r="HC72" i="51"/>
  <c r="HB72" i="51"/>
  <c r="HA72" i="51"/>
  <c r="GZ72" i="51"/>
  <c r="IN71" i="51"/>
  <c r="IM71" i="51"/>
  <c r="IL71" i="51"/>
  <c r="IK71" i="51"/>
  <c r="IJ71" i="51"/>
  <c r="II71" i="51"/>
  <c r="IH71" i="51"/>
  <c r="IG71" i="51"/>
  <c r="IF71" i="51"/>
  <c r="IE71" i="51"/>
  <c r="ID71" i="51"/>
  <c r="IC71" i="51"/>
  <c r="IB71" i="51"/>
  <c r="IA71" i="51"/>
  <c r="HZ71" i="51"/>
  <c r="HY71" i="51"/>
  <c r="HX71" i="51"/>
  <c r="HW71" i="51"/>
  <c r="HV71" i="51"/>
  <c r="HU71" i="51"/>
  <c r="HT71" i="51"/>
  <c r="HS71" i="51"/>
  <c r="HR71" i="51"/>
  <c r="HQ71" i="51"/>
  <c r="HP71" i="51"/>
  <c r="HO71" i="51"/>
  <c r="HN71" i="51"/>
  <c r="HM71" i="51"/>
  <c r="HL71" i="51"/>
  <c r="HK71" i="51"/>
  <c r="HJ71" i="51"/>
  <c r="HI71" i="51"/>
  <c r="HH71" i="51"/>
  <c r="HG71" i="51"/>
  <c r="HF71" i="51"/>
  <c r="HE71" i="51"/>
  <c r="HD71" i="51"/>
  <c r="HC71" i="51"/>
  <c r="HB71" i="51"/>
  <c r="HA71" i="51"/>
  <c r="GZ71" i="51"/>
  <c r="IN70" i="51"/>
  <c r="IM70" i="51"/>
  <c r="IL70" i="51"/>
  <c r="IK70" i="51"/>
  <c r="IJ70" i="51"/>
  <c r="II70" i="51"/>
  <c r="IH70" i="51"/>
  <c r="IG70" i="51"/>
  <c r="IF70" i="51"/>
  <c r="IE70" i="51"/>
  <c r="ID70" i="51"/>
  <c r="IC70" i="51"/>
  <c r="IB70" i="51"/>
  <c r="IA70" i="51"/>
  <c r="HZ70" i="51"/>
  <c r="HY70" i="51"/>
  <c r="HX70" i="51"/>
  <c r="HW70" i="51"/>
  <c r="HV70" i="51"/>
  <c r="HU70" i="51"/>
  <c r="HT70" i="51"/>
  <c r="HS70" i="51"/>
  <c r="HR70" i="51"/>
  <c r="HQ70" i="51"/>
  <c r="HP70" i="51"/>
  <c r="HO70" i="51"/>
  <c r="HN70" i="51"/>
  <c r="HM70" i="51"/>
  <c r="HL70" i="51"/>
  <c r="HK70" i="51"/>
  <c r="HJ70" i="51"/>
  <c r="HI70" i="51"/>
  <c r="HH70" i="51"/>
  <c r="HG70" i="51"/>
  <c r="HF70" i="51"/>
  <c r="HE70" i="51"/>
  <c r="HD70" i="51"/>
  <c r="HC70" i="51"/>
  <c r="HB70" i="51"/>
  <c r="HA70" i="51"/>
  <c r="GZ70" i="51"/>
  <c r="IN68" i="51"/>
  <c r="IM68" i="51"/>
  <c r="IL68" i="51"/>
  <c r="IK68" i="51"/>
  <c r="IJ68" i="51"/>
  <c r="II68" i="51"/>
  <c r="IH68" i="51"/>
  <c r="IG68" i="51"/>
  <c r="IF68" i="51"/>
  <c r="IE68" i="51"/>
  <c r="ID68" i="51"/>
  <c r="IC68" i="51"/>
  <c r="IB68" i="51"/>
  <c r="IA68" i="51"/>
  <c r="HZ68" i="51"/>
  <c r="HY68" i="51"/>
  <c r="HX68" i="51"/>
  <c r="HW68" i="51"/>
  <c r="HV68" i="51"/>
  <c r="HU68" i="51"/>
  <c r="HT68" i="51"/>
  <c r="HS68" i="51"/>
  <c r="HR68" i="51"/>
  <c r="HQ68" i="51"/>
  <c r="HP68" i="51"/>
  <c r="HO68" i="51"/>
  <c r="HN68" i="51"/>
  <c r="HM68" i="51"/>
  <c r="HL68" i="51"/>
  <c r="HK68" i="51"/>
  <c r="HJ68" i="51"/>
  <c r="HI68" i="51"/>
  <c r="HH68" i="51"/>
  <c r="HG68" i="51"/>
  <c r="HF68" i="51"/>
  <c r="HE68" i="51"/>
  <c r="HD68" i="51"/>
  <c r="HC68" i="51"/>
  <c r="HB68" i="51"/>
  <c r="HA68" i="51"/>
  <c r="GZ68" i="51"/>
  <c r="IN67" i="51"/>
  <c r="IM67" i="51"/>
  <c r="IL67" i="51"/>
  <c r="IK67" i="51"/>
  <c r="IJ67" i="51"/>
  <c r="II67" i="51"/>
  <c r="IH67" i="51"/>
  <c r="IG67" i="51"/>
  <c r="IF67" i="51"/>
  <c r="IE67" i="51"/>
  <c r="ID67" i="51"/>
  <c r="IC67" i="51"/>
  <c r="IB67" i="51"/>
  <c r="IA67" i="51"/>
  <c r="HZ67" i="51"/>
  <c r="HY67" i="51"/>
  <c r="HX67" i="51"/>
  <c r="HW67" i="51"/>
  <c r="HV67" i="51"/>
  <c r="HU67" i="51"/>
  <c r="HT67" i="51"/>
  <c r="HS67" i="51"/>
  <c r="HR67" i="51"/>
  <c r="HQ67" i="51"/>
  <c r="HP67" i="51"/>
  <c r="HO67" i="51"/>
  <c r="HN67" i="51"/>
  <c r="HM67" i="51"/>
  <c r="HL67" i="51"/>
  <c r="HK67" i="51"/>
  <c r="HJ67" i="51"/>
  <c r="HI67" i="51"/>
  <c r="HH67" i="51"/>
  <c r="HG67" i="51"/>
  <c r="HF67" i="51"/>
  <c r="HE67" i="51"/>
  <c r="HD67" i="51"/>
  <c r="HC67" i="51"/>
  <c r="HB67" i="51"/>
  <c r="HA67" i="51"/>
  <c r="GZ67" i="51"/>
  <c r="IN66" i="51"/>
  <c r="IM66" i="51"/>
  <c r="IL66" i="51"/>
  <c r="IK66" i="51"/>
  <c r="IJ66" i="51"/>
  <c r="II66" i="51"/>
  <c r="IH66" i="51"/>
  <c r="IG66" i="51"/>
  <c r="IF66" i="51"/>
  <c r="IE66" i="51"/>
  <c r="ID66" i="51"/>
  <c r="IC66" i="51"/>
  <c r="IB66" i="51"/>
  <c r="IA66" i="51"/>
  <c r="HZ66" i="51"/>
  <c r="HY66" i="51"/>
  <c r="HX66" i="51"/>
  <c r="HW66" i="51"/>
  <c r="HV66" i="51"/>
  <c r="HU66" i="51"/>
  <c r="HT66" i="51"/>
  <c r="HS66" i="51"/>
  <c r="HR66" i="51"/>
  <c r="HQ66" i="51"/>
  <c r="HP66" i="51"/>
  <c r="HO66" i="51"/>
  <c r="HN66" i="51"/>
  <c r="HM66" i="51"/>
  <c r="HL66" i="51"/>
  <c r="HK66" i="51"/>
  <c r="HJ66" i="51"/>
  <c r="HI66" i="51"/>
  <c r="HH66" i="51"/>
  <c r="HG66" i="51"/>
  <c r="HF66" i="51"/>
  <c r="HE66" i="51"/>
  <c r="HD66" i="51"/>
  <c r="HC66" i="51"/>
  <c r="HB66" i="51"/>
  <c r="HA66" i="51"/>
  <c r="GZ66" i="51"/>
  <c r="IN65" i="51"/>
  <c r="IM65" i="51"/>
  <c r="IL65" i="51"/>
  <c r="IK65" i="51"/>
  <c r="IJ65" i="51"/>
  <c r="II65" i="51"/>
  <c r="IH65" i="51"/>
  <c r="IG65" i="51"/>
  <c r="IF65" i="51"/>
  <c r="IE65" i="51"/>
  <c r="ID65" i="51"/>
  <c r="IC65" i="51"/>
  <c r="IB65" i="51"/>
  <c r="IA65" i="51"/>
  <c r="HZ65" i="51"/>
  <c r="HY65" i="51"/>
  <c r="HX65" i="51"/>
  <c r="HW65" i="51"/>
  <c r="HV65" i="51"/>
  <c r="HU65" i="51"/>
  <c r="HT65" i="51"/>
  <c r="HS65" i="51"/>
  <c r="HR65" i="51"/>
  <c r="HQ65" i="51"/>
  <c r="HP65" i="51"/>
  <c r="HO65" i="51"/>
  <c r="HN65" i="51"/>
  <c r="HM65" i="51"/>
  <c r="HL65" i="51"/>
  <c r="HK65" i="51"/>
  <c r="HJ65" i="51"/>
  <c r="HI65" i="51"/>
  <c r="HH65" i="51"/>
  <c r="HG65" i="51"/>
  <c r="HF65" i="51"/>
  <c r="HE65" i="51"/>
  <c r="HD65" i="51"/>
  <c r="HC65" i="51"/>
  <c r="HB65" i="51"/>
  <c r="HA65" i="51"/>
  <c r="GZ65" i="51"/>
  <c r="IN63" i="51"/>
  <c r="IM63" i="51"/>
  <c r="IL63" i="51"/>
  <c r="IK63" i="51"/>
  <c r="IJ63" i="51"/>
  <c r="II63" i="51"/>
  <c r="IH63" i="51"/>
  <c r="IG63" i="51"/>
  <c r="IF63" i="51"/>
  <c r="IE63" i="51"/>
  <c r="ID63" i="51"/>
  <c r="IC63" i="51"/>
  <c r="IB63" i="51"/>
  <c r="IA63" i="51"/>
  <c r="HZ63" i="51"/>
  <c r="HY63" i="51"/>
  <c r="HX63" i="51"/>
  <c r="HW63" i="51"/>
  <c r="HV63" i="51"/>
  <c r="HU63" i="51"/>
  <c r="HT63" i="51"/>
  <c r="HS63" i="51"/>
  <c r="HR63" i="51"/>
  <c r="HQ63" i="51"/>
  <c r="HP63" i="51"/>
  <c r="HO63" i="51"/>
  <c r="HN63" i="51"/>
  <c r="HM63" i="51"/>
  <c r="HL63" i="51"/>
  <c r="HK63" i="51"/>
  <c r="HJ63" i="51"/>
  <c r="HI63" i="51"/>
  <c r="HG63" i="51"/>
  <c r="HF63" i="51"/>
  <c r="HE63" i="51"/>
  <c r="HD63" i="51"/>
  <c r="HC63" i="51"/>
  <c r="HB63" i="51"/>
  <c r="HA63" i="51"/>
  <c r="GZ63" i="51"/>
  <c r="IN62" i="51"/>
  <c r="IM62" i="51"/>
  <c r="IL62" i="51"/>
  <c r="IK62" i="51"/>
  <c r="IJ62" i="51"/>
  <c r="II62" i="51"/>
  <c r="IH62" i="51"/>
  <c r="IG62" i="51"/>
  <c r="IF62" i="51"/>
  <c r="IE62" i="51"/>
  <c r="ID62" i="51"/>
  <c r="IC62" i="51"/>
  <c r="IB62" i="51"/>
  <c r="IA62" i="51"/>
  <c r="HZ62" i="51"/>
  <c r="HY62" i="51"/>
  <c r="HX62" i="51"/>
  <c r="HW62" i="51"/>
  <c r="HV62" i="51"/>
  <c r="HU62" i="51"/>
  <c r="HT62" i="51"/>
  <c r="HS62" i="51"/>
  <c r="HR62" i="51"/>
  <c r="HQ62" i="51"/>
  <c r="HP62" i="51"/>
  <c r="HO62" i="51"/>
  <c r="HN62" i="51"/>
  <c r="HM62" i="51"/>
  <c r="HL62" i="51"/>
  <c r="HK62" i="51"/>
  <c r="HJ62" i="51"/>
  <c r="HI62" i="51"/>
  <c r="HH62" i="51"/>
  <c r="HG62" i="51"/>
  <c r="HF62" i="51"/>
  <c r="HE62" i="51"/>
  <c r="HD62" i="51"/>
  <c r="HC62" i="51"/>
  <c r="HB62" i="51"/>
  <c r="HA62" i="51"/>
  <c r="GZ62" i="51"/>
  <c r="IN61" i="51"/>
  <c r="IM61" i="51"/>
  <c r="IL61" i="51"/>
  <c r="IK61" i="51"/>
  <c r="IJ61" i="51"/>
  <c r="II61" i="51"/>
  <c r="IH61" i="51"/>
  <c r="IG61" i="51"/>
  <c r="IF61" i="51"/>
  <c r="IE61" i="51"/>
  <c r="ID61" i="51"/>
  <c r="IC61" i="51"/>
  <c r="IB61" i="51"/>
  <c r="IA61" i="51"/>
  <c r="HZ61" i="51"/>
  <c r="HY61" i="51"/>
  <c r="HX61" i="51"/>
  <c r="HW61" i="51"/>
  <c r="HV61" i="51"/>
  <c r="HU61" i="51"/>
  <c r="HT61" i="51"/>
  <c r="HS61" i="51"/>
  <c r="HR61" i="51"/>
  <c r="HQ61" i="51"/>
  <c r="HP61" i="51"/>
  <c r="HO61" i="51"/>
  <c r="HN61" i="51"/>
  <c r="HM61" i="51"/>
  <c r="HL61" i="51"/>
  <c r="HK61" i="51"/>
  <c r="HJ61" i="51"/>
  <c r="HI61" i="51"/>
  <c r="HH61" i="51"/>
  <c r="HG61" i="51"/>
  <c r="HF61" i="51"/>
  <c r="HE61" i="51"/>
  <c r="HD61" i="51"/>
  <c r="HC61" i="51"/>
  <c r="HB61" i="51"/>
  <c r="HA61" i="51"/>
  <c r="GZ61" i="51"/>
  <c r="IN60" i="51"/>
  <c r="IM60" i="51"/>
  <c r="IL60" i="51"/>
  <c r="IK60" i="51"/>
  <c r="IJ60" i="51"/>
  <c r="II60" i="51"/>
  <c r="IH60" i="51"/>
  <c r="IG60" i="51"/>
  <c r="IF60" i="51"/>
  <c r="IE60" i="51"/>
  <c r="ID60" i="51"/>
  <c r="IC60" i="51"/>
  <c r="IB60" i="51"/>
  <c r="IA60" i="51"/>
  <c r="HZ60" i="51"/>
  <c r="HY60" i="51"/>
  <c r="HX60" i="51"/>
  <c r="HW60" i="51"/>
  <c r="HV60" i="51"/>
  <c r="HU60" i="51"/>
  <c r="HT60" i="51"/>
  <c r="HS60" i="51"/>
  <c r="HR60" i="51"/>
  <c r="HQ60" i="51"/>
  <c r="HP60" i="51"/>
  <c r="HO60" i="51"/>
  <c r="HN60" i="51"/>
  <c r="HM60" i="51"/>
  <c r="HL60" i="51"/>
  <c r="HK60" i="51"/>
  <c r="HJ60" i="51"/>
  <c r="HI60" i="51"/>
  <c r="HH60" i="51"/>
  <c r="HG60" i="51"/>
  <c r="HF60" i="51"/>
  <c r="HE60" i="51"/>
  <c r="HD60" i="51"/>
  <c r="HC60" i="51"/>
  <c r="HB60" i="51"/>
  <c r="HA60" i="51"/>
  <c r="GZ60" i="51"/>
  <c r="IN59" i="51"/>
  <c r="IM59" i="51"/>
  <c r="IL59" i="51"/>
  <c r="IK59" i="51"/>
  <c r="IJ59" i="51"/>
  <c r="II59" i="51"/>
  <c r="IH59" i="51"/>
  <c r="IG59" i="51"/>
  <c r="IF59" i="51"/>
  <c r="IE59" i="51"/>
  <c r="ID59" i="51"/>
  <c r="IC59" i="51"/>
  <c r="IB59" i="51"/>
  <c r="IA59" i="51"/>
  <c r="HZ59" i="51"/>
  <c r="HY59" i="51"/>
  <c r="HX59" i="51"/>
  <c r="HW59" i="51"/>
  <c r="HV59" i="51"/>
  <c r="HU59" i="51"/>
  <c r="HT59" i="51"/>
  <c r="HS59" i="51"/>
  <c r="HR59" i="51"/>
  <c r="HQ59" i="51"/>
  <c r="HP59" i="51"/>
  <c r="HO59" i="51"/>
  <c r="HN59" i="51"/>
  <c r="HM59" i="51"/>
  <c r="HL59" i="51"/>
  <c r="HK59" i="51"/>
  <c r="HJ59" i="51"/>
  <c r="HI59" i="51"/>
  <c r="HH59" i="51"/>
  <c r="HG59" i="51"/>
  <c r="HF59" i="51"/>
  <c r="HE59" i="51"/>
  <c r="HD59" i="51"/>
  <c r="HC59" i="51"/>
  <c r="HB59" i="51"/>
  <c r="HA59" i="51"/>
  <c r="GZ59" i="51"/>
  <c r="IN57" i="51"/>
  <c r="IM57" i="51"/>
  <c r="IL57" i="51"/>
  <c r="IK57" i="51"/>
  <c r="IJ57" i="51"/>
  <c r="II57" i="51"/>
  <c r="IH57" i="51"/>
  <c r="IG57" i="51"/>
  <c r="IF57" i="51"/>
  <c r="IE57" i="51"/>
  <c r="ID57" i="51"/>
  <c r="IC57" i="51"/>
  <c r="IB57" i="51"/>
  <c r="IA57" i="51"/>
  <c r="HZ57" i="51"/>
  <c r="HY57" i="51"/>
  <c r="HX57" i="51"/>
  <c r="HW57" i="51"/>
  <c r="HV57" i="51"/>
  <c r="HU57" i="51"/>
  <c r="HT57" i="51"/>
  <c r="HS57" i="51"/>
  <c r="HR57" i="51"/>
  <c r="HQ57" i="51"/>
  <c r="HP57" i="51"/>
  <c r="HO57" i="51"/>
  <c r="HN57" i="51"/>
  <c r="HM57" i="51"/>
  <c r="HL57" i="51"/>
  <c r="HK57" i="51"/>
  <c r="HJ57" i="51"/>
  <c r="HI57" i="51"/>
  <c r="HH57" i="51"/>
  <c r="HG57" i="51"/>
  <c r="HF57" i="51"/>
  <c r="HE57" i="51"/>
  <c r="HD57" i="51"/>
  <c r="HC57" i="51"/>
  <c r="HB57" i="51"/>
  <c r="HA57" i="51"/>
  <c r="GZ57" i="51"/>
  <c r="IN56" i="51"/>
  <c r="IM56" i="51"/>
  <c r="IL56" i="51"/>
  <c r="IK56" i="51"/>
  <c r="IJ56" i="51"/>
  <c r="II56" i="51"/>
  <c r="IH56" i="51"/>
  <c r="IG56" i="51"/>
  <c r="IF56" i="51"/>
  <c r="IE56" i="51"/>
  <c r="ID56" i="51"/>
  <c r="IC56" i="51"/>
  <c r="IB56" i="51"/>
  <c r="IA56" i="51"/>
  <c r="HZ56" i="51"/>
  <c r="HY56" i="51"/>
  <c r="HX56" i="51"/>
  <c r="HW56" i="51"/>
  <c r="HV56" i="51"/>
  <c r="HU56" i="51"/>
  <c r="HT56" i="51"/>
  <c r="HS56" i="51"/>
  <c r="HR56" i="51"/>
  <c r="HQ56" i="51"/>
  <c r="HP56" i="51"/>
  <c r="HO56" i="51"/>
  <c r="HN56" i="51"/>
  <c r="HM56" i="51"/>
  <c r="HL56" i="51"/>
  <c r="HK56" i="51"/>
  <c r="HJ56" i="51"/>
  <c r="HI56" i="51"/>
  <c r="HH56" i="51"/>
  <c r="HG56" i="51"/>
  <c r="HF56" i="51"/>
  <c r="HE56" i="51"/>
  <c r="HD56" i="51"/>
  <c r="HC56" i="51"/>
  <c r="HB56" i="51"/>
  <c r="HA56" i="51"/>
  <c r="GZ56" i="51"/>
  <c r="IN55" i="51"/>
  <c r="IM55" i="51"/>
  <c r="IL55" i="51"/>
  <c r="IK55" i="51"/>
  <c r="IJ55" i="51"/>
  <c r="II55" i="51"/>
  <c r="IH55" i="51"/>
  <c r="IG55" i="51"/>
  <c r="IF55" i="51"/>
  <c r="IE55" i="51"/>
  <c r="ID55" i="51"/>
  <c r="IC55" i="51"/>
  <c r="IB55" i="51"/>
  <c r="IA55" i="51"/>
  <c r="HZ55" i="51"/>
  <c r="HY55" i="51"/>
  <c r="HX55" i="51"/>
  <c r="HW55" i="51"/>
  <c r="HV55" i="51"/>
  <c r="HU55" i="51"/>
  <c r="HT55" i="51"/>
  <c r="HS55" i="51"/>
  <c r="HR55" i="51"/>
  <c r="HQ55" i="51"/>
  <c r="HP55" i="51"/>
  <c r="HO55" i="51"/>
  <c r="HN55" i="51"/>
  <c r="HM55" i="51"/>
  <c r="HL55" i="51"/>
  <c r="HK55" i="51"/>
  <c r="HJ55" i="51"/>
  <c r="HI55" i="51"/>
  <c r="HH55" i="51"/>
  <c r="HG55" i="51"/>
  <c r="HF55" i="51"/>
  <c r="HE55" i="51"/>
  <c r="HD55" i="51"/>
  <c r="HC55" i="51"/>
  <c r="HB55" i="51"/>
  <c r="HA55" i="51"/>
  <c r="GZ55" i="51"/>
  <c r="IN53" i="51"/>
  <c r="IM53" i="51"/>
  <c r="IL53" i="51"/>
  <c r="IK53" i="51"/>
  <c r="IJ53" i="51"/>
  <c r="II53" i="51"/>
  <c r="IH53" i="51"/>
  <c r="IG53" i="51"/>
  <c r="IF53" i="51"/>
  <c r="IE53" i="51"/>
  <c r="ID53" i="51"/>
  <c r="IC53" i="51"/>
  <c r="IB53" i="51"/>
  <c r="IA53" i="51"/>
  <c r="HZ53" i="51"/>
  <c r="HY53" i="51"/>
  <c r="HX53" i="51"/>
  <c r="HW53" i="51"/>
  <c r="HV53" i="51"/>
  <c r="HU53" i="51"/>
  <c r="HT53" i="51"/>
  <c r="HS53" i="51"/>
  <c r="HR53" i="51"/>
  <c r="HQ53" i="51"/>
  <c r="HP53" i="51"/>
  <c r="HO53" i="51"/>
  <c r="HN53" i="51"/>
  <c r="HM53" i="51"/>
  <c r="HL53" i="51"/>
  <c r="HK53" i="51"/>
  <c r="HJ53" i="51"/>
  <c r="HI53" i="51"/>
  <c r="HH53" i="51"/>
  <c r="HG53" i="51"/>
  <c r="HF53" i="51"/>
  <c r="HE53" i="51"/>
  <c r="HD53" i="51"/>
  <c r="HC53" i="51"/>
  <c r="HB53" i="51"/>
  <c r="HA53" i="51"/>
  <c r="GZ53" i="51"/>
  <c r="IN52" i="51"/>
  <c r="IM52" i="51"/>
  <c r="IL52" i="51"/>
  <c r="IK52" i="51"/>
  <c r="IJ52" i="51"/>
  <c r="II52" i="51"/>
  <c r="IH52" i="51"/>
  <c r="IG52" i="51"/>
  <c r="IF52" i="51"/>
  <c r="IE52" i="51"/>
  <c r="ID52" i="51"/>
  <c r="IC52" i="51"/>
  <c r="IB52" i="51"/>
  <c r="IA52" i="51"/>
  <c r="HZ52" i="51"/>
  <c r="HY52" i="51"/>
  <c r="HX52" i="51"/>
  <c r="HW52" i="51"/>
  <c r="HV52" i="51"/>
  <c r="HU52" i="51"/>
  <c r="HT52" i="51"/>
  <c r="HS52" i="51"/>
  <c r="HR52" i="51"/>
  <c r="HQ52" i="51"/>
  <c r="HP52" i="51"/>
  <c r="HO52" i="51"/>
  <c r="HN52" i="51"/>
  <c r="HM52" i="51"/>
  <c r="HL52" i="51"/>
  <c r="HK52" i="51"/>
  <c r="HJ52" i="51"/>
  <c r="HI52" i="51"/>
  <c r="HH52" i="51"/>
  <c r="HG52" i="51"/>
  <c r="HF52" i="51"/>
  <c r="HE52" i="51"/>
  <c r="HD52" i="51"/>
  <c r="HC52" i="51"/>
  <c r="HB52" i="51"/>
  <c r="HA52" i="51"/>
  <c r="GZ52" i="51"/>
  <c r="IN51" i="51"/>
  <c r="IM51" i="51"/>
  <c r="IL51" i="51"/>
  <c r="IK51" i="51"/>
  <c r="IJ51" i="51"/>
  <c r="II51" i="51"/>
  <c r="IH51" i="51"/>
  <c r="IG51" i="51"/>
  <c r="IF51" i="51"/>
  <c r="IE51" i="51"/>
  <c r="ID51" i="51"/>
  <c r="IC51" i="51"/>
  <c r="IB51" i="51"/>
  <c r="IA51" i="51"/>
  <c r="HZ51" i="51"/>
  <c r="HY51" i="51"/>
  <c r="HX51" i="51"/>
  <c r="HW51" i="51"/>
  <c r="HV51" i="51"/>
  <c r="HU51" i="51"/>
  <c r="HT51" i="51"/>
  <c r="HS51" i="51"/>
  <c r="HR51" i="51"/>
  <c r="HQ51" i="51"/>
  <c r="HP51" i="51"/>
  <c r="HO51" i="51"/>
  <c r="HN51" i="51"/>
  <c r="HM51" i="51"/>
  <c r="HL51" i="51"/>
  <c r="HK51" i="51"/>
  <c r="HJ51" i="51"/>
  <c r="HI51" i="51"/>
  <c r="HH51" i="51"/>
  <c r="HG51" i="51"/>
  <c r="HF51" i="51"/>
  <c r="HE51" i="51"/>
  <c r="HD51" i="51"/>
  <c r="HC51" i="51"/>
  <c r="HB51" i="51"/>
  <c r="HA51" i="51"/>
  <c r="GZ51" i="51"/>
  <c r="IN50" i="51"/>
  <c r="IM50" i="51"/>
  <c r="IL50" i="51"/>
  <c r="IK50" i="51"/>
  <c r="IJ50" i="51"/>
  <c r="II50" i="51"/>
  <c r="IH50" i="51"/>
  <c r="IG50" i="51"/>
  <c r="IF50" i="51"/>
  <c r="IE50" i="51"/>
  <c r="ID50" i="51"/>
  <c r="IC50" i="51"/>
  <c r="IB50" i="51"/>
  <c r="IA50" i="51"/>
  <c r="HZ50" i="51"/>
  <c r="HY50" i="51"/>
  <c r="HX50" i="51"/>
  <c r="HW50" i="51"/>
  <c r="HV50" i="51"/>
  <c r="HU50" i="51"/>
  <c r="HT50" i="51"/>
  <c r="HS50" i="51"/>
  <c r="HR50" i="51"/>
  <c r="HQ50" i="51"/>
  <c r="HP50" i="51"/>
  <c r="HO50" i="51"/>
  <c r="HN50" i="51"/>
  <c r="HM50" i="51"/>
  <c r="HL50" i="51"/>
  <c r="HK50" i="51"/>
  <c r="HI50" i="51"/>
  <c r="HH50" i="51"/>
  <c r="HG50" i="51"/>
  <c r="HF50" i="51"/>
  <c r="HE50" i="51"/>
  <c r="HD50" i="51"/>
  <c r="HC50" i="51"/>
  <c r="HB50" i="51"/>
  <c r="HA50" i="51"/>
  <c r="GZ50" i="51"/>
  <c r="IN48" i="51"/>
  <c r="IM48" i="51"/>
  <c r="IL48" i="51"/>
  <c r="IK48" i="51"/>
  <c r="IJ48" i="51"/>
  <c r="II48" i="51"/>
  <c r="IH48" i="51"/>
  <c r="IG48" i="51"/>
  <c r="IF48" i="51"/>
  <c r="IE48" i="51"/>
  <c r="ID48" i="51"/>
  <c r="IC48" i="51"/>
  <c r="IB48" i="51"/>
  <c r="IA48" i="51"/>
  <c r="HZ48" i="51"/>
  <c r="HY48" i="51"/>
  <c r="HX48" i="51"/>
  <c r="HW48" i="51"/>
  <c r="HV48" i="51"/>
  <c r="HU48" i="51"/>
  <c r="HT48" i="51"/>
  <c r="HS48" i="51"/>
  <c r="HR48" i="51"/>
  <c r="HQ48" i="51"/>
  <c r="HP48" i="51"/>
  <c r="HO48" i="51"/>
  <c r="HN48" i="51"/>
  <c r="HM48" i="51"/>
  <c r="HL48" i="51"/>
  <c r="HK48" i="51"/>
  <c r="HJ48" i="51"/>
  <c r="HI48" i="51"/>
  <c r="HH48" i="51"/>
  <c r="HG48" i="51"/>
  <c r="HF48" i="51"/>
  <c r="HE48" i="51"/>
  <c r="HD48" i="51"/>
  <c r="HC48" i="51"/>
  <c r="HB48" i="51"/>
  <c r="HA48" i="51"/>
  <c r="GZ48" i="51"/>
  <c r="IN47" i="51"/>
  <c r="IM47" i="51"/>
  <c r="IL47" i="51"/>
  <c r="IK47" i="51"/>
  <c r="IJ47" i="51"/>
  <c r="II47" i="51"/>
  <c r="IH47" i="51"/>
  <c r="IG47" i="51"/>
  <c r="IF47" i="51"/>
  <c r="IE47" i="51"/>
  <c r="ID47" i="51"/>
  <c r="IC47" i="51"/>
  <c r="IB47" i="51"/>
  <c r="IA47" i="51"/>
  <c r="HZ47" i="51"/>
  <c r="HY47" i="51"/>
  <c r="HX47" i="51"/>
  <c r="HW47" i="51"/>
  <c r="HV47" i="51"/>
  <c r="HU47" i="51"/>
  <c r="HT47" i="51"/>
  <c r="HS47" i="51"/>
  <c r="HR47" i="51"/>
  <c r="HQ47" i="51"/>
  <c r="HP47" i="51"/>
  <c r="HO47" i="51"/>
  <c r="HN47" i="51"/>
  <c r="HM47" i="51"/>
  <c r="HL47" i="51"/>
  <c r="HK47" i="51"/>
  <c r="HJ47" i="51"/>
  <c r="HI47" i="51"/>
  <c r="HH47" i="51"/>
  <c r="HG47" i="51"/>
  <c r="HF47" i="51"/>
  <c r="HE47" i="51"/>
  <c r="HD47" i="51"/>
  <c r="HC47" i="51"/>
  <c r="HB47" i="51"/>
  <c r="HA47" i="51"/>
  <c r="GZ47" i="51"/>
  <c r="IN46" i="51"/>
  <c r="IM46" i="51"/>
  <c r="IL46" i="51"/>
  <c r="IK46" i="51"/>
  <c r="IJ46" i="51"/>
  <c r="II46" i="51"/>
  <c r="IH46" i="51"/>
  <c r="IG46" i="51"/>
  <c r="IF46" i="51"/>
  <c r="IE46" i="51"/>
  <c r="ID46" i="51"/>
  <c r="IC46" i="51"/>
  <c r="IB46" i="51"/>
  <c r="IA46" i="51"/>
  <c r="HZ46" i="51"/>
  <c r="HY46" i="51"/>
  <c r="HX46" i="51"/>
  <c r="HW46" i="51"/>
  <c r="HV46" i="51"/>
  <c r="HU46" i="51"/>
  <c r="HT46" i="51"/>
  <c r="HS46" i="51"/>
  <c r="HR46" i="51"/>
  <c r="HQ46" i="51"/>
  <c r="HP46" i="51"/>
  <c r="HO46" i="51"/>
  <c r="HN46" i="51"/>
  <c r="HM46" i="51"/>
  <c r="HL46" i="51"/>
  <c r="HK46" i="51"/>
  <c r="HJ46" i="51"/>
  <c r="HI46" i="51"/>
  <c r="HH46" i="51"/>
  <c r="HG46" i="51"/>
  <c r="HF46" i="51"/>
  <c r="HE46" i="51"/>
  <c r="HD46" i="51"/>
  <c r="HC46" i="51"/>
  <c r="HB46" i="51"/>
  <c r="HA46" i="51"/>
  <c r="GZ46" i="51"/>
  <c r="IN45" i="51"/>
  <c r="IM45" i="51"/>
  <c r="IL45" i="51"/>
  <c r="IK45" i="51"/>
  <c r="IJ45" i="51"/>
  <c r="II45" i="51"/>
  <c r="IH45" i="51"/>
  <c r="IG45" i="51"/>
  <c r="IF45" i="51"/>
  <c r="IE45" i="51"/>
  <c r="ID45" i="51"/>
  <c r="IC45" i="51"/>
  <c r="IB45" i="51"/>
  <c r="IA45" i="51"/>
  <c r="HZ45" i="51"/>
  <c r="HY45" i="51"/>
  <c r="HX45" i="51"/>
  <c r="HW45" i="51"/>
  <c r="HV45" i="51"/>
  <c r="HU45" i="51"/>
  <c r="HT45" i="51"/>
  <c r="HS45" i="51"/>
  <c r="HR45" i="51"/>
  <c r="HQ45" i="51"/>
  <c r="HP45" i="51"/>
  <c r="HO45" i="51"/>
  <c r="HN45" i="51"/>
  <c r="HM45" i="51"/>
  <c r="HL45" i="51"/>
  <c r="HK45" i="51"/>
  <c r="HJ45" i="51"/>
  <c r="HI45" i="51"/>
  <c r="HH45" i="51"/>
  <c r="HG45" i="51"/>
  <c r="HF45" i="51"/>
  <c r="HE45" i="51"/>
  <c r="HD45" i="51"/>
  <c r="HC45" i="51"/>
  <c r="HB45" i="51"/>
  <c r="HA45" i="51"/>
  <c r="GZ45" i="51"/>
  <c r="IN44" i="51"/>
  <c r="IM44" i="51"/>
  <c r="IL44" i="51"/>
  <c r="IK44" i="51"/>
  <c r="IJ44" i="51"/>
  <c r="II44" i="51"/>
  <c r="IH44" i="51"/>
  <c r="IG44" i="51"/>
  <c r="IF44" i="51"/>
  <c r="IE44" i="51"/>
  <c r="ID44" i="51"/>
  <c r="IC44" i="51"/>
  <c r="IB44" i="51"/>
  <c r="IA44" i="51"/>
  <c r="HZ44" i="51"/>
  <c r="HY44" i="51"/>
  <c r="HX44" i="51"/>
  <c r="HW44" i="51"/>
  <c r="HV44" i="51"/>
  <c r="HU44" i="51"/>
  <c r="HT44" i="51"/>
  <c r="HS44" i="51"/>
  <c r="HR44" i="51"/>
  <c r="HQ44" i="51"/>
  <c r="HP44" i="51"/>
  <c r="HO44" i="51"/>
  <c r="HN44" i="51"/>
  <c r="HM44" i="51"/>
  <c r="HL44" i="51"/>
  <c r="HK44" i="51"/>
  <c r="HJ44" i="51"/>
  <c r="HI44" i="51"/>
  <c r="HH44" i="51"/>
  <c r="HG44" i="51"/>
  <c r="HF44" i="51"/>
  <c r="HE44" i="51"/>
  <c r="HD44" i="51"/>
  <c r="HC44" i="51"/>
  <c r="HB44" i="51"/>
  <c r="HA44" i="51"/>
  <c r="GZ44" i="51"/>
  <c r="IN43" i="51"/>
  <c r="IM43" i="51"/>
  <c r="IL43" i="51"/>
  <c r="IK43" i="51"/>
  <c r="IJ43" i="51"/>
  <c r="II43" i="51"/>
  <c r="IH43" i="51"/>
  <c r="IG43" i="51"/>
  <c r="IF43" i="51"/>
  <c r="IE43" i="51"/>
  <c r="ID43" i="51"/>
  <c r="IC43" i="51"/>
  <c r="IB43" i="51"/>
  <c r="IA43" i="51"/>
  <c r="HZ43" i="51"/>
  <c r="HY43" i="51"/>
  <c r="HX43" i="51"/>
  <c r="HW43" i="51"/>
  <c r="HV43" i="51"/>
  <c r="HU43" i="51"/>
  <c r="HT43" i="51"/>
  <c r="HS43" i="51"/>
  <c r="HR43" i="51"/>
  <c r="HQ43" i="51"/>
  <c r="HP43" i="51"/>
  <c r="HO43" i="51"/>
  <c r="HN43" i="51"/>
  <c r="HM43" i="51"/>
  <c r="HL43" i="51"/>
  <c r="HK43" i="51"/>
  <c r="HJ43" i="51"/>
  <c r="HI43" i="51"/>
  <c r="HH43" i="51"/>
  <c r="HG43" i="51"/>
  <c r="HF43" i="51"/>
  <c r="HE43" i="51"/>
  <c r="HD43" i="51"/>
  <c r="HC43" i="51"/>
  <c r="HB43" i="51"/>
  <c r="HA43" i="51"/>
  <c r="GZ43" i="51"/>
  <c r="IN41" i="51"/>
  <c r="IM41" i="51"/>
  <c r="IL41" i="51"/>
  <c r="IK41" i="51"/>
  <c r="IJ41" i="51"/>
  <c r="II41" i="51"/>
  <c r="IH41" i="51"/>
  <c r="IG41" i="51"/>
  <c r="IF41" i="51"/>
  <c r="IE41" i="51"/>
  <c r="ID41" i="51"/>
  <c r="IC41" i="51"/>
  <c r="IB41" i="51"/>
  <c r="IA41" i="51"/>
  <c r="HZ41" i="51"/>
  <c r="HY41" i="51"/>
  <c r="HX41" i="51"/>
  <c r="HW41" i="51"/>
  <c r="HV41" i="51"/>
  <c r="HU41" i="51"/>
  <c r="HT41" i="51"/>
  <c r="HS41" i="51"/>
  <c r="HR41" i="51"/>
  <c r="HQ41" i="51"/>
  <c r="HP41" i="51"/>
  <c r="HO41" i="51"/>
  <c r="HN41" i="51"/>
  <c r="HM41" i="51"/>
  <c r="HL41" i="51"/>
  <c r="HK41" i="51"/>
  <c r="HJ41" i="51"/>
  <c r="HI41" i="51"/>
  <c r="HH41" i="51"/>
  <c r="HG41" i="51"/>
  <c r="HF41" i="51"/>
  <c r="HE41" i="51"/>
  <c r="HD41" i="51"/>
  <c r="HC41" i="51"/>
  <c r="HB41" i="51"/>
  <c r="HA41" i="51"/>
  <c r="GZ41" i="51"/>
  <c r="IN40" i="51"/>
  <c r="IM40" i="51"/>
  <c r="IL40" i="51"/>
  <c r="IK40" i="51"/>
  <c r="IJ40" i="51"/>
  <c r="II40" i="51"/>
  <c r="IH40" i="51"/>
  <c r="IG40" i="51"/>
  <c r="IF40" i="51"/>
  <c r="IE40" i="51"/>
  <c r="ID40" i="51"/>
  <c r="IC40" i="51"/>
  <c r="IB40" i="51"/>
  <c r="IA40" i="51"/>
  <c r="HZ40" i="51"/>
  <c r="HY40" i="51"/>
  <c r="HX40" i="51"/>
  <c r="HW40" i="51"/>
  <c r="HV40" i="51"/>
  <c r="HU40" i="51"/>
  <c r="HT40" i="51"/>
  <c r="HS40" i="51"/>
  <c r="HR40" i="51"/>
  <c r="HQ40" i="51"/>
  <c r="HP40" i="51"/>
  <c r="HO40" i="51"/>
  <c r="HN40" i="51"/>
  <c r="HM40" i="51"/>
  <c r="HL40" i="51"/>
  <c r="HK40" i="51"/>
  <c r="HJ40" i="51"/>
  <c r="HI40" i="51"/>
  <c r="HH40" i="51"/>
  <c r="HG40" i="51"/>
  <c r="HF40" i="51"/>
  <c r="HE40" i="51"/>
  <c r="HD40" i="51"/>
  <c r="HC40" i="51"/>
  <c r="HB40" i="51"/>
  <c r="HA40" i="51"/>
  <c r="GZ40" i="51"/>
  <c r="IN39" i="51"/>
  <c r="IM39" i="51"/>
  <c r="IL39" i="51"/>
  <c r="IK39" i="51"/>
  <c r="IJ39" i="51"/>
  <c r="II39" i="51"/>
  <c r="IH39" i="51"/>
  <c r="IG39" i="51"/>
  <c r="IF39" i="51"/>
  <c r="IE39" i="51"/>
  <c r="ID39" i="51"/>
  <c r="IC39" i="51"/>
  <c r="IB39" i="51"/>
  <c r="IA39" i="51"/>
  <c r="HZ39" i="51"/>
  <c r="HY39" i="51"/>
  <c r="HX39" i="51"/>
  <c r="HW39" i="51"/>
  <c r="HV39" i="51"/>
  <c r="HU39" i="51"/>
  <c r="HT39" i="51"/>
  <c r="HS39" i="51"/>
  <c r="HR39" i="51"/>
  <c r="HQ39" i="51"/>
  <c r="HP39" i="51"/>
  <c r="HO39" i="51"/>
  <c r="HN39" i="51"/>
  <c r="HM39" i="51"/>
  <c r="HL39" i="51"/>
  <c r="HK39" i="51"/>
  <c r="HJ39" i="51"/>
  <c r="HI39" i="51"/>
  <c r="HH39" i="51"/>
  <c r="HG39" i="51"/>
  <c r="HF39" i="51"/>
  <c r="HE39" i="51"/>
  <c r="HD39" i="51"/>
  <c r="HC39" i="51"/>
  <c r="HB39" i="51"/>
  <c r="HA39" i="51"/>
  <c r="GZ39" i="51"/>
  <c r="IN38" i="51"/>
  <c r="IM38" i="51"/>
  <c r="IL38" i="51"/>
  <c r="IK38" i="51"/>
  <c r="IJ38" i="51"/>
  <c r="II38" i="51"/>
  <c r="IH38" i="51"/>
  <c r="IG38" i="51"/>
  <c r="IF38" i="51"/>
  <c r="IE38" i="51"/>
  <c r="ID38" i="51"/>
  <c r="IC38" i="51"/>
  <c r="IB38" i="51"/>
  <c r="IA38" i="51"/>
  <c r="HZ38" i="51"/>
  <c r="HY38" i="51"/>
  <c r="HX38" i="51"/>
  <c r="HW38" i="51"/>
  <c r="HV38" i="51"/>
  <c r="HU38" i="51"/>
  <c r="HT38" i="51"/>
  <c r="HS38" i="51"/>
  <c r="HR38" i="51"/>
  <c r="HQ38" i="51"/>
  <c r="HP38" i="51"/>
  <c r="HO38" i="51"/>
  <c r="HN38" i="51"/>
  <c r="HM38" i="51"/>
  <c r="HL38" i="51"/>
  <c r="HK38" i="51"/>
  <c r="HJ38" i="51"/>
  <c r="HI38" i="51"/>
  <c r="HH38" i="51"/>
  <c r="HG38" i="51"/>
  <c r="HF38" i="51"/>
  <c r="HE38" i="51"/>
  <c r="HD38" i="51"/>
  <c r="HC38" i="51"/>
  <c r="HB38" i="51"/>
  <c r="HA38" i="51"/>
  <c r="GZ38" i="51"/>
  <c r="IN34" i="51"/>
  <c r="IM34" i="51"/>
  <c r="IL34" i="51"/>
  <c r="IK34" i="51"/>
  <c r="IJ34" i="51"/>
  <c r="II34" i="51"/>
  <c r="IH34" i="51"/>
  <c r="IG34" i="51"/>
  <c r="IF34" i="51"/>
  <c r="IE34" i="51"/>
  <c r="ID34" i="51"/>
  <c r="IC34" i="51"/>
  <c r="IB34" i="51"/>
  <c r="IA34" i="51"/>
  <c r="HZ34" i="51"/>
  <c r="HY34" i="51"/>
  <c r="HX34" i="51"/>
  <c r="HW34" i="51"/>
  <c r="HV34" i="51"/>
  <c r="HU34" i="51"/>
  <c r="HT34" i="51"/>
  <c r="HS34" i="51"/>
  <c r="HR34" i="51"/>
  <c r="HQ34" i="51"/>
  <c r="HP34" i="51"/>
  <c r="HO34" i="51"/>
  <c r="HN34" i="51"/>
  <c r="HM34" i="51"/>
  <c r="HL34" i="51"/>
  <c r="HK34" i="51"/>
  <c r="HJ34" i="51"/>
  <c r="HI34" i="51"/>
  <c r="HH34" i="51"/>
  <c r="HG34" i="51"/>
  <c r="HF34" i="51"/>
  <c r="HE34" i="51"/>
  <c r="HD34" i="51"/>
  <c r="HC34" i="51"/>
  <c r="HB34" i="51"/>
  <c r="HA34" i="51"/>
  <c r="GZ34" i="51"/>
  <c r="IN33" i="51"/>
  <c r="IM33" i="51"/>
  <c r="IL33" i="51"/>
  <c r="IK33" i="51"/>
  <c r="IJ33" i="51"/>
  <c r="II33" i="51"/>
  <c r="IH33" i="51"/>
  <c r="IG33" i="51"/>
  <c r="IF33" i="51"/>
  <c r="IE33" i="51"/>
  <c r="ID33" i="51"/>
  <c r="IC33" i="51"/>
  <c r="IB33" i="51"/>
  <c r="IA33" i="51"/>
  <c r="HZ33" i="51"/>
  <c r="HY33" i="51"/>
  <c r="HX33" i="51"/>
  <c r="HW33" i="51"/>
  <c r="HV33" i="51"/>
  <c r="HU33" i="51"/>
  <c r="HT33" i="51"/>
  <c r="HS33" i="51"/>
  <c r="HR33" i="51"/>
  <c r="HQ33" i="51"/>
  <c r="HP33" i="51"/>
  <c r="HO33" i="51"/>
  <c r="HN33" i="51"/>
  <c r="HM33" i="51"/>
  <c r="HL33" i="51"/>
  <c r="HK33" i="51"/>
  <c r="HI33" i="51"/>
  <c r="HH33" i="51"/>
  <c r="HG33" i="51"/>
  <c r="HF33" i="51"/>
  <c r="HE33" i="51"/>
  <c r="HD33" i="51"/>
  <c r="HC33" i="51"/>
  <c r="HB33" i="51"/>
  <c r="HA33" i="51"/>
  <c r="GZ33" i="51"/>
  <c r="IN32" i="51"/>
  <c r="IM32" i="51"/>
  <c r="IL32" i="51"/>
  <c r="IK32" i="51"/>
  <c r="IJ32" i="51"/>
  <c r="II32" i="51"/>
  <c r="IH32" i="51"/>
  <c r="IG32" i="51"/>
  <c r="IF32" i="51"/>
  <c r="IE32" i="51"/>
  <c r="ID32" i="51"/>
  <c r="IC32" i="51"/>
  <c r="IB32" i="51"/>
  <c r="IA32" i="51"/>
  <c r="HZ32" i="51"/>
  <c r="HY32" i="51"/>
  <c r="HX32" i="51"/>
  <c r="HW32" i="51"/>
  <c r="HV32" i="51"/>
  <c r="HU32" i="51"/>
  <c r="HT32" i="51"/>
  <c r="HS32" i="51"/>
  <c r="HR32" i="51"/>
  <c r="HQ32" i="51"/>
  <c r="HP32" i="51"/>
  <c r="HO32" i="51"/>
  <c r="HN32" i="51"/>
  <c r="HM32" i="51"/>
  <c r="HL32" i="51"/>
  <c r="HK32" i="51"/>
  <c r="HJ32" i="51"/>
  <c r="HI32" i="51"/>
  <c r="HH32" i="51"/>
  <c r="HG32" i="51"/>
  <c r="HF32" i="51"/>
  <c r="HE32" i="51"/>
  <c r="HD32" i="51"/>
  <c r="HC32" i="51"/>
  <c r="HB32" i="51"/>
  <c r="HA32" i="51"/>
  <c r="GZ32" i="51"/>
  <c r="IN31" i="51"/>
  <c r="IM31" i="51"/>
  <c r="IL31" i="51"/>
  <c r="IK31" i="51"/>
  <c r="IJ31" i="51"/>
  <c r="II31" i="51"/>
  <c r="IH31" i="51"/>
  <c r="IG31" i="51"/>
  <c r="IF31" i="51"/>
  <c r="IE31" i="51"/>
  <c r="ID31" i="51"/>
  <c r="IC31" i="51"/>
  <c r="IB31" i="51"/>
  <c r="IA31" i="51"/>
  <c r="HZ31" i="51"/>
  <c r="HY31" i="51"/>
  <c r="HX31" i="51"/>
  <c r="HW31" i="51"/>
  <c r="HV31" i="51"/>
  <c r="HU31" i="51"/>
  <c r="HT31" i="51"/>
  <c r="HS31" i="51"/>
  <c r="HR31" i="51"/>
  <c r="HQ31" i="51"/>
  <c r="HP31" i="51"/>
  <c r="HO31" i="51"/>
  <c r="HN31" i="51"/>
  <c r="HM31" i="51"/>
  <c r="HL31" i="51"/>
  <c r="HK31" i="51"/>
  <c r="HJ31" i="51"/>
  <c r="HI31" i="51"/>
  <c r="HH31" i="51"/>
  <c r="HG31" i="51"/>
  <c r="HF31" i="51"/>
  <c r="HE31" i="51"/>
  <c r="HD31" i="51"/>
  <c r="HC31" i="51"/>
  <c r="HB31" i="51"/>
  <c r="HA31" i="51"/>
  <c r="GZ31" i="51"/>
  <c r="IN30" i="51"/>
  <c r="IM30" i="51"/>
  <c r="IL30" i="51"/>
  <c r="IK30" i="51"/>
  <c r="IJ30" i="51"/>
  <c r="II30" i="51"/>
  <c r="IH30" i="51"/>
  <c r="IG30" i="51"/>
  <c r="IF30" i="51"/>
  <c r="IE30" i="51"/>
  <c r="ID30" i="51"/>
  <c r="IC30" i="51"/>
  <c r="IB30" i="51"/>
  <c r="IA30" i="51"/>
  <c r="HZ30" i="51"/>
  <c r="HY30" i="51"/>
  <c r="HX30" i="51"/>
  <c r="HW30" i="51"/>
  <c r="HV30" i="51"/>
  <c r="HU30" i="51"/>
  <c r="HT30" i="51"/>
  <c r="HS30" i="51"/>
  <c r="HR30" i="51"/>
  <c r="HQ30" i="51"/>
  <c r="HP30" i="51"/>
  <c r="HO30" i="51"/>
  <c r="HN30" i="51"/>
  <c r="HM30" i="51"/>
  <c r="HL30" i="51"/>
  <c r="HK30" i="51"/>
  <c r="HJ30" i="51"/>
  <c r="HI30" i="51"/>
  <c r="HH30" i="51"/>
  <c r="HG30" i="51"/>
  <c r="HF30" i="51"/>
  <c r="HE30" i="51"/>
  <c r="HD30" i="51"/>
  <c r="HC30" i="51"/>
  <c r="HB30" i="51"/>
  <c r="HA30" i="51"/>
  <c r="GZ30" i="51"/>
  <c r="IN29" i="51"/>
  <c r="IM29" i="51"/>
  <c r="IL29" i="51"/>
  <c r="IK29" i="51"/>
  <c r="IJ29" i="51"/>
  <c r="II29" i="51"/>
  <c r="IH29" i="51"/>
  <c r="IG29" i="51"/>
  <c r="IF29" i="51"/>
  <c r="IE29" i="51"/>
  <c r="ID29" i="51"/>
  <c r="IC29" i="51"/>
  <c r="IB29" i="51"/>
  <c r="IA29" i="51"/>
  <c r="HZ29" i="51"/>
  <c r="HY29" i="51"/>
  <c r="HX29" i="51"/>
  <c r="HW29" i="51"/>
  <c r="HV29" i="51"/>
  <c r="HU29" i="51"/>
  <c r="HT29" i="51"/>
  <c r="HS29" i="51"/>
  <c r="HR29" i="51"/>
  <c r="HQ29" i="51"/>
  <c r="HP29" i="51"/>
  <c r="HO29" i="51"/>
  <c r="HN29" i="51"/>
  <c r="HM29" i="51"/>
  <c r="HL29" i="51"/>
  <c r="HK29" i="51"/>
  <c r="HI29" i="51"/>
  <c r="HH29" i="51"/>
  <c r="HG29" i="51"/>
  <c r="HF29" i="51"/>
  <c r="HE29" i="51"/>
  <c r="HD29" i="51"/>
  <c r="HC29" i="51"/>
  <c r="HB29" i="51"/>
  <c r="HA29" i="51"/>
  <c r="GZ29" i="51"/>
  <c r="IN28" i="51"/>
  <c r="IM28" i="51"/>
  <c r="IL28" i="51"/>
  <c r="IK28" i="51"/>
  <c r="IJ28" i="51"/>
  <c r="II28" i="51"/>
  <c r="IH28" i="51"/>
  <c r="IG28" i="51"/>
  <c r="IF28" i="51"/>
  <c r="IE28" i="51"/>
  <c r="ID28" i="51"/>
  <c r="IC28" i="51"/>
  <c r="IB28" i="51"/>
  <c r="IA28" i="51"/>
  <c r="HZ28" i="51"/>
  <c r="HY28" i="51"/>
  <c r="HX28" i="51"/>
  <c r="HW28" i="51"/>
  <c r="HV28" i="51"/>
  <c r="HU28" i="51"/>
  <c r="HT28" i="51"/>
  <c r="HS28" i="51"/>
  <c r="HR28" i="51"/>
  <c r="HQ28" i="51"/>
  <c r="HP28" i="51"/>
  <c r="HO28" i="51"/>
  <c r="HN28" i="51"/>
  <c r="HM28" i="51"/>
  <c r="HL28" i="51"/>
  <c r="HK28" i="51"/>
  <c r="HJ28" i="51"/>
  <c r="HI28" i="51"/>
  <c r="HH28" i="51"/>
  <c r="HG28" i="51"/>
  <c r="HF28" i="51"/>
  <c r="HE28" i="51"/>
  <c r="HD28" i="51"/>
  <c r="HC28" i="51"/>
  <c r="HB28" i="51"/>
  <c r="HA28" i="51"/>
  <c r="GZ28" i="51"/>
  <c r="IN26" i="51"/>
  <c r="IM26" i="51"/>
  <c r="IL26" i="51"/>
  <c r="IK26" i="51"/>
  <c r="IJ26" i="51"/>
  <c r="II26" i="51"/>
  <c r="IH26" i="51"/>
  <c r="IG26" i="51"/>
  <c r="IF26" i="51"/>
  <c r="IE26" i="51"/>
  <c r="ID26" i="51"/>
  <c r="IC26" i="51"/>
  <c r="IB26" i="51"/>
  <c r="IA26" i="51"/>
  <c r="HZ26" i="51"/>
  <c r="HY26" i="51"/>
  <c r="HX26" i="51"/>
  <c r="HW26" i="51"/>
  <c r="HV26" i="51"/>
  <c r="HU26" i="51"/>
  <c r="HT26" i="51"/>
  <c r="HS26" i="51"/>
  <c r="HR26" i="51"/>
  <c r="HQ26" i="51"/>
  <c r="HP26" i="51"/>
  <c r="HO26" i="51"/>
  <c r="HN26" i="51"/>
  <c r="HM26" i="51"/>
  <c r="HL26" i="51"/>
  <c r="HK26" i="51"/>
  <c r="HJ26" i="51"/>
  <c r="HI26" i="51"/>
  <c r="HH26" i="51"/>
  <c r="HG26" i="51"/>
  <c r="HF26" i="51"/>
  <c r="HE26" i="51"/>
  <c r="HD26" i="51"/>
  <c r="HC26" i="51"/>
  <c r="HB26" i="51"/>
  <c r="HA26" i="51"/>
  <c r="GZ26" i="51"/>
  <c r="IN25" i="51"/>
  <c r="IM25" i="51"/>
  <c r="IL25" i="51"/>
  <c r="IK25" i="51"/>
  <c r="IJ25" i="51"/>
  <c r="II25" i="51"/>
  <c r="IH25" i="51"/>
  <c r="IG25" i="51"/>
  <c r="IF25" i="51"/>
  <c r="IE25" i="51"/>
  <c r="ID25" i="51"/>
  <c r="IC25" i="51"/>
  <c r="IB25" i="51"/>
  <c r="IA25" i="51"/>
  <c r="HZ25" i="51"/>
  <c r="HY25" i="51"/>
  <c r="HX25" i="51"/>
  <c r="HW25" i="51"/>
  <c r="HV25" i="51"/>
  <c r="HU25" i="51"/>
  <c r="HT25" i="51"/>
  <c r="HS25" i="51"/>
  <c r="HR25" i="51"/>
  <c r="HQ25" i="51"/>
  <c r="HP25" i="51"/>
  <c r="HO25" i="51"/>
  <c r="HN25" i="51"/>
  <c r="HM25" i="51"/>
  <c r="HL25" i="51"/>
  <c r="HK25" i="51"/>
  <c r="HJ25" i="51"/>
  <c r="HI25" i="51"/>
  <c r="HH25" i="51"/>
  <c r="HG25" i="51"/>
  <c r="HF25" i="51"/>
  <c r="HE25" i="51"/>
  <c r="HD25" i="51"/>
  <c r="HC25" i="51"/>
  <c r="HB25" i="51"/>
  <c r="HA25" i="51"/>
  <c r="GZ25" i="51"/>
  <c r="IN24" i="51"/>
  <c r="IM24" i="51"/>
  <c r="IL24" i="51"/>
  <c r="IK24" i="51"/>
  <c r="IJ24" i="51"/>
  <c r="II24" i="51"/>
  <c r="IH24" i="51"/>
  <c r="IG24" i="51"/>
  <c r="IF24" i="51"/>
  <c r="IE24" i="51"/>
  <c r="ID24" i="51"/>
  <c r="IC24" i="51"/>
  <c r="IB24" i="51"/>
  <c r="IA24" i="51"/>
  <c r="HZ24" i="51"/>
  <c r="HY24" i="51"/>
  <c r="HX24" i="51"/>
  <c r="HW24" i="51"/>
  <c r="HV24" i="51"/>
  <c r="HU24" i="51"/>
  <c r="HT24" i="51"/>
  <c r="HS24" i="51"/>
  <c r="HR24" i="51"/>
  <c r="HQ24" i="51"/>
  <c r="HP24" i="51"/>
  <c r="HO24" i="51"/>
  <c r="HN24" i="51"/>
  <c r="HM24" i="51"/>
  <c r="HL24" i="51"/>
  <c r="HK24" i="51"/>
  <c r="HJ24" i="51"/>
  <c r="HI24" i="51"/>
  <c r="HH24" i="51"/>
  <c r="HG24" i="51"/>
  <c r="HF24" i="51"/>
  <c r="HE24" i="51"/>
  <c r="HD24" i="51"/>
  <c r="HC24" i="51"/>
  <c r="HB24" i="51"/>
  <c r="HA24" i="51"/>
  <c r="GZ24" i="51"/>
  <c r="IN23" i="51"/>
  <c r="IM23" i="51"/>
  <c r="IL23" i="51"/>
  <c r="IK23" i="51"/>
  <c r="IJ23" i="51"/>
  <c r="II23" i="51"/>
  <c r="IH23" i="51"/>
  <c r="IG23" i="51"/>
  <c r="IF23" i="51"/>
  <c r="IE23" i="51"/>
  <c r="ID23" i="51"/>
  <c r="IC23" i="51"/>
  <c r="IB23" i="51"/>
  <c r="IA23" i="51"/>
  <c r="HZ23" i="51"/>
  <c r="HX23" i="51"/>
  <c r="HW23" i="51"/>
  <c r="HV23" i="51"/>
  <c r="HU23" i="51"/>
  <c r="HT23" i="51"/>
  <c r="HS23" i="51"/>
  <c r="HR23" i="51"/>
  <c r="HQ23" i="51"/>
  <c r="HP23" i="51"/>
  <c r="HO23" i="51"/>
  <c r="HN23" i="51"/>
  <c r="HM23" i="51"/>
  <c r="HL23" i="51"/>
  <c r="HK23" i="51"/>
  <c r="HJ23" i="51"/>
  <c r="HI23" i="51"/>
  <c r="HH23" i="51"/>
  <c r="HG23" i="51"/>
  <c r="HF23" i="51"/>
  <c r="HE23" i="51"/>
  <c r="HD23" i="51"/>
  <c r="HC23" i="51"/>
  <c r="HB23" i="51"/>
  <c r="HA23" i="51"/>
  <c r="GZ23" i="51"/>
  <c r="IN22" i="51"/>
  <c r="IM22" i="51"/>
  <c r="IL22" i="51"/>
  <c r="IK22" i="51"/>
  <c r="IJ22" i="51"/>
  <c r="II22" i="51"/>
  <c r="IH22" i="51"/>
  <c r="IG22" i="51"/>
  <c r="IF22" i="51"/>
  <c r="IE22" i="51"/>
  <c r="ID22" i="51"/>
  <c r="IC22" i="51"/>
  <c r="IB22" i="51"/>
  <c r="IA22" i="51"/>
  <c r="HZ22" i="51"/>
  <c r="HX22" i="51"/>
  <c r="HW22" i="51"/>
  <c r="HV22" i="51"/>
  <c r="HU22" i="51"/>
  <c r="HT22" i="51"/>
  <c r="HS22" i="51"/>
  <c r="HR22" i="51"/>
  <c r="HQ22" i="51"/>
  <c r="HP22" i="51"/>
  <c r="HO22" i="51"/>
  <c r="HN22" i="51"/>
  <c r="HM22" i="51"/>
  <c r="HL22" i="51"/>
  <c r="HK22" i="51"/>
  <c r="HJ22" i="51"/>
  <c r="HI22" i="51"/>
  <c r="HH22" i="51"/>
  <c r="HG22" i="51"/>
  <c r="HF22" i="51"/>
  <c r="HE22" i="51"/>
  <c r="HD22" i="51"/>
  <c r="HC22" i="51"/>
  <c r="HB22" i="51"/>
  <c r="HA22" i="51"/>
  <c r="GZ22" i="51"/>
  <c r="IN21" i="51"/>
  <c r="IM21" i="51"/>
  <c r="IL21" i="51"/>
  <c r="IK21" i="51"/>
  <c r="IJ21" i="51"/>
  <c r="II21" i="51"/>
  <c r="IH21" i="51"/>
  <c r="IG21" i="51"/>
  <c r="IF21" i="51"/>
  <c r="IE21" i="51"/>
  <c r="ID21" i="51"/>
  <c r="IC21" i="51"/>
  <c r="IB21" i="51"/>
  <c r="IA21" i="51"/>
  <c r="HZ21" i="51"/>
  <c r="HX21" i="51"/>
  <c r="HW21" i="51"/>
  <c r="HV21" i="51"/>
  <c r="HU21" i="51"/>
  <c r="HT21" i="51"/>
  <c r="HS21" i="51"/>
  <c r="HR21" i="51"/>
  <c r="HQ21" i="51"/>
  <c r="HP21" i="51"/>
  <c r="HO21" i="51"/>
  <c r="HN21" i="51"/>
  <c r="HM21" i="51"/>
  <c r="HL21" i="51"/>
  <c r="HJ21" i="51"/>
  <c r="HI21" i="51"/>
  <c r="HH21" i="51"/>
  <c r="HG21" i="51"/>
  <c r="HF21" i="51"/>
  <c r="HE21" i="51"/>
  <c r="HD21" i="51"/>
  <c r="HC21" i="51"/>
  <c r="HB21" i="51"/>
  <c r="HA21" i="51"/>
  <c r="GZ21" i="51"/>
  <c r="IN20" i="51"/>
  <c r="IM20" i="51"/>
  <c r="IL20" i="51"/>
  <c r="IK20" i="51"/>
  <c r="IJ20" i="51"/>
  <c r="II20" i="51"/>
  <c r="IH20" i="51"/>
  <c r="IG20" i="51"/>
  <c r="IF20" i="51"/>
  <c r="IE20" i="51"/>
  <c r="ID20" i="51"/>
  <c r="IC20" i="51"/>
  <c r="IB20" i="51"/>
  <c r="IA20" i="51"/>
  <c r="HZ20" i="51"/>
  <c r="HY20" i="51"/>
  <c r="HX20" i="51"/>
  <c r="HW20" i="51"/>
  <c r="HV20" i="51"/>
  <c r="HU20" i="51"/>
  <c r="HT20" i="51"/>
  <c r="HS20" i="51"/>
  <c r="HR20" i="51"/>
  <c r="HQ20" i="51"/>
  <c r="HP20" i="51"/>
  <c r="HO20" i="51"/>
  <c r="HN20" i="51"/>
  <c r="HM20" i="51"/>
  <c r="HL20" i="51"/>
  <c r="HK20" i="51"/>
  <c r="HJ20" i="51"/>
  <c r="HI20" i="51"/>
  <c r="HH20" i="51"/>
  <c r="HG20" i="51"/>
  <c r="HF20" i="51"/>
  <c r="HE20" i="51"/>
  <c r="HD20" i="51"/>
  <c r="HC20" i="51"/>
  <c r="HB20" i="51"/>
  <c r="HA20" i="51"/>
  <c r="GZ20" i="51"/>
  <c r="IN18" i="51"/>
  <c r="IM18" i="51"/>
  <c r="IL18" i="51"/>
  <c r="IK18" i="51"/>
  <c r="IJ18" i="51"/>
  <c r="II18" i="51"/>
  <c r="IH18" i="51"/>
  <c r="IG18" i="51"/>
  <c r="IF18" i="51"/>
  <c r="IE18" i="51"/>
  <c r="ID18" i="51"/>
  <c r="IC18" i="51"/>
  <c r="IB18" i="51"/>
  <c r="IA18" i="51"/>
  <c r="HZ18" i="51"/>
  <c r="HY18" i="51"/>
  <c r="HX18" i="51"/>
  <c r="HW18" i="51"/>
  <c r="HV18" i="51"/>
  <c r="HU18" i="51"/>
  <c r="HT18" i="51"/>
  <c r="HS18" i="51"/>
  <c r="HR18" i="51"/>
  <c r="HQ18" i="51"/>
  <c r="HP18" i="51"/>
  <c r="HO18" i="51"/>
  <c r="HN18" i="51"/>
  <c r="HM18" i="51"/>
  <c r="HL18" i="51"/>
  <c r="HK18" i="51"/>
  <c r="HJ18" i="51"/>
  <c r="HI18" i="51"/>
  <c r="HH18" i="51"/>
  <c r="HG18" i="51"/>
  <c r="HF18" i="51"/>
  <c r="HE18" i="51"/>
  <c r="HD18" i="51"/>
  <c r="HC18" i="51"/>
  <c r="HB18" i="51"/>
  <c r="HA18" i="51"/>
  <c r="GZ18" i="51"/>
  <c r="IN17" i="51"/>
  <c r="IM17" i="51"/>
  <c r="IL17" i="51"/>
  <c r="IK17" i="51"/>
  <c r="IJ17" i="51"/>
  <c r="II17" i="51"/>
  <c r="IH17" i="51"/>
  <c r="IG17" i="51"/>
  <c r="IF17" i="51"/>
  <c r="IE17" i="51"/>
  <c r="ID17" i="51"/>
  <c r="IC17" i="51"/>
  <c r="IB17" i="51"/>
  <c r="IA17" i="51"/>
  <c r="HZ17" i="51"/>
  <c r="HY17" i="51"/>
  <c r="HX17" i="51"/>
  <c r="HW17" i="51"/>
  <c r="HV17" i="51"/>
  <c r="HU17" i="51"/>
  <c r="HT17" i="51"/>
  <c r="HS17" i="51"/>
  <c r="HR17" i="51"/>
  <c r="HQ17" i="51"/>
  <c r="HP17" i="51"/>
  <c r="HO17" i="51"/>
  <c r="HN17" i="51"/>
  <c r="HM17" i="51"/>
  <c r="HL17" i="51"/>
  <c r="HK17" i="51"/>
  <c r="HJ17" i="51"/>
  <c r="HI17" i="51"/>
  <c r="HH17" i="51"/>
  <c r="HG17" i="51"/>
  <c r="HF17" i="51"/>
  <c r="HE17" i="51"/>
  <c r="HD17" i="51"/>
  <c r="HC17" i="51"/>
  <c r="HB17" i="51"/>
  <c r="HA17" i="51"/>
  <c r="GZ17" i="51"/>
  <c r="IN16" i="51"/>
  <c r="IM16" i="51"/>
  <c r="IL16" i="51"/>
  <c r="IK16" i="51"/>
  <c r="IJ16" i="51"/>
  <c r="II16" i="51"/>
  <c r="IH16" i="51"/>
  <c r="IG16" i="51"/>
  <c r="IF16" i="51"/>
  <c r="IE16" i="51"/>
  <c r="ID16" i="51"/>
  <c r="IC16" i="51"/>
  <c r="IB16" i="51"/>
  <c r="IA16" i="51"/>
  <c r="HZ16" i="51"/>
  <c r="HY16" i="51"/>
  <c r="HX16" i="51"/>
  <c r="HW16" i="51"/>
  <c r="HV16" i="51"/>
  <c r="HU16" i="51"/>
  <c r="HT16" i="51"/>
  <c r="HS16" i="51"/>
  <c r="HR16" i="51"/>
  <c r="HQ16" i="51"/>
  <c r="HP16" i="51"/>
  <c r="HO16" i="51"/>
  <c r="HN16" i="51"/>
  <c r="HM16" i="51"/>
  <c r="HL16" i="51"/>
  <c r="HK16" i="51"/>
  <c r="HJ16" i="51"/>
  <c r="HI16" i="51"/>
  <c r="HH16" i="51"/>
  <c r="HG16" i="51"/>
  <c r="HF16" i="51"/>
  <c r="HE16" i="51"/>
  <c r="HD16" i="51"/>
  <c r="HC16" i="51"/>
  <c r="HB16" i="51"/>
  <c r="HA16" i="51"/>
  <c r="GZ16" i="51"/>
  <c r="IM15" i="51"/>
  <c r="IL15" i="51"/>
  <c r="IK15" i="51"/>
  <c r="IJ15" i="51"/>
  <c r="II15" i="51"/>
  <c r="IH15" i="51"/>
  <c r="IG15" i="51"/>
  <c r="IF15" i="51"/>
  <c r="IE15" i="51"/>
  <c r="ID15" i="51"/>
  <c r="IC15" i="51"/>
  <c r="IB15" i="51"/>
  <c r="IA15" i="51"/>
  <c r="HZ15" i="51"/>
  <c r="HY15" i="51"/>
  <c r="HX15" i="51"/>
  <c r="HW15" i="51"/>
  <c r="HV15" i="51"/>
  <c r="HU15" i="51"/>
  <c r="HT15" i="51"/>
  <c r="HS15" i="51"/>
  <c r="HR15" i="51"/>
  <c r="HQ15" i="51"/>
  <c r="HP15" i="51"/>
  <c r="HO15" i="51"/>
  <c r="HN15" i="51"/>
  <c r="HM15" i="51"/>
  <c r="HL15" i="51"/>
  <c r="HK15" i="51"/>
  <c r="HJ15" i="51"/>
  <c r="HI15" i="51"/>
  <c r="HH15" i="51"/>
  <c r="HG15" i="51"/>
  <c r="HF15" i="51"/>
  <c r="HE15" i="51"/>
  <c r="HD15" i="51"/>
  <c r="HC15" i="51"/>
  <c r="HB15" i="51"/>
  <c r="HA15" i="51"/>
  <c r="GZ15" i="51"/>
  <c r="IN14" i="51"/>
  <c r="IM14" i="51"/>
  <c r="IL14" i="51"/>
  <c r="IK14" i="51"/>
  <c r="IJ14" i="51"/>
  <c r="II14" i="51"/>
  <c r="IH14" i="51"/>
  <c r="IG14" i="51"/>
  <c r="IF14" i="51"/>
  <c r="IE14" i="51"/>
  <c r="ID14" i="51"/>
  <c r="IC14" i="51"/>
  <c r="IB14" i="51"/>
  <c r="IA14" i="51"/>
  <c r="HZ14" i="51"/>
  <c r="HY14" i="51"/>
  <c r="HX14" i="51"/>
  <c r="HW14" i="51"/>
  <c r="HV14" i="51"/>
  <c r="HU14" i="51"/>
  <c r="HT14" i="51"/>
  <c r="HS14" i="51"/>
  <c r="HR14" i="51"/>
  <c r="HQ14" i="51"/>
  <c r="HP14" i="51"/>
  <c r="HO14" i="51"/>
  <c r="HN14" i="51"/>
  <c r="HM14" i="51"/>
  <c r="HL14" i="51"/>
  <c r="HK14" i="51"/>
  <c r="HJ14" i="51"/>
  <c r="HI14" i="51"/>
  <c r="HH14" i="51"/>
  <c r="HG14" i="51"/>
  <c r="HF14" i="51"/>
  <c r="HE14" i="51"/>
  <c r="HD14" i="51"/>
  <c r="HC14" i="51"/>
  <c r="HB14" i="51"/>
  <c r="HA14" i="51"/>
  <c r="GZ14" i="51"/>
  <c r="IN13" i="51"/>
  <c r="IM13" i="51"/>
  <c r="IL13" i="51"/>
  <c r="IK13" i="51"/>
  <c r="IJ13" i="51"/>
  <c r="II13" i="51"/>
  <c r="IH13" i="51"/>
  <c r="IG13" i="51"/>
  <c r="IF13" i="51"/>
  <c r="IE13" i="51"/>
  <c r="ID13" i="51"/>
  <c r="IC13" i="51"/>
  <c r="IB13" i="51"/>
  <c r="IA13" i="51"/>
  <c r="HZ13" i="51"/>
  <c r="HY13" i="51"/>
  <c r="HX13" i="51"/>
  <c r="HW13" i="51"/>
  <c r="HV13" i="51"/>
  <c r="HU13" i="51"/>
  <c r="HT13" i="51"/>
  <c r="HS13" i="51"/>
  <c r="HR13" i="51"/>
  <c r="HQ13" i="51"/>
  <c r="HP13" i="51"/>
  <c r="HO13" i="51"/>
  <c r="HN13" i="51"/>
  <c r="HM13" i="51"/>
  <c r="HL13" i="51"/>
  <c r="HJ13" i="51"/>
  <c r="HK13" i="51"/>
  <c r="HI13" i="51"/>
  <c r="HH13" i="51"/>
  <c r="HG13" i="51"/>
  <c r="HF13" i="51"/>
  <c r="HE13" i="51"/>
  <c r="HD13" i="51"/>
  <c r="HC13" i="51"/>
  <c r="HB13" i="51"/>
  <c r="HA13" i="51"/>
  <c r="GZ13" i="51"/>
  <c r="IJ313" i="51" l="1"/>
  <c r="HO226" i="51"/>
  <c r="HX226" i="51"/>
  <c r="IM189" i="51"/>
  <c r="IB226" i="51"/>
  <c r="HT214" i="51"/>
  <c r="IB214" i="51"/>
  <c r="HU214" i="51"/>
  <c r="IC214" i="51"/>
  <c r="HW226" i="51"/>
  <c r="HP226" i="51"/>
  <c r="HP214" i="51"/>
  <c r="HS226" i="51"/>
  <c r="II226" i="51"/>
  <c r="IN189" i="51"/>
  <c r="IM211" i="51"/>
  <c r="HK226" i="51"/>
  <c r="IB313" i="51"/>
  <c r="IB312" i="51" s="1"/>
  <c r="HC86" i="51"/>
  <c r="HK86" i="51"/>
  <c r="HO86" i="51"/>
  <c r="HS86" i="51"/>
  <c r="HW86" i="51"/>
  <c r="IA86" i="51"/>
  <c r="IE86" i="51"/>
  <c r="II86" i="51"/>
  <c r="IM86" i="51"/>
  <c r="HJ86" i="51"/>
  <c r="HN86" i="51"/>
  <c r="HR86" i="51"/>
  <c r="HV86" i="51"/>
  <c r="HZ86" i="51"/>
  <c r="ID86" i="51"/>
  <c r="IH86" i="51"/>
  <c r="IL86" i="51"/>
  <c r="HA86" i="51"/>
  <c r="HL86" i="51"/>
  <c r="HP86" i="51"/>
  <c r="HT86" i="51"/>
  <c r="HX86" i="51"/>
  <c r="IB86" i="51"/>
  <c r="IF86" i="51"/>
  <c r="IJ86" i="51"/>
  <c r="IN86" i="51"/>
  <c r="HB86" i="51"/>
  <c r="HI86" i="51"/>
  <c r="HM86" i="51"/>
  <c r="HQ86" i="51"/>
  <c r="HU86" i="51"/>
  <c r="HY86" i="51"/>
  <c r="IC86" i="51"/>
  <c r="IG86" i="51"/>
  <c r="IK86" i="51"/>
  <c r="HT226" i="51"/>
  <c r="IN313" i="51"/>
  <c r="IN312" i="51" s="1"/>
  <c r="HF49" i="51"/>
  <c r="HT285" i="51"/>
  <c r="IA159" i="51"/>
  <c r="IA226" i="51"/>
  <c r="HY285" i="51"/>
  <c r="HP350" i="51"/>
  <c r="HT350" i="51"/>
  <c r="IF350" i="51"/>
  <c r="HQ214" i="51"/>
  <c r="GZ214" i="51"/>
  <c r="HD285" i="51"/>
  <c r="GZ285" i="51"/>
  <c r="IV196" i="51"/>
  <c r="IV199" i="51"/>
  <c r="IV203" i="51"/>
  <c r="HJ211" i="51"/>
  <c r="HO211" i="51"/>
  <c r="HL214" i="51"/>
  <c r="IV230" i="51"/>
  <c r="IV246" i="51"/>
  <c r="IV245" i="51" s="1"/>
  <c r="IV252" i="51"/>
  <c r="IV260" i="51"/>
  <c r="IV261" i="51"/>
  <c r="HF211" i="51"/>
  <c r="HK211" i="51"/>
  <c r="HG226" i="51"/>
  <c r="IV186" i="51"/>
  <c r="IV187" i="51"/>
  <c r="IV190" i="51"/>
  <c r="IV194" i="51"/>
  <c r="IV195" i="51"/>
  <c r="IV208" i="51"/>
  <c r="HN211" i="51"/>
  <c r="HS211" i="51"/>
  <c r="IA211" i="51"/>
  <c r="IE211" i="51"/>
  <c r="II211" i="51"/>
  <c r="IV213" i="51"/>
  <c r="IV215" i="51"/>
  <c r="GZ226" i="51"/>
  <c r="IV228" i="51"/>
  <c r="IV231" i="51"/>
  <c r="IV232" i="51"/>
  <c r="IV235" i="51"/>
  <c r="IV234" i="51" s="1"/>
  <c r="IV243" i="51"/>
  <c r="IV244" i="51"/>
  <c r="IV259" i="51"/>
  <c r="HC236" i="51"/>
  <c r="IV237" i="51"/>
  <c r="IV236" i="51" s="1"/>
  <c r="IV198" i="51"/>
  <c r="IV200" i="51"/>
  <c r="IV202" i="51"/>
  <c r="IV204" i="51"/>
  <c r="IV206" i="51"/>
  <c r="IV209" i="51"/>
  <c r="IV216" i="51"/>
  <c r="IV220" i="51"/>
  <c r="IV225" i="51"/>
  <c r="IV248" i="51"/>
  <c r="IV253" i="51"/>
  <c r="IV185" i="51"/>
  <c r="IV191" i="51"/>
  <c r="IV193" i="51"/>
  <c r="IV207" i="51"/>
  <c r="IV210" i="51"/>
  <c r="IV212" i="51"/>
  <c r="HG211" i="51"/>
  <c r="HV211" i="51"/>
  <c r="HZ211" i="51"/>
  <c r="ID211" i="51"/>
  <c r="IH211" i="51"/>
  <c r="IV218" i="51"/>
  <c r="IV219" i="51"/>
  <c r="IV222" i="51"/>
  <c r="IV223" i="51"/>
  <c r="IV224" i="51"/>
  <c r="IV227" i="51"/>
  <c r="HC238" i="51"/>
  <c r="IV239" i="51"/>
  <c r="IV238" i="51" s="1"/>
  <c r="IV242" i="51"/>
  <c r="IV249" i="51"/>
  <c r="IV255" i="51"/>
  <c r="IV256" i="51"/>
  <c r="IV411" i="51"/>
  <c r="HG295" i="51"/>
  <c r="HG294" i="51" s="1"/>
  <c r="IP322" i="51"/>
  <c r="HD214" i="51"/>
  <c r="HQ285" i="51"/>
  <c r="HZ159" i="51"/>
  <c r="IF226" i="51"/>
  <c r="HY214" i="51"/>
  <c r="IG214" i="51"/>
  <c r="IN285" i="51"/>
  <c r="IH350" i="51"/>
  <c r="HA214" i="51"/>
  <c r="IE226" i="51"/>
  <c r="HU350" i="51"/>
  <c r="HQ350" i="51"/>
  <c r="HR211" i="51"/>
  <c r="HX214" i="51"/>
  <c r="IL184" i="51"/>
  <c r="HD226" i="51"/>
  <c r="HL226" i="51"/>
  <c r="IK97" i="51"/>
  <c r="IP363" i="51"/>
  <c r="HL313" i="51"/>
  <c r="HL312" i="51" s="1"/>
  <c r="HT313" i="51"/>
  <c r="HT312" i="51" s="1"/>
  <c r="IO35" i="51"/>
  <c r="IL350" i="51"/>
  <c r="IF214" i="51"/>
  <c r="HM285" i="51"/>
  <c r="HW211" i="51"/>
  <c r="HV159" i="51"/>
  <c r="IP35" i="51"/>
  <c r="HQ97" i="51"/>
  <c r="HE271" i="51"/>
  <c r="HI271" i="51"/>
  <c r="HL346" i="51"/>
  <c r="HP346" i="51"/>
  <c r="HT346" i="51"/>
  <c r="HX346" i="51"/>
  <c r="IB346" i="51"/>
  <c r="IF346" i="51"/>
  <c r="IJ346" i="51"/>
  <c r="IN346" i="51"/>
  <c r="HF360" i="51"/>
  <c r="HJ360" i="51"/>
  <c r="HN360" i="51"/>
  <c r="HR360" i="51"/>
  <c r="HV360" i="51"/>
  <c r="HZ360" i="51"/>
  <c r="ID360" i="51"/>
  <c r="IH360" i="51"/>
  <c r="IL360" i="51"/>
  <c r="HG221" i="51"/>
  <c r="HK221" i="51"/>
  <c r="HO221" i="51"/>
  <c r="HS221" i="51"/>
  <c r="HW221" i="51"/>
  <c r="IA221" i="51"/>
  <c r="IE221" i="51"/>
  <c r="HL82" i="51"/>
  <c r="HP82" i="51"/>
  <c r="HT82" i="51"/>
  <c r="HX82" i="51"/>
  <c r="IB82" i="51"/>
  <c r="IF82" i="51"/>
  <c r="IJ82" i="51"/>
  <c r="IN82" i="51"/>
  <c r="IE145" i="51"/>
  <c r="II145" i="51"/>
  <c r="IM145" i="51"/>
  <c r="IE159" i="51"/>
  <c r="II159" i="51"/>
  <c r="IM159" i="51"/>
  <c r="HG205" i="51"/>
  <c r="HK205" i="51"/>
  <c r="HO205" i="51"/>
  <c r="HS205" i="51"/>
  <c r="HW205" i="51"/>
  <c r="IA205" i="51"/>
  <c r="IE205" i="51"/>
  <c r="IM205" i="51"/>
  <c r="IL217" i="51"/>
  <c r="IW224" i="51"/>
  <c r="HJ233" i="51"/>
  <c r="HR233" i="51"/>
  <c r="HZ233" i="51"/>
  <c r="IH233" i="51"/>
  <c r="GZ251" i="51"/>
  <c r="HD251" i="51"/>
  <c r="HH251" i="51"/>
  <c r="HL251" i="51"/>
  <c r="HP251" i="51"/>
  <c r="HT251" i="51"/>
  <c r="HX251" i="51"/>
  <c r="IB251" i="51"/>
  <c r="IF251" i="51"/>
  <c r="IJ251" i="51"/>
  <c r="IN251" i="51"/>
  <c r="IU253" i="51"/>
  <c r="HG254" i="51"/>
  <c r="HK254" i="51"/>
  <c r="HO254" i="51"/>
  <c r="HS254" i="51"/>
  <c r="HW254" i="51"/>
  <c r="IA254" i="51"/>
  <c r="IE254" i="51"/>
  <c r="II254" i="51"/>
  <c r="IM254" i="51"/>
  <c r="HM271" i="51"/>
  <c r="HQ271" i="51"/>
  <c r="HU271" i="51"/>
  <c r="HY271" i="51"/>
  <c r="IC271" i="51"/>
  <c r="IG271" i="51"/>
  <c r="IK271" i="51"/>
  <c r="IS273" i="51"/>
  <c r="IW273" i="51"/>
  <c r="HB275" i="51"/>
  <c r="HF275" i="51"/>
  <c r="HN275" i="51"/>
  <c r="HR275" i="51"/>
  <c r="HV275" i="51"/>
  <c r="HZ275" i="51"/>
  <c r="ID275" i="51"/>
  <c r="IH275" i="51"/>
  <c r="IL275" i="51"/>
  <c r="IT277" i="51"/>
  <c r="IW277" i="51"/>
  <c r="HH301" i="51"/>
  <c r="HB330" i="51"/>
  <c r="HF330" i="51"/>
  <c r="HJ330" i="51"/>
  <c r="HN330" i="51"/>
  <c r="HR330" i="51"/>
  <c r="HV330" i="51"/>
  <c r="HZ330" i="51"/>
  <c r="ID330" i="51"/>
  <c r="IH330" i="51"/>
  <c r="IL330" i="51"/>
  <c r="IT332" i="51"/>
  <c r="IS332" i="51"/>
  <c r="IW332" i="51"/>
  <c r="IW333" i="51"/>
  <c r="HH340" i="51"/>
  <c r="HL340" i="51"/>
  <c r="HP340" i="51"/>
  <c r="HT340" i="51"/>
  <c r="HX340" i="51"/>
  <c r="IB340" i="51"/>
  <c r="IF340" i="51"/>
  <c r="IJ340" i="51"/>
  <c r="IN340" i="51"/>
  <c r="IV342" i="51"/>
  <c r="IT344" i="51"/>
  <c r="IS344" i="51"/>
  <c r="IW344" i="51"/>
  <c r="IS345" i="51"/>
  <c r="IW345" i="51"/>
  <c r="HK346" i="51"/>
  <c r="HO346" i="51"/>
  <c r="HS346" i="51"/>
  <c r="HW346" i="51"/>
  <c r="IA346" i="51"/>
  <c r="IE346" i="51"/>
  <c r="II346" i="51"/>
  <c r="IM346" i="51"/>
  <c r="IU348" i="51"/>
  <c r="HM360" i="51"/>
  <c r="HQ360" i="51"/>
  <c r="HU360" i="51"/>
  <c r="HY360" i="51"/>
  <c r="IC360" i="51"/>
  <c r="IG360" i="51"/>
  <c r="IK360" i="51"/>
  <c r="IS362" i="51"/>
  <c r="IW362" i="51"/>
  <c r="HC365" i="51"/>
  <c r="HG365" i="51"/>
  <c r="HM370" i="51"/>
  <c r="HQ370" i="51"/>
  <c r="HU370" i="51"/>
  <c r="HY370" i="51"/>
  <c r="IC370" i="51"/>
  <c r="IG370" i="51"/>
  <c r="IK370" i="51"/>
  <c r="IP95" i="51"/>
  <c r="HI97" i="51"/>
  <c r="IV129" i="51"/>
  <c r="IU129" i="51"/>
  <c r="IU130" i="51"/>
  <c r="HM131" i="51"/>
  <c r="HQ131" i="51"/>
  <c r="HU131" i="51"/>
  <c r="HY131" i="51"/>
  <c r="IC131" i="51"/>
  <c r="IG131" i="51"/>
  <c r="IK131" i="51"/>
  <c r="IS133" i="51"/>
  <c r="IW133" i="51"/>
  <c r="IV150" i="51"/>
  <c r="IU150" i="51"/>
  <c r="HG152" i="51"/>
  <c r="HK152" i="51"/>
  <c r="HO152" i="51"/>
  <c r="HO151" i="51" s="1"/>
  <c r="HS152" i="51"/>
  <c r="HS151" i="51" s="1"/>
  <c r="HW152" i="51"/>
  <c r="HW151" i="51" s="1"/>
  <c r="IA152" i="51"/>
  <c r="IE152" i="51"/>
  <c r="II152" i="51"/>
  <c r="IM152" i="51"/>
  <c r="HM174" i="51"/>
  <c r="HM171" i="51" s="1"/>
  <c r="HQ174" i="51"/>
  <c r="HQ171" i="51" s="1"/>
  <c r="HU174" i="51"/>
  <c r="HU171" i="51" s="1"/>
  <c r="HY174" i="51"/>
  <c r="HY171" i="51" s="1"/>
  <c r="IC174" i="51"/>
  <c r="IC171" i="51" s="1"/>
  <c r="IG174" i="51"/>
  <c r="IG171" i="51" s="1"/>
  <c r="IK174" i="51"/>
  <c r="IK171" i="51" s="1"/>
  <c r="IS176" i="51"/>
  <c r="IW176" i="51"/>
  <c r="HG178" i="51"/>
  <c r="IT23" i="51"/>
  <c r="IW23" i="51"/>
  <c r="HL54" i="51"/>
  <c r="HP54" i="51"/>
  <c r="HT54" i="51"/>
  <c r="HX54" i="51"/>
  <c r="IB54" i="51"/>
  <c r="IF54" i="51"/>
  <c r="IJ54" i="51"/>
  <c r="IN54" i="51"/>
  <c r="IV61" i="51"/>
  <c r="IU61" i="51"/>
  <c r="HF74" i="51"/>
  <c r="HJ74" i="51"/>
  <c r="HJ73" i="51" s="1"/>
  <c r="HN74" i="51"/>
  <c r="HN73" i="51" s="1"/>
  <c r="HR74" i="51"/>
  <c r="HR73" i="51" s="1"/>
  <c r="HV74" i="51"/>
  <c r="HV73" i="51" s="1"/>
  <c r="HZ74" i="51"/>
  <c r="HZ73" i="51" s="1"/>
  <c r="ID74" i="51"/>
  <c r="ID73" i="51" s="1"/>
  <c r="IH74" i="51"/>
  <c r="IH73" i="51" s="1"/>
  <c r="IL74" i="51"/>
  <c r="IL73" i="51" s="1"/>
  <c r="IT91" i="51"/>
  <c r="IS91" i="51"/>
  <c r="IS92" i="51"/>
  <c r="IW92" i="51"/>
  <c r="IQ35" i="51"/>
  <c r="IO322" i="51"/>
  <c r="IO363" i="51"/>
  <c r="HL189" i="51"/>
  <c r="HP189" i="51"/>
  <c r="HT189" i="51"/>
  <c r="HX189" i="51"/>
  <c r="IB189" i="51"/>
  <c r="IF189" i="51"/>
  <c r="HM229" i="51"/>
  <c r="HQ229" i="51"/>
  <c r="HU229" i="51"/>
  <c r="HY229" i="51"/>
  <c r="IC229" i="51"/>
  <c r="IG229" i="51"/>
  <c r="HH346" i="51"/>
  <c r="HF350" i="51"/>
  <c r="HF384" i="51"/>
  <c r="HJ384" i="51"/>
  <c r="HN384" i="51"/>
  <c r="HR384" i="51"/>
  <c r="HV384" i="51"/>
  <c r="HZ384" i="51"/>
  <c r="ID384" i="51"/>
  <c r="IH384" i="51"/>
  <c r="IL384" i="51"/>
  <c r="IT386" i="51"/>
  <c r="IS387" i="51"/>
  <c r="IW387" i="51"/>
  <c r="IV388" i="51"/>
  <c r="IU389" i="51"/>
  <c r="IT390" i="51"/>
  <c r="IS391" i="51"/>
  <c r="IW391" i="51"/>
  <c r="IV392" i="51"/>
  <c r="IU393" i="51"/>
  <c r="IT394" i="51"/>
  <c r="IS395" i="51"/>
  <c r="IW395" i="51"/>
  <c r="IV396" i="51"/>
  <c r="IU397" i="51"/>
  <c r="IS399" i="51"/>
  <c r="IW399" i="51"/>
  <c r="IV399" i="51"/>
  <c r="IV400" i="51"/>
  <c r="IU401" i="51"/>
  <c r="IS403" i="51"/>
  <c r="IW403" i="51"/>
  <c r="IV403" i="51"/>
  <c r="HK404" i="51"/>
  <c r="HO404" i="51"/>
  <c r="HS404" i="51"/>
  <c r="HW404" i="51"/>
  <c r="IA404" i="51"/>
  <c r="IE404" i="51"/>
  <c r="II404" i="51"/>
  <c r="IM404" i="51"/>
  <c r="IW407" i="51"/>
  <c r="IS408" i="51"/>
  <c r="IW408" i="51"/>
  <c r="HK178" i="51"/>
  <c r="HO178" i="51"/>
  <c r="HS178" i="51"/>
  <c r="HW178" i="51"/>
  <c r="IA178" i="51"/>
  <c r="IE178" i="51"/>
  <c r="II178" i="51"/>
  <c r="IM178" i="51"/>
  <c r="IU180" i="51"/>
  <c r="IS182" i="51"/>
  <c r="IW182" i="51"/>
  <c r="IV182" i="51"/>
  <c r="HB184" i="51"/>
  <c r="HF184" i="51"/>
  <c r="HJ184" i="51"/>
  <c r="HN184" i="51"/>
  <c r="HR184" i="51"/>
  <c r="HV184" i="51"/>
  <c r="HZ184" i="51"/>
  <c r="ID184" i="51"/>
  <c r="IH184" i="51"/>
  <c r="IS186" i="51"/>
  <c r="IW186" i="51"/>
  <c r="IK214" i="51"/>
  <c r="IN226" i="51"/>
  <c r="HK241" i="51"/>
  <c r="HS241" i="51"/>
  <c r="HW241" i="51"/>
  <c r="IA241" i="51"/>
  <c r="IE241" i="51"/>
  <c r="II241" i="51"/>
  <c r="IM241" i="51"/>
  <c r="HE263" i="51"/>
  <c r="HE262" i="51" s="1"/>
  <c r="HI263" i="51"/>
  <c r="HI262" i="51" s="1"/>
  <c r="HM263" i="51"/>
  <c r="HM262" i="51" s="1"/>
  <c r="HQ263" i="51"/>
  <c r="HQ262" i="51" s="1"/>
  <c r="HU263" i="51"/>
  <c r="HU262" i="51" s="1"/>
  <c r="HY263" i="51"/>
  <c r="HY262" i="51" s="1"/>
  <c r="IC263" i="51"/>
  <c r="IC262" i="51" s="1"/>
  <c r="IG263" i="51"/>
  <c r="IG262" i="51" s="1"/>
  <c r="IK263" i="51"/>
  <c r="IK262" i="51" s="1"/>
  <c r="HF282" i="51"/>
  <c r="HJ282" i="51"/>
  <c r="HN282" i="51"/>
  <c r="HR282" i="51"/>
  <c r="HV282" i="51"/>
  <c r="HZ282" i="51"/>
  <c r="ID282" i="51"/>
  <c r="IH282" i="51"/>
  <c r="IL282" i="51"/>
  <c r="HK295" i="51"/>
  <c r="HK294" i="51" s="1"/>
  <c r="HO295" i="51"/>
  <c r="HO294" i="51" s="1"/>
  <c r="HS295" i="51"/>
  <c r="HS294" i="51" s="1"/>
  <c r="HW295" i="51"/>
  <c r="HW294" i="51" s="1"/>
  <c r="IA295" i="51"/>
  <c r="IA294" i="51" s="1"/>
  <c r="IE295" i="51"/>
  <c r="IE294" i="51" s="1"/>
  <c r="II295" i="51"/>
  <c r="II294" i="51" s="1"/>
  <c r="IM295" i="51"/>
  <c r="IM294" i="51" s="1"/>
  <c r="HH312" i="51"/>
  <c r="HP312" i="51"/>
  <c r="HX312" i="51"/>
  <c r="IF312" i="51"/>
  <c r="IJ312" i="51"/>
  <c r="HG360" i="51"/>
  <c r="HK360" i="51"/>
  <c r="HO360" i="51"/>
  <c r="HS360" i="51"/>
  <c r="HW360" i="51"/>
  <c r="IA360" i="51"/>
  <c r="IE360" i="51"/>
  <c r="II360" i="51"/>
  <c r="IM360" i="51"/>
  <c r="HG370" i="51"/>
  <c r="HK370" i="51"/>
  <c r="HO370" i="51"/>
  <c r="HS370" i="51"/>
  <c r="HW370" i="51"/>
  <c r="IA370" i="51"/>
  <c r="IE370" i="51"/>
  <c r="II370" i="51"/>
  <c r="IM370" i="51"/>
  <c r="IV25" i="51"/>
  <c r="IU25" i="51"/>
  <c r="HE27" i="51"/>
  <c r="HI27" i="51"/>
  <c r="HM27" i="51"/>
  <c r="HQ27" i="51"/>
  <c r="HU27" i="51"/>
  <c r="HY27" i="51"/>
  <c r="IC27" i="51"/>
  <c r="IG27" i="51"/>
  <c r="IK27" i="51"/>
  <c r="HK49" i="51"/>
  <c r="HO49" i="51"/>
  <c r="HS49" i="51"/>
  <c r="HW49" i="51"/>
  <c r="IA49" i="51"/>
  <c r="IE49" i="51"/>
  <c r="II49" i="51"/>
  <c r="IM49" i="51"/>
  <c r="IU51" i="51"/>
  <c r="IT51" i="51"/>
  <c r="IT52" i="51"/>
  <c r="IS53" i="51"/>
  <c r="IW53" i="51"/>
  <c r="HC54" i="51"/>
  <c r="HG54" i="51"/>
  <c r="HK54" i="51"/>
  <c r="HO54" i="51"/>
  <c r="HS54" i="51"/>
  <c r="HW54" i="51"/>
  <c r="IA54" i="51"/>
  <c r="IE54" i="51"/>
  <c r="II54" i="51"/>
  <c r="IM54" i="51"/>
  <c r="IU56" i="51"/>
  <c r="IT56" i="51"/>
  <c r="IT57" i="51"/>
  <c r="GZ58" i="51"/>
  <c r="HD58" i="51"/>
  <c r="HL58" i="51"/>
  <c r="HP58" i="51"/>
  <c r="IW63" i="51"/>
  <c r="GZ64" i="51"/>
  <c r="HD64" i="51"/>
  <c r="HH64" i="51"/>
  <c r="HL64" i="51"/>
  <c r="HP64" i="51"/>
  <c r="HT64" i="51"/>
  <c r="HX64" i="51"/>
  <c r="IB64" i="51"/>
  <c r="IF64" i="51"/>
  <c r="IJ64" i="51"/>
  <c r="IN64" i="51"/>
  <c r="IV66" i="51"/>
  <c r="IU66" i="51"/>
  <c r="IU67" i="51"/>
  <c r="IT68" i="51"/>
  <c r="HL69" i="51"/>
  <c r="HP69" i="51"/>
  <c r="HT69" i="51"/>
  <c r="HX69" i="51"/>
  <c r="IB69" i="51"/>
  <c r="IF69" i="51"/>
  <c r="IJ69" i="51"/>
  <c r="IN69" i="51"/>
  <c r="IU72" i="51"/>
  <c r="IT72" i="51"/>
  <c r="HM74" i="51"/>
  <c r="HM73" i="51" s="1"/>
  <c r="HQ74" i="51"/>
  <c r="HQ73" i="51" s="1"/>
  <c r="HU74" i="51"/>
  <c r="HU73" i="51" s="1"/>
  <c r="HY74" i="51"/>
  <c r="HY73" i="51" s="1"/>
  <c r="IC74" i="51"/>
  <c r="IC73" i="51" s="1"/>
  <c r="IG74" i="51"/>
  <c r="IG73" i="51" s="1"/>
  <c r="IK74" i="51"/>
  <c r="IK73" i="51" s="1"/>
  <c r="IS76" i="51"/>
  <c r="IW76" i="51"/>
  <c r="IT16" i="51"/>
  <c r="IV18" i="51"/>
  <c r="IU18" i="51"/>
  <c r="HB19" i="51"/>
  <c r="HF19" i="51"/>
  <c r="HJ19" i="51"/>
  <c r="HN19" i="51"/>
  <c r="HR19" i="51"/>
  <c r="HV19" i="51"/>
  <c r="HZ19" i="51"/>
  <c r="ID19" i="51"/>
  <c r="IH19" i="51"/>
  <c r="IL19" i="51"/>
  <c r="IW21" i="51"/>
  <c r="IV34" i="51"/>
  <c r="IU34" i="51"/>
  <c r="HJ37" i="51"/>
  <c r="HN37" i="51"/>
  <c r="HR37" i="51"/>
  <c r="HV37" i="51"/>
  <c r="HZ37" i="51"/>
  <c r="ID37" i="51"/>
  <c r="IH37" i="51"/>
  <c r="IL37" i="51"/>
  <c r="IT39" i="51"/>
  <c r="IS40" i="51"/>
  <c r="IW40" i="51"/>
  <c r="HB42" i="51"/>
  <c r="HF42" i="51"/>
  <c r="HJ42" i="51"/>
  <c r="HN42" i="51"/>
  <c r="HR42" i="51"/>
  <c r="HV42" i="51"/>
  <c r="HZ42" i="51"/>
  <c r="ID42" i="51"/>
  <c r="IH42" i="51"/>
  <c r="IL42" i="51"/>
  <c r="IT44" i="51"/>
  <c r="IS44" i="51"/>
  <c r="IW44" i="51"/>
  <c r="IV46" i="51"/>
  <c r="IU46" i="51"/>
  <c r="IT48" i="51"/>
  <c r="IS48" i="51"/>
  <c r="IW48" i="51"/>
  <c r="IU48" i="51"/>
  <c r="IS88" i="51"/>
  <c r="IW88" i="51"/>
  <c r="GZ12" i="51"/>
  <c r="HD12" i="51"/>
  <c r="HH12" i="51"/>
  <c r="HL12" i="51"/>
  <c r="HP12" i="51"/>
  <c r="HT12" i="51"/>
  <c r="HX12" i="51"/>
  <c r="IB12" i="51"/>
  <c r="IF12" i="51"/>
  <c r="IJ12" i="51"/>
  <c r="IV14" i="51"/>
  <c r="IU14" i="51"/>
  <c r="IU15" i="51"/>
  <c r="IV30" i="51"/>
  <c r="IU30" i="51"/>
  <c r="IU31" i="51"/>
  <c r="IT32" i="51"/>
  <c r="IS220" i="51"/>
  <c r="IW220" i="51"/>
  <c r="IS225" i="51"/>
  <c r="IW225" i="51"/>
  <c r="IU243" i="51"/>
  <c r="HU97" i="51"/>
  <c r="HY97" i="51"/>
  <c r="IC97" i="51"/>
  <c r="IW99" i="51"/>
  <c r="IV105" i="51"/>
  <c r="IU105" i="51"/>
  <c r="IU106" i="51"/>
  <c r="IT107" i="51"/>
  <c r="HG111" i="51"/>
  <c r="HK111" i="51"/>
  <c r="HO111" i="51"/>
  <c r="HS111" i="51"/>
  <c r="HW111" i="51"/>
  <c r="IA111" i="51"/>
  <c r="IE111" i="51"/>
  <c r="II111" i="51"/>
  <c r="IM111" i="51"/>
  <c r="IU113" i="51"/>
  <c r="IS115" i="51"/>
  <c r="IW115" i="51"/>
  <c r="IV115" i="51"/>
  <c r="IV116" i="51"/>
  <c r="IU117" i="51"/>
  <c r="IS119" i="51"/>
  <c r="IW119" i="51"/>
  <c r="IV119" i="51"/>
  <c r="HK120" i="51"/>
  <c r="HO120" i="51"/>
  <c r="HS120" i="51"/>
  <c r="HW120" i="51"/>
  <c r="IA120" i="51"/>
  <c r="IE120" i="51"/>
  <c r="II120" i="51"/>
  <c r="IM120" i="51"/>
  <c r="IU122" i="51"/>
  <c r="IT123" i="51"/>
  <c r="IV125" i="51"/>
  <c r="IU125" i="51"/>
  <c r="IU126" i="51"/>
  <c r="IT127" i="51"/>
  <c r="IH159" i="51"/>
  <c r="IL159" i="51"/>
  <c r="IT161" i="51"/>
  <c r="HF174" i="51"/>
  <c r="HF171" i="51" s="1"/>
  <c r="HJ174" i="51"/>
  <c r="HJ171" i="51" s="1"/>
  <c r="HN174" i="51"/>
  <c r="HN171" i="51" s="1"/>
  <c r="HR174" i="51"/>
  <c r="HR171" i="51" s="1"/>
  <c r="HV174" i="51"/>
  <c r="HV171" i="51" s="1"/>
  <c r="HZ174" i="51"/>
  <c r="HZ171" i="51" s="1"/>
  <c r="ID174" i="51"/>
  <c r="ID171" i="51" s="1"/>
  <c r="IH174" i="51"/>
  <c r="IH171" i="51" s="1"/>
  <c r="IL174" i="51"/>
  <c r="IL171" i="51" s="1"/>
  <c r="HE197" i="51"/>
  <c r="HI197" i="51"/>
  <c r="HM197" i="51"/>
  <c r="HQ197" i="51"/>
  <c r="HU197" i="51"/>
  <c r="HY197" i="51"/>
  <c r="IC197" i="51"/>
  <c r="IG197" i="51"/>
  <c r="HB201" i="51"/>
  <c r="HF201" i="51"/>
  <c r="HJ201" i="51"/>
  <c r="HN201" i="51"/>
  <c r="HR201" i="51"/>
  <c r="HV201" i="51"/>
  <c r="HZ201" i="51"/>
  <c r="ID201" i="51"/>
  <c r="IH201" i="51"/>
  <c r="HF254" i="51"/>
  <c r="HJ254" i="51"/>
  <c r="HN254" i="51"/>
  <c r="HR254" i="51"/>
  <c r="HV254" i="51"/>
  <c r="HZ254" i="51"/>
  <c r="ID254" i="51"/>
  <c r="IH254" i="51"/>
  <c r="IL254" i="51"/>
  <c r="IT256" i="51"/>
  <c r="HH258" i="51"/>
  <c r="HH257" i="51" s="1"/>
  <c r="HL258" i="51"/>
  <c r="HL257" i="51" s="1"/>
  <c r="HP258" i="51"/>
  <c r="HP257" i="51" s="1"/>
  <c r="HT258" i="51"/>
  <c r="HT257" i="51" s="1"/>
  <c r="HX258" i="51"/>
  <c r="HX257" i="51" s="1"/>
  <c r="GZ139" i="51"/>
  <c r="HD139" i="51"/>
  <c r="HH139" i="51"/>
  <c r="HL139" i="51"/>
  <c r="HP139" i="51"/>
  <c r="HT139" i="51"/>
  <c r="HX139" i="51"/>
  <c r="IB139" i="51"/>
  <c r="IF139" i="51"/>
  <c r="IJ139" i="51"/>
  <c r="IN139" i="51"/>
  <c r="IU141" i="51"/>
  <c r="IU142" i="51"/>
  <c r="IT142" i="51"/>
  <c r="IT143" i="51"/>
  <c r="IU147" i="51"/>
  <c r="HL163" i="51"/>
  <c r="HL162" i="51" s="1"/>
  <c r="HP163" i="51"/>
  <c r="HP162" i="51" s="1"/>
  <c r="HT163" i="51"/>
  <c r="HT162" i="51" s="1"/>
  <c r="HX163" i="51"/>
  <c r="HX162" i="51" s="1"/>
  <c r="IB163" i="51"/>
  <c r="IB162" i="51" s="1"/>
  <c r="IF163" i="51"/>
  <c r="IF162" i="51" s="1"/>
  <c r="IJ163" i="51"/>
  <c r="IJ162" i="51" s="1"/>
  <c r="IN163" i="51"/>
  <c r="IN162" i="51" s="1"/>
  <c r="IV165" i="51"/>
  <c r="HC189" i="51"/>
  <c r="HG189" i="51"/>
  <c r="HK189" i="51"/>
  <c r="HO189" i="51"/>
  <c r="HS189" i="51"/>
  <c r="HW189" i="51"/>
  <c r="IA189" i="51"/>
  <c r="IE189" i="51"/>
  <c r="II189" i="51"/>
  <c r="HM192" i="51"/>
  <c r="HQ192" i="51"/>
  <c r="HU192" i="51"/>
  <c r="HY192" i="51"/>
  <c r="IC192" i="51"/>
  <c r="IG192" i="51"/>
  <c r="IK192" i="51"/>
  <c r="IS194" i="51"/>
  <c r="IS199" i="51"/>
  <c r="IW199" i="51"/>
  <c r="HC205" i="51"/>
  <c r="IU207" i="51"/>
  <c r="IT207" i="51"/>
  <c r="IV299" i="51"/>
  <c r="HB101" i="51"/>
  <c r="HF101" i="51"/>
  <c r="HN101" i="51"/>
  <c r="HR101" i="51"/>
  <c r="HV101" i="51"/>
  <c r="HZ101" i="51"/>
  <c r="IH101" i="51"/>
  <c r="IL101" i="51"/>
  <c r="HF152" i="51"/>
  <c r="HJ152" i="51"/>
  <c r="HN152" i="51"/>
  <c r="HN151" i="51" s="1"/>
  <c r="HR152" i="51"/>
  <c r="HR151" i="51" s="1"/>
  <c r="HV152" i="51"/>
  <c r="HZ152" i="51"/>
  <c r="ID152" i="51"/>
  <c r="IH152" i="51"/>
  <c r="IL152" i="51"/>
  <c r="IT154" i="51"/>
  <c r="HB159" i="51"/>
  <c r="HF159" i="51"/>
  <c r="HJ159" i="51"/>
  <c r="HH163" i="51"/>
  <c r="IS187" i="51"/>
  <c r="IW187" i="51"/>
  <c r="IU191" i="51"/>
  <c r="IL201" i="51"/>
  <c r="IT203" i="51"/>
  <c r="IS203" i="51"/>
  <c r="IW203" i="51"/>
  <c r="IS204" i="51"/>
  <c r="IW204" i="51"/>
  <c r="IS209" i="51"/>
  <c r="IW209" i="51"/>
  <c r="IJ214" i="51"/>
  <c r="IN214" i="51"/>
  <c r="IU216" i="51"/>
  <c r="HF217" i="51"/>
  <c r="HN217" i="51"/>
  <c r="HR217" i="51"/>
  <c r="HV217" i="51"/>
  <c r="HZ217" i="51"/>
  <c r="ID217" i="51"/>
  <c r="IH217" i="51"/>
  <c r="IM221" i="51"/>
  <c r="IM226" i="51"/>
  <c r="IU232" i="51"/>
  <c r="HO233" i="51"/>
  <c r="HS233" i="51"/>
  <c r="IA233" i="51"/>
  <c r="IE233" i="51"/>
  <c r="II233" i="51"/>
  <c r="IM233" i="51"/>
  <c r="IT244" i="51"/>
  <c r="HO247" i="51"/>
  <c r="HS247" i="51"/>
  <c r="HW247" i="51"/>
  <c r="IA247" i="51"/>
  <c r="IE247" i="51"/>
  <c r="II247" i="51"/>
  <c r="IM247" i="51"/>
  <c r="IU249" i="51"/>
  <c r="HM251" i="51"/>
  <c r="HQ251" i="51"/>
  <c r="HU251" i="51"/>
  <c r="HY251" i="51"/>
  <c r="IC251" i="51"/>
  <c r="IG251" i="51"/>
  <c r="IK251" i="51"/>
  <c r="IS407" i="51"/>
  <c r="HB410" i="51"/>
  <c r="HF410" i="51"/>
  <c r="HN410" i="51"/>
  <c r="HR410" i="51"/>
  <c r="HV410" i="51"/>
  <c r="HZ410" i="51"/>
  <c r="ID410" i="51"/>
  <c r="IH410" i="51"/>
  <c r="IL410" i="51"/>
  <c r="IT412" i="51"/>
  <c r="IS412" i="51"/>
  <c r="IW412" i="51"/>
  <c r="IV287" i="51"/>
  <c r="IU287" i="51"/>
  <c r="IW299" i="51"/>
  <c r="GZ301" i="51"/>
  <c r="HD301" i="51"/>
  <c r="IS328" i="51"/>
  <c r="IW328" i="51"/>
  <c r="IV358" i="51"/>
  <c r="IU358" i="51"/>
  <c r="IT284" i="51"/>
  <c r="IU297" i="51"/>
  <c r="HK301" i="51"/>
  <c r="HO301" i="51"/>
  <c r="HS301" i="51"/>
  <c r="HW301" i="51"/>
  <c r="IA301" i="51"/>
  <c r="IE301" i="51"/>
  <c r="II301" i="51"/>
  <c r="IM301" i="51"/>
  <c r="IV315" i="51"/>
  <c r="HG324" i="51"/>
  <c r="HK324" i="51"/>
  <c r="HO324" i="51"/>
  <c r="HS324" i="51"/>
  <c r="HW324" i="51"/>
  <c r="IA324" i="51"/>
  <c r="IE324" i="51"/>
  <c r="II324" i="51"/>
  <c r="IM324" i="51"/>
  <c r="IU326" i="51"/>
  <c r="IT326" i="51"/>
  <c r="HB340" i="51"/>
  <c r="HF340" i="51"/>
  <c r="HJ340" i="51"/>
  <c r="HA374" i="51"/>
  <c r="HM374" i="51"/>
  <c r="HM373" i="51" s="1"/>
  <c r="HQ374" i="51"/>
  <c r="HQ373" i="51" s="1"/>
  <c r="HU374" i="51"/>
  <c r="HU373" i="51" s="1"/>
  <c r="HY374" i="51"/>
  <c r="HY373" i="51" s="1"/>
  <c r="IC374" i="51"/>
  <c r="IC373" i="51" s="1"/>
  <c r="IG374" i="51"/>
  <c r="IG373" i="51" s="1"/>
  <c r="IK374" i="51"/>
  <c r="IK373" i="51" s="1"/>
  <c r="IS376" i="51"/>
  <c r="IW376" i="51"/>
  <c r="IV376" i="51"/>
  <c r="IV377" i="51"/>
  <c r="IS379" i="51"/>
  <c r="IW379" i="51"/>
  <c r="IS380" i="51"/>
  <c r="IW380" i="51"/>
  <c r="IV380" i="51"/>
  <c r="IV418" i="51"/>
  <c r="IU418" i="51"/>
  <c r="IB258" i="51"/>
  <c r="IB257" i="51" s="1"/>
  <c r="IF258" i="51"/>
  <c r="IF257" i="51" s="1"/>
  <c r="IJ258" i="51"/>
  <c r="IJ257" i="51" s="1"/>
  <c r="IN258" i="51"/>
  <c r="IN257" i="51" s="1"/>
  <c r="HB263" i="51"/>
  <c r="HB262" i="51" s="1"/>
  <c r="HF263" i="51"/>
  <c r="HF262" i="51" s="1"/>
  <c r="HJ263" i="51"/>
  <c r="HJ262" i="51" s="1"/>
  <c r="HN263" i="51"/>
  <c r="HN262" i="51" s="1"/>
  <c r="HR263" i="51"/>
  <c r="HR262" i="51" s="1"/>
  <c r="HV263" i="51"/>
  <c r="HV262" i="51" s="1"/>
  <c r="HZ263" i="51"/>
  <c r="HZ262" i="51" s="1"/>
  <c r="ID263" i="51"/>
  <c r="ID262" i="51" s="1"/>
  <c r="IH263" i="51"/>
  <c r="IH262" i="51" s="1"/>
  <c r="IL263" i="51"/>
  <c r="IL262" i="51" s="1"/>
  <c r="IS278" i="51"/>
  <c r="IW278" i="51"/>
  <c r="HG282" i="51"/>
  <c r="HK282" i="51"/>
  <c r="HO282" i="51"/>
  <c r="HS282" i="51"/>
  <c r="HW282" i="51"/>
  <c r="IA282" i="51"/>
  <c r="IE282" i="51"/>
  <c r="II282" i="51"/>
  <c r="IM282" i="51"/>
  <c r="HG301" i="51"/>
  <c r="HL301" i="51"/>
  <c r="HP301" i="51"/>
  <c r="HT301" i="51"/>
  <c r="HX301" i="51"/>
  <c r="IB301" i="51"/>
  <c r="IF301" i="51"/>
  <c r="IJ301" i="51"/>
  <c r="IN301" i="51"/>
  <c r="HK308" i="51"/>
  <c r="HO308" i="51"/>
  <c r="HS308" i="51"/>
  <c r="HW308" i="51"/>
  <c r="IA308" i="51"/>
  <c r="IE308" i="51"/>
  <c r="II308" i="51"/>
  <c r="IM308" i="51"/>
  <c r="IU310" i="51"/>
  <c r="HC324" i="51"/>
  <c r="IV334" i="51"/>
  <c r="HF335" i="51"/>
  <c r="HJ335" i="51"/>
  <c r="HN335" i="51"/>
  <c r="HR335" i="51"/>
  <c r="HV335" i="51"/>
  <c r="HZ335" i="51"/>
  <c r="ID335" i="51"/>
  <c r="IH335" i="51"/>
  <c r="IL335" i="51"/>
  <c r="IS338" i="51"/>
  <c r="IW338" i="51"/>
  <c r="IV338" i="51"/>
  <c r="HK340" i="51"/>
  <c r="GZ350" i="51"/>
  <c r="HD350" i="51"/>
  <c r="HH350" i="51"/>
  <c r="HK365" i="51"/>
  <c r="HO365" i="51"/>
  <c r="HS365" i="51"/>
  <c r="HW365" i="51"/>
  <c r="IA365" i="51"/>
  <c r="IE365" i="51"/>
  <c r="II365" i="51"/>
  <c r="IM365" i="51"/>
  <c r="IU367" i="51"/>
  <c r="IT367" i="51"/>
  <c r="GZ370" i="51"/>
  <c r="HD370" i="51"/>
  <c r="HH370" i="51"/>
  <c r="HL370" i="51"/>
  <c r="HP370" i="51"/>
  <c r="HT370" i="51"/>
  <c r="HX370" i="51"/>
  <c r="IB370" i="51"/>
  <c r="IF370" i="51"/>
  <c r="IJ370" i="51"/>
  <c r="IN370" i="51"/>
  <c r="IV414" i="51"/>
  <c r="IU414" i="51"/>
  <c r="IW70" i="51"/>
  <c r="HD69" i="51"/>
  <c r="IT75" i="51"/>
  <c r="HA74" i="51"/>
  <c r="IW75" i="51"/>
  <c r="HI74" i="51"/>
  <c r="HI73" i="51" s="1"/>
  <c r="IV121" i="51"/>
  <c r="HC120" i="51"/>
  <c r="IS193" i="51"/>
  <c r="HE192" i="51"/>
  <c r="IS239" i="51"/>
  <c r="GZ238" i="51"/>
  <c r="HI12" i="51"/>
  <c r="IC12" i="51"/>
  <c r="IS13" i="51"/>
  <c r="IU50" i="51"/>
  <c r="HG49" i="51"/>
  <c r="HT49" i="51"/>
  <c r="IF49" i="51"/>
  <c r="IV51" i="51"/>
  <c r="IS55" i="51"/>
  <c r="GZ54" i="51"/>
  <c r="IV55" i="51"/>
  <c r="HH54" i="51"/>
  <c r="IV56" i="51"/>
  <c r="HM58" i="51"/>
  <c r="IK58" i="51"/>
  <c r="IS63" i="51"/>
  <c r="IW103" i="51"/>
  <c r="IS175" i="51"/>
  <c r="HE174" i="51"/>
  <c r="HE171" i="51" s="1"/>
  <c r="HA229" i="51"/>
  <c r="HC12" i="51"/>
  <c r="HG12" i="51"/>
  <c r="HJ12" i="51"/>
  <c r="HO12" i="51"/>
  <c r="HS12" i="51"/>
  <c r="HW12" i="51"/>
  <c r="IA12" i="51"/>
  <c r="IE12" i="51"/>
  <c r="II12" i="51"/>
  <c r="IM12" i="51"/>
  <c r="IV13" i="51"/>
  <c r="IT15" i="51"/>
  <c r="IW15" i="51"/>
  <c r="IS16" i="51"/>
  <c r="IW16" i="51"/>
  <c r="IV17" i="51"/>
  <c r="IT20" i="51"/>
  <c r="HA19" i="51"/>
  <c r="IS20" i="51"/>
  <c r="HE19" i="51"/>
  <c r="IW20" i="51"/>
  <c r="HI19" i="51"/>
  <c r="HM19" i="51"/>
  <c r="HQ19" i="51"/>
  <c r="HU19" i="51"/>
  <c r="IC19" i="51"/>
  <c r="IG19" i="51"/>
  <c r="IK19" i="51"/>
  <c r="IV22" i="51"/>
  <c r="IU22" i="51"/>
  <c r="IV23" i="51"/>
  <c r="IU23" i="51"/>
  <c r="IT25" i="51"/>
  <c r="IS25" i="51"/>
  <c r="IW25" i="51"/>
  <c r="IV28" i="51"/>
  <c r="HC27" i="51"/>
  <c r="IU28" i="51"/>
  <c r="HG27" i="51"/>
  <c r="HK27" i="51"/>
  <c r="HO27" i="51"/>
  <c r="HS27" i="51"/>
  <c r="HW27" i="51"/>
  <c r="IA27" i="51"/>
  <c r="IE27" i="51"/>
  <c r="II27" i="51"/>
  <c r="IM27" i="51"/>
  <c r="IU29" i="51"/>
  <c r="IT30" i="51"/>
  <c r="IV32" i="51"/>
  <c r="IU32" i="51"/>
  <c r="IU33" i="51"/>
  <c r="IT34" i="51"/>
  <c r="IS38" i="51"/>
  <c r="GZ37" i="51"/>
  <c r="IW38" i="51"/>
  <c r="HD37" i="51"/>
  <c r="HH37" i="51"/>
  <c r="HL37" i="51"/>
  <c r="HP37" i="51"/>
  <c r="HT37" i="51"/>
  <c r="HX37" i="51"/>
  <c r="IB37" i="51"/>
  <c r="IF37" i="51"/>
  <c r="IJ37" i="51"/>
  <c r="IN37" i="51"/>
  <c r="IU76" i="51"/>
  <c r="IV84" i="51"/>
  <c r="IW87" i="51"/>
  <c r="GZ108" i="51"/>
  <c r="IW109" i="51"/>
  <c r="IW108" i="51" s="1"/>
  <c r="HD108" i="51"/>
  <c r="IV134" i="51"/>
  <c r="IU153" i="51"/>
  <c r="HB152" i="51"/>
  <c r="IV156" i="51"/>
  <c r="IV155" i="51" s="1"/>
  <c r="HH155" i="51"/>
  <c r="IV158" i="51"/>
  <c r="IV157" i="51" s="1"/>
  <c r="HC157" i="51"/>
  <c r="IU158" i="51"/>
  <c r="IU157" i="51" s="1"/>
  <c r="HG157" i="51"/>
  <c r="IT168" i="51"/>
  <c r="IT167" i="51" s="1"/>
  <c r="HA167" i="51"/>
  <c r="IS70" i="51"/>
  <c r="GZ69" i="51"/>
  <c r="IT132" i="51"/>
  <c r="HA131" i="51"/>
  <c r="IW132" i="51"/>
  <c r="HI131" i="51"/>
  <c r="HA197" i="51"/>
  <c r="IW239" i="51"/>
  <c r="IW238" i="51" s="1"/>
  <c r="HD238" i="51"/>
  <c r="HE12" i="51"/>
  <c r="HU12" i="51"/>
  <c r="IG12" i="51"/>
  <c r="IU38" i="51"/>
  <c r="HB37" i="51"/>
  <c r="IT38" i="51"/>
  <c r="HF37" i="51"/>
  <c r="HL49" i="51"/>
  <c r="IB49" i="51"/>
  <c r="IJ49" i="51"/>
  <c r="IU52" i="51"/>
  <c r="IT53" i="51"/>
  <c r="IW55" i="51"/>
  <c r="HD54" i="51"/>
  <c r="IU57" i="51"/>
  <c r="IT59" i="51"/>
  <c r="HA58" i="51"/>
  <c r="HQ58" i="51"/>
  <c r="HY58" i="51"/>
  <c r="IC58" i="51"/>
  <c r="HA97" i="51"/>
  <c r="IT103" i="51"/>
  <c r="IT175" i="51"/>
  <c r="HA174" i="51"/>
  <c r="IW175" i="51"/>
  <c r="HI174" i="51"/>
  <c r="HI171" i="51" s="1"/>
  <c r="IV179" i="51"/>
  <c r="HC178" i="51"/>
  <c r="IU218" i="51"/>
  <c r="HB217" i="51"/>
  <c r="IW230" i="51"/>
  <c r="HI229" i="51"/>
  <c r="IG233" i="51"/>
  <c r="IW13" i="51"/>
  <c r="IV70" i="51"/>
  <c r="HH69" i="51"/>
  <c r="IS75" i="51"/>
  <c r="HE74" i="51"/>
  <c r="HE73" i="51" s="1"/>
  <c r="IV112" i="51"/>
  <c r="HC111" i="51"/>
  <c r="IU121" i="51"/>
  <c r="HG120" i="51"/>
  <c r="IS132" i="51"/>
  <c r="HE131" i="51"/>
  <c r="IT193" i="51"/>
  <c r="HA192" i="51"/>
  <c r="IW193" i="51"/>
  <c r="HI192" i="51"/>
  <c r="IU212" i="51"/>
  <c r="HB211" i="51"/>
  <c r="HH238" i="51"/>
  <c r="HC241" i="51"/>
  <c r="IU242" i="51"/>
  <c r="HG241" i="51"/>
  <c r="HA12" i="51"/>
  <c r="IT13" i="51"/>
  <c r="HM12" i="51"/>
  <c r="HQ12" i="51"/>
  <c r="HY12" i="51"/>
  <c r="IK12" i="51"/>
  <c r="IT28" i="51"/>
  <c r="HA27" i="51"/>
  <c r="IV50" i="51"/>
  <c r="HC49" i="51"/>
  <c r="HP49" i="51"/>
  <c r="HX49" i="51"/>
  <c r="IN49" i="51"/>
  <c r="IS59" i="51"/>
  <c r="HE58" i="51"/>
  <c r="IW59" i="51"/>
  <c r="HI58" i="51"/>
  <c r="HU58" i="51"/>
  <c r="IG58" i="51"/>
  <c r="IT63" i="51"/>
  <c r="IS230" i="51"/>
  <c r="HE229" i="51"/>
  <c r="IU13" i="51"/>
  <c r="IT14" i="51"/>
  <c r="IV16" i="51"/>
  <c r="IU16" i="51"/>
  <c r="IU17" i="51"/>
  <c r="IT18" i="51"/>
  <c r="GZ19" i="51"/>
  <c r="HD19" i="51"/>
  <c r="HH19" i="51"/>
  <c r="HL19" i="51"/>
  <c r="HP19" i="51"/>
  <c r="HT19" i="51"/>
  <c r="HX19" i="51"/>
  <c r="IB19" i="51"/>
  <c r="IF19" i="51"/>
  <c r="IJ19" i="51"/>
  <c r="IN19" i="51"/>
  <c r="IV21" i="51"/>
  <c r="IU21" i="51"/>
  <c r="IT24" i="51"/>
  <c r="IS24" i="51"/>
  <c r="IW24" i="51"/>
  <c r="IV26" i="51"/>
  <c r="IU26" i="51"/>
  <c r="HB27" i="51"/>
  <c r="HF27" i="51"/>
  <c r="HN27" i="51"/>
  <c r="HR27" i="51"/>
  <c r="HV27" i="51"/>
  <c r="HZ27" i="51"/>
  <c r="ID27" i="51"/>
  <c r="IH27" i="51"/>
  <c r="IL27" i="51"/>
  <c r="IT29" i="51"/>
  <c r="IW29" i="51"/>
  <c r="IS30" i="51"/>
  <c r="IW30" i="51"/>
  <c r="IV31" i="51"/>
  <c r="IT33" i="51"/>
  <c r="IW33" i="51"/>
  <c r="IS34" i="51"/>
  <c r="IW34" i="51"/>
  <c r="IV38" i="51"/>
  <c r="HC37" i="51"/>
  <c r="HG37" i="51"/>
  <c r="HK37" i="51"/>
  <c r="HO37" i="51"/>
  <c r="HS37" i="51"/>
  <c r="HW37" i="51"/>
  <c r="IA37" i="51"/>
  <c r="IE37" i="51"/>
  <c r="II37" i="51"/>
  <c r="IM37" i="51"/>
  <c r="IU39" i="51"/>
  <c r="IS41" i="51"/>
  <c r="IW41" i="51"/>
  <c r="IV41" i="51"/>
  <c r="IV43" i="51"/>
  <c r="HC42" i="51"/>
  <c r="IU43" i="51"/>
  <c r="HG42" i="51"/>
  <c r="HK42" i="51"/>
  <c r="HO42" i="51"/>
  <c r="HS42" i="51"/>
  <c r="HW42" i="51"/>
  <c r="IA42" i="51"/>
  <c r="IE42" i="51"/>
  <c r="II42" i="51"/>
  <c r="IM42" i="51"/>
  <c r="IT45" i="51"/>
  <c r="IS45" i="51"/>
  <c r="IW45" i="51"/>
  <c r="IV47" i="51"/>
  <c r="IU47" i="51"/>
  <c r="GZ49" i="51"/>
  <c r="IW50" i="51"/>
  <c r="HD49" i="51"/>
  <c r="HH49" i="51"/>
  <c r="GZ82" i="51"/>
  <c r="IW83" i="51"/>
  <c r="HD82" i="51"/>
  <c r="IS87" i="51"/>
  <c r="IV93" i="51"/>
  <c r="IT137" i="51"/>
  <c r="IT136" i="51" s="1"/>
  <c r="HA136" i="51"/>
  <c r="IV146" i="51"/>
  <c r="HC145" i="51"/>
  <c r="IU146" i="51"/>
  <c r="HG145" i="51"/>
  <c r="HO145" i="51"/>
  <c r="HS145" i="51"/>
  <c r="HW145" i="51"/>
  <c r="IA145" i="51"/>
  <c r="GZ163" i="51"/>
  <c r="IW164" i="51"/>
  <c r="HD163" i="51"/>
  <c r="HC221" i="51"/>
  <c r="HC226" i="51"/>
  <c r="IT235" i="51"/>
  <c r="IT234" i="51" s="1"/>
  <c r="HF234" i="51"/>
  <c r="IS246" i="51"/>
  <c r="GZ245" i="51"/>
  <c r="IW246" i="51"/>
  <c r="IW245" i="51" s="1"/>
  <c r="HD245" i="51"/>
  <c r="HC247" i="51"/>
  <c r="IU248" i="51"/>
  <c r="IU255" i="51"/>
  <c r="HB254" i="51"/>
  <c r="IS259" i="51"/>
  <c r="GZ258" i="51"/>
  <c r="GZ257" i="51" s="1"/>
  <c r="IW259" i="51"/>
  <c r="HD258" i="51"/>
  <c r="HD257" i="51" s="1"/>
  <c r="IT264" i="51"/>
  <c r="HA263" i="51"/>
  <c r="IU267" i="51"/>
  <c r="IU266" i="51" s="1"/>
  <c r="HG266" i="51"/>
  <c r="IU270" i="51"/>
  <c r="IU269" i="51" s="1"/>
  <c r="HB269" i="51"/>
  <c r="IT272" i="51"/>
  <c r="HA271" i="51"/>
  <c r="IU283" i="51"/>
  <c r="HB282" i="51"/>
  <c r="IT291" i="51"/>
  <c r="IT290" i="51" s="1"/>
  <c r="HA290" i="51"/>
  <c r="IV296" i="51"/>
  <c r="HC295" i="51"/>
  <c r="HC294" i="51" s="1"/>
  <c r="IV302" i="51"/>
  <c r="HC301" i="51"/>
  <c r="IT305" i="51"/>
  <c r="IT304" i="51" s="1"/>
  <c r="HA304" i="51"/>
  <c r="IS307" i="51"/>
  <c r="GZ306" i="51"/>
  <c r="IW307" i="51"/>
  <c r="IW306" i="51" s="1"/>
  <c r="HD306" i="51"/>
  <c r="IV307" i="51"/>
  <c r="IV306" i="51" s="1"/>
  <c r="HH306" i="51"/>
  <c r="IV309" i="51"/>
  <c r="HC308" i="51"/>
  <c r="IU309" i="51"/>
  <c r="HG308" i="51"/>
  <c r="IS314" i="51"/>
  <c r="GZ313" i="51"/>
  <c r="GZ312" i="51" s="1"/>
  <c r="IW314" i="51"/>
  <c r="HD313" i="51"/>
  <c r="HD312" i="51" s="1"/>
  <c r="IT318" i="51"/>
  <c r="IT317" i="51" s="1"/>
  <c r="HA317" i="51"/>
  <c r="IS318" i="51"/>
  <c r="HE317" i="51"/>
  <c r="IW318" i="51"/>
  <c r="IW317" i="51" s="1"/>
  <c r="HI317" i="51"/>
  <c r="IS321" i="51"/>
  <c r="GZ320" i="51"/>
  <c r="GZ319" i="51" s="1"/>
  <c r="IW321" i="51"/>
  <c r="IW320" i="51" s="1"/>
  <c r="IW319" i="51" s="1"/>
  <c r="HD320" i="51"/>
  <c r="HD319" i="51" s="1"/>
  <c r="IV321" i="51"/>
  <c r="IV320" i="51" s="1"/>
  <c r="IV319" i="51" s="1"/>
  <c r="K26" i="68" s="1"/>
  <c r="HH320" i="51"/>
  <c r="HH319" i="51" s="1"/>
  <c r="IU336" i="51"/>
  <c r="HB335" i="51"/>
  <c r="IV341" i="51"/>
  <c r="HC340" i="51"/>
  <c r="IU341" i="51"/>
  <c r="HG340" i="51"/>
  <c r="IU385" i="51"/>
  <c r="HB384" i="51"/>
  <c r="IV405" i="51"/>
  <c r="HC404" i="51"/>
  <c r="IT40" i="51"/>
  <c r="HD42" i="51"/>
  <c r="HL42" i="51"/>
  <c r="HT42" i="51"/>
  <c r="IB42" i="51"/>
  <c r="IJ42" i="51"/>
  <c r="IV44" i="51"/>
  <c r="IS46" i="51"/>
  <c r="IV48" i="51"/>
  <c r="IT50" i="51"/>
  <c r="HA49" i="51"/>
  <c r="HM49" i="51"/>
  <c r="HU49" i="51"/>
  <c r="IC49" i="51"/>
  <c r="IK49" i="51"/>
  <c r="IW51" i="51"/>
  <c r="IV52" i="51"/>
  <c r="HE54" i="51"/>
  <c r="HI54" i="51"/>
  <c r="HQ54" i="51"/>
  <c r="HY54" i="51"/>
  <c r="IG54" i="51"/>
  <c r="IS56" i="51"/>
  <c r="HB58" i="51"/>
  <c r="HJ58" i="51"/>
  <c r="HR58" i="51"/>
  <c r="HZ58" i="51"/>
  <c r="IL58" i="51"/>
  <c r="IS60" i="51"/>
  <c r="IV62" i="51"/>
  <c r="IT65" i="51"/>
  <c r="HA64" i="51"/>
  <c r="HM64" i="51"/>
  <c r="HU64" i="51"/>
  <c r="IC64" i="51"/>
  <c r="IK64" i="51"/>
  <c r="IW66" i="51"/>
  <c r="HE69" i="51"/>
  <c r="HM69" i="51"/>
  <c r="HU69" i="51"/>
  <c r="IG69" i="51"/>
  <c r="IS71" i="51"/>
  <c r="IV71" i="51"/>
  <c r="IU75" i="51"/>
  <c r="HB74" i="51"/>
  <c r="IV78" i="51"/>
  <c r="IV77" i="51" s="1"/>
  <c r="HC77" i="51"/>
  <c r="HQ82" i="51"/>
  <c r="HY82" i="51"/>
  <c r="IK82" i="51"/>
  <c r="IU85" i="51"/>
  <c r="IU90" i="51"/>
  <c r="IU94" i="51"/>
  <c r="HB97" i="51"/>
  <c r="HR97" i="51"/>
  <c r="HZ97" i="51"/>
  <c r="IL97" i="51"/>
  <c r="IV100" i="51"/>
  <c r="IU102" i="51"/>
  <c r="HG101" i="51"/>
  <c r="HO101" i="51"/>
  <c r="HS101" i="51"/>
  <c r="IA101" i="51"/>
  <c r="II101" i="51"/>
  <c r="IW104" i="51"/>
  <c r="IV106" i="51"/>
  <c r="IS112" i="51"/>
  <c r="GZ111" i="51"/>
  <c r="HH111" i="51"/>
  <c r="HP111" i="51"/>
  <c r="IB111" i="51"/>
  <c r="IJ111" i="51"/>
  <c r="IU114" i="51"/>
  <c r="IS116" i="51"/>
  <c r="IT119" i="51"/>
  <c r="IS121" i="51"/>
  <c r="GZ120" i="51"/>
  <c r="IW121" i="51"/>
  <c r="HD120" i="51"/>
  <c r="HL120" i="51"/>
  <c r="HT120" i="51"/>
  <c r="IB120" i="51"/>
  <c r="IJ120" i="51"/>
  <c r="IV122" i="51"/>
  <c r="IS124" i="51"/>
  <c r="IW125" i="51"/>
  <c r="IV126" i="51"/>
  <c r="IW129" i="51"/>
  <c r="IV130" i="51"/>
  <c r="IU132" i="51"/>
  <c r="HB131" i="51"/>
  <c r="HR131" i="51"/>
  <c r="HZ131" i="51"/>
  <c r="IL131" i="51"/>
  <c r="IU135" i="51"/>
  <c r="HA139" i="51"/>
  <c r="IW140" i="51"/>
  <c r="HI139" i="51"/>
  <c r="HQ139" i="51"/>
  <c r="HY139" i="51"/>
  <c r="IK139" i="51"/>
  <c r="IW141" i="51"/>
  <c r="IV142" i="51"/>
  <c r="IW144" i="51"/>
  <c r="IS146" i="51"/>
  <c r="GZ145" i="51"/>
  <c r="HH145" i="51"/>
  <c r="HP145" i="51"/>
  <c r="HX145" i="51"/>
  <c r="IF145" i="51"/>
  <c r="IN145" i="51"/>
  <c r="IW149" i="51"/>
  <c r="IW150" i="51"/>
  <c r="IV153" i="51"/>
  <c r="HC152" i="51"/>
  <c r="IT156" i="51"/>
  <c r="IT155" i="51" s="1"/>
  <c r="HA155" i="51"/>
  <c r="IW156" i="51"/>
  <c r="IW155" i="51" s="1"/>
  <c r="HI155" i="51"/>
  <c r="IU160" i="51"/>
  <c r="HG159" i="51"/>
  <c r="HM163" i="51"/>
  <c r="HM162" i="51" s="1"/>
  <c r="HU163" i="51"/>
  <c r="HU162" i="51" s="1"/>
  <c r="IC163" i="51"/>
  <c r="IC162" i="51" s="1"/>
  <c r="IK163" i="51"/>
  <c r="IK162" i="51" s="1"/>
  <c r="IU166" i="51"/>
  <c r="IW170" i="51"/>
  <c r="IW169" i="51" s="1"/>
  <c r="HI169" i="51"/>
  <c r="IV173" i="51"/>
  <c r="IV172" i="51" s="1"/>
  <c r="HC172" i="51"/>
  <c r="IT176" i="51"/>
  <c r="IS179" i="51"/>
  <c r="GZ178" i="51"/>
  <c r="HL178" i="51"/>
  <c r="HT178" i="51"/>
  <c r="IB178" i="51"/>
  <c r="IN178" i="51"/>
  <c r="IT181" i="51"/>
  <c r="IW183" i="51"/>
  <c r="HC184" i="51"/>
  <c r="HK184" i="51"/>
  <c r="HW184" i="51"/>
  <c r="IE184" i="51"/>
  <c r="IM184" i="51"/>
  <c r="IW190" i="51"/>
  <c r="HD189" i="51"/>
  <c r="HH189" i="51"/>
  <c r="IU193" i="51"/>
  <c r="HB192" i="51"/>
  <c r="HJ192" i="51"/>
  <c r="HR192" i="51"/>
  <c r="ID192" i="51"/>
  <c r="IL192" i="51"/>
  <c r="IW194" i="51"/>
  <c r="HB197" i="51"/>
  <c r="HJ197" i="51"/>
  <c r="HN197" i="51"/>
  <c r="HR197" i="51"/>
  <c r="HV197" i="51"/>
  <c r="HZ197" i="51"/>
  <c r="ID197" i="51"/>
  <c r="IH197" i="51"/>
  <c r="IW200" i="51"/>
  <c r="HC201" i="51"/>
  <c r="IU202" i="51"/>
  <c r="HG201" i="51"/>
  <c r="HK201" i="51"/>
  <c r="HO201" i="51"/>
  <c r="HS201" i="51"/>
  <c r="HW201" i="51"/>
  <c r="IA201" i="51"/>
  <c r="IE201" i="51"/>
  <c r="IM201" i="51"/>
  <c r="IU203" i="51"/>
  <c r="IS206" i="51"/>
  <c r="GZ205" i="51"/>
  <c r="IW206" i="51"/>
  <c r="HD205" i="51"/>
  <c r="HH205" i="51"/>
  <c r="HL205" i="51"/>
  <c r="HT205" i="51"/>
  <c r="HX205" i="51"/>
  <c r="IB205" i="51"/>
  <c r="IF205" i="51"/>
  <c r="IN205" i="51"/>
  <c r="IU208" i="51"/>
  <c r="IS210" i="51"/>
  <c r="IW210" i="51"/>
  <c r="HC211" i="51"/>
  <c r="HE214" i="51"/>
  <c r="IW215" i="51"/>
  <c r="HI214" i="51"/>
  <c r="IS216" i="51"/>
  <c r="IW216" i="51"/>
  <c r="HG217" i="51"/>
  <c r="HO217" i="51"/>
  <c r="HW217" i="51"/>
  <c r="IE217" i="51"/>
  <c r="IM217" i="51"/>
  <c r="HD221" i="51"/>
  <c r="HL221" i="51"/>
  <c r="HT221" i="51"/>
  <c r="IB221" i="51"/>
  <c r="HF229" i="51"/>
  <c r="HN229" i="51"/>
  <c r="HV229" i="51"/>
  <c r="ID229" i="51"/>
  <c r="IW231" i="51"/>
  <c r="IS232" i="51"/>
  <c r="HC234" i="51"/>
  <c r="IU235" i="51"/>
  <c r="IU234" i="51" s="1"/>
  <c r="HG234" i="51"/>
  <c r="HG233" i="51" s="1"/>
  <c r="IU237" i="51"/>
  <c r="IU236" i="51" s="1"/>
  <c r="HB236" i="51"/>
  <c r="HN233" i="51"/>
  <c r="IL233" i="51"/>
  <c r="IS242" i="51"/>
  <c r="GZ241" i="51"/>
  <c r="IW242" i="51"/>
  <c r="HD241" i="51"/>
  <c r="HL241" i="51"/>
  <c r="HT241" i="51"/>
  <c r="IB241" i="51"/>
  <c r="IN241" i="51"/>
  <c r="IT246" i="51"/>
  <c r="IT245" i="51" s="1"/>
  <c r="HA245" i="51"/>
  <c r="IS248" i="51"/>
  <c r="GZ247" i="51"/>
  <c r="HT247" i="51"/>
  <c r="IB247" i="51"/>
  <c r="IJ247" i="51"/>
  <c r="IS252" i="51"/>
  <c r="HE251" i="51"/>
  <c r="IW252" i="51"/>
  <c r="HI251" i="51"/>
  <c r="IW253" i="51"/>
  <c r="HC254" i="51"/>
  <c r="IT259" i="51"/>
  <c r="HA258" i="51"/>
  <c r="HA257" i="51" s="1"/>
  <c r="HI258" i="51"/>
  <c r="HI257" i="51" s="1"/>
  <c r="HY258" i="51"/>
  <c r="HY257" i="51" s="1"/>
  <c r="IK258" i="51"/>
  <c r="IK257" i="51" s="1"/>
  <c r="IS265" i="51"/>
  <c r="IW267" i="51"/>
  <c r="IW266" i="51" s="1"/>
  <c r="HD266" i="51"/>
  <c r="HF271" i="51"/>
  <c r="HR271" i="51"/>
  <c r="HZ271" i="51"/>
  <c r="IL271" i="51"/>
  <c r="IW274" i="51"/>
  <c r="IU276" i="51"/>
  <c r="HG275" i="51"/>
  <c r="HO275" i="51"/>
  <c r="HW275" i="51"/>
  <c r="IE275" i="51"/>
  <c r="IM275" i="51"/>
  <c r="IW280" i="51"/>
  <c r="IW279" i="51" s="1"/>
  <c r="HD279" i="51"/>
  <c r="IV280" i="51"/>
  <c r="IV279" i="51" s="1"/>
  <c r="HH279" i="51"/>
  <c r="IS286" i="51"/>
  <c r="HE285" i="51"/>
  <c r="IW287" i="51"/>
  <c r="IV289" i="51"/>
  <c r="IV288" i="51" s="1"/>
  <c r="HC288" i="51"/>
  <c r="IW296" i="51"/>
  <c r="HD295" i="51"/>
  <c r="HD294" i="51" s="1"/>
  <c r="HL295" i="51"/>
  <c r="HL294" i="51" s="1"/>
  <c r="HT295" i="51"/>
  <c r="HT294" i="51" s="1"/>
  <c r="IF295" i="51"/>
  <c r="IF294" i="51" s="1"/>
  <c r="IN295" i="51"/>
  <c r="IN294" i="51" s="1"/>
  <c r="IU298" i="51"/>
  <c r="IT299" i="51"/>
  <c r="IU303" i="51"/>
  <c r="HH308" i="51"/>
  <c r="HP308" i="51"/>
  <c r="HX308" i="51"/>
  <c r="IF308" i="51"/>
  <c r="IN308" i="51"/>
  <c r="HE313" i="51"/>
  <c r="HI313" i="51"/>
  <c r="HQ313" i="51"/>
  <c r="HQ312" i="51" s="1"/>
  <c r="HY313" i="51"/>
  <c r="HY312" i="51" s="1"/>
  <c r="IK313" i="51"/>
  <c r="IK312" i="51" s="1"/>
  <c r="IV316" i="51"/>
  <c r="GZ324" i="51"/>
  <c r="IV325" i="51"/>
  <c r="HH324" i="51"/>
  <c r="HT324" i="51"/>
  <c r="IB324" i="51"/>
  <c r="IJ324" i="51"/>
  <c r="IV326" i="51"/>
  <c r="IU327" i="51"/>
  <c r="IW329" i="51"/>
  <c r="IV331" i="51"/>
  <c r="HC330" i="51"/>
  <c r="IU331" i="51"/>
  <c r="HG330" i="51"/>
  <c r="HO330" i="51"/>
  <c r="HW330" i="51"/>
  <c r="IE330" i="51"/>
  <c r="IM330" i="51"/>
  <c r="HC335" i="51"/>
  <c r="HO335" i="51"/>
  <c r="HS335" i="51"/>
  <c r="IA335" i="51"/>
  <c r="IM335" i="51"/>
  <c r="IT337" i="51"/>
  <c r="IS341" i="51"/>
  <c r="GZ340" i="51"/>
  <c r="HB354" i="51"/>
  <c r="HR354" i="51"/>
  <c r="HZ354" i="51"/>
  <c r="IH354" i="51"/>
  <c r="IT356" i="51"/>
  <c r="IV371" i="51"/>
  <c r="HC370" i="51"/>
  <c r="IV409" i="51"/>
  <c r="IU40" i="51"/>
  <c r="IT41" i="51"/>
  <c r="GZ42" i="51"/>
  <c r="HH42" i="51"/>
  <c r="HP42" i="51"/>
  <c r="HX42" i="51"/>
  <c r="IF42" i="51"/>
  <c r="IN42" i="51"/>
  <c r="IU44" i="51"/>
  <c r="IT46" i="51"/>
  <c r="IW46" i="51"/>
  <c r="HE49" i="51"/>
  <c r="HI49" i="51"/>
  <c r="HQ49" i="51"/>
  <c r="HY49" i="51"/>
  <c r="IG49" i="51"/>
  <c r="IS51" i="51"/>
  <c r="IT55" i="51"/>
  <c r="HA54" i="51"/>
  <c r="HM54" i="51"/>
  <c r="HU54" i="51"/>
  <c r="IC54" i="51"/>
  <c r="IK54" i="51"/>
  <c r="IW56" i="51"/>
  <c r="HF58" i="51"/>
  <c r="HN58" i="51"/>
  <c r="HV58" i="51"/>
  <c r="ID58" i="51"/>
  <c r="IH58" i="51"/>
  <c r="IT60" i="51"/>
  <c r="IW60" i="51"/>
  <c r="IU62" i="51"/>
  <c r="IS65" i="51"/>
  <c r="HE64" i="51"/>
  <c r="IW65" i="51"/>
  <c r="HI64" i="51"/>
  <c r="HQ64" i="51"/>
  <c r="HY64" i="51"/>
  <c r="IG64" i="51"/>
  <c r="IS66" i="51"/>
  <c r="IV67" i="51"/>
  <c r="HA69" i="51"/>
  <c r="HI69" i="51"/>
  <c r="HQ69" i="51"/>
  <c r="HY69" i="51"/>
  <c r="IC69" i="51"/>
  <c r="IK69" i="51"/>
  <c r="IW71" i="51"/>
  <c r="IT76" i="51"/>
  <c r="IU78" i="51"/>
  <c r="IU77" i="51" s="1"/>
  <c r="HG77" i="51"/>
  <c r="IU80" i="51"/>
  <c r="IU79" i="51" s="1"/>
  <c r="HB79" i="51"/>
  <c r="HA82" i="51"/>
  <c r="HM82" i="51"/>
  <c r="HU82" i="51"/>
  <c r="IC82" i="51"/>
  <c r="IG82" i="51"/>
  <c r="IV85" i="51"/>
  <c r="IT88" i="51"/>
  <c r="IV90" i="51"/>
  <c r="IU91" i="51"/>
  <c r="IT92" i="51"/>
  <c r="IV94" i="51"/>
  <c r="HN97" i="51"/>
  <c r="HV97" i="51"/>
  <c r="ID97" i="51"/>
  <c r="IH97" i="51"/>
  <c r="IW100" i="51"/>
  <c r="IV102" i="51"/>
  <c r="HC101" i="51"/>
  <c r="HK101" i="51"/>
  <c r="HW101" i="51"/>
  <c r="IE101" i="51"/>
  <c r="IM101" i="51"/>
  <c r="IT104" i="51"/>
  <c r="IS104" i="51"/>
  <c r="HA108" i="51"/>
  <c r="IW112" i="51"/>
  <c r="HD111" i="51"/>
  <c r="HL111" i="51"/>
  <c r="HT111" i="51"/>
  <c r="HX111" i="51"/>
  <c r="IF111" i="51"/>
  <c r="IN111" i="51"/>
  <c r="IT114" i="51"/>
  <c r="IT115" i="51"/>
  <c r="IW116" i="51"/>
  <c r="IU118" i="51"/>
  <c r="IT118" i="51"/>
  <c r="HH120" i="51"/>
  <c r="HP120" i="51"/>
  <c r="HX120" i="51"/>
  <c r="IF120" i="51"/>
  <c r="IT124" i="51"/>
  <c r="IW124" i="51"/>
  <c r="IS125" i="51"/>
  <c r="IT128" i="51"/>
  <c r="IW128" i="51"/>
  <c r="IS129" i="51"/>
  <c r="HF131" i="51"/>
  <c r="HN131" i="51"/>
  <c r="HV131" i="51"/>
  <c r="ID131" i="51"/>
  <c r="IH131" i="51"/>
  <c r="IV135" i="51"/>
  <c r="IS140" i="51"/>
  <c r="HE139" i="51"/>
  <c r="HM139" i="51"/>
  <c r="HU139" i="51"/>
  <c r="IC139" i="51"/>
  <c r="IG139" i="51"/>
  <c r="IS141" i="51"/>
  <c r="IV141" i="51"/>
  <c r="IS144" i="51"/>
  <c r="IW146" i="51"/>
  <c r="HD145" i="51"/>
  <c r="HL145" i="51"/>
  <c r="HT145" i="51"/>
  <c r="IB145" i="51"/>
  <c r="IJ145" i="51"/>
  <c r="IV147" i="51"/>
  <c r="IS149" i="51"/>
  <c r="IS156" i="51"/>
  <c r="HE155" i="51"/>
  <c r="IS158" i="51"/>
  <c r="GZ157" i="51"/>
  <c r="IW158" i="51"/>
  <c r="IW157" i="51" s="1"/>
  <c r="HD157" i="51"/>
  <c r="IV160" i="51"/>
  <c r="HC159" i="51"/>
  <c r="HA163" i="51"/>
  <c r="HI163" i="51"/>
  <c r="HQ163" i="51"/>
  <c r="HQ162" i="51" s="1"/>
  <c r="HY163" i="51"/>
  <c r="HY162" i="51" s="1"/>
  <c r="IG163" i="51"/>
  <c r="IG162" i="51" s="1"/>
  <c r="IV166" i="51"/>
  <c r="IS170" i="51"/>
  <c r="HE169" i="51"/>
  <c r="IU173" i="51"/>
  <c r="IU172" i="51" s="1"/>
  <c r="HG172" i="51"/>
  <c r="IU175" i="51"/>
  <c r="HB174" i="51"/>
  <c r="HB171" i="51" s="1"/>
  <c r="IW179" i="51"/>
  <c r="HD178" i="51"/>
  <c r="HH178" i="51"/>
  <c r="HP178" i="51"/>
  <c r="HX178" i="51"/>
  <c r="IF178" i="51"/>
  <c r="IJ178" i="51"/>
  <c r="IU181" i="51"/>
  <c r="IS183" i="51"/>
  <c r="IV183" i="51"/>
  <c r="IU185" i="51"/>
  <c r="HG184" i="51"/>
  <c r="HO184" i="51"/>
  <c r="HS184" i="51"/>
  <c r="IA184" i="51"/>
  <c r="II184" i="51"/>
  <c r="IU186" i="51"/>
  <c r="IS190" i="51"/>
  <c r="GZ189" i="51"/>
  <c r="HF192" i="51"/>
  <c r="HN192" i="51"/>
  <c r="HV192" i="51"/>
  <c r="HZ192" i="51"/>
  <c r="IH192" i="51"/>
  <c r="IU196" i="51"/>
  <c r="HF197" i="51"/>
  <c r="HC217" i="51"/>
  <c r="HK217" i="51"/>
  <c r="HS217" i="51"/>
  <c r="IA217" i="51"/>
  <c r="II217" i="51"/>
  <c r="IU219" i="51"/>
  <c r="IT220" i="51"/>
  <c r="GZ221" i="51"/>
  <c r="HH221" i="51"/>
  <c r="HP221" i="51"/>
  <c r="HX221" i="51"/>
  <c r="IF221" i="51"/>
  <c r="IN221" i="51"/>
  <c r="IU223" i="51"/>
  <c r="IU224" i="51"/>
  <c r="IT225" i="51"/>
  <c r="IU228" i="51"/>
  <c r="HB229" i="51"/>
  <c r="HJ229" i="51"/>
  <c r="HR229" i="51"/>
  <c r="HZ229" i="51"/>
  <c r="IH229" i="51"/>
  <c r="IS231" i="51"/>
  <c r="IW232" i="51"/>
  <c r="HW233" i="51"/>
  <c r="HF236" i="51"/>
  <c r="HV233" i="51"/>
  <c r="ID233" i="51"/>
  <c r="HH241" i="51"/>
  <c r="HP241" i="51"/>
  <c r="HX241" i="51"/>
  <c r="IF241" i="51"/>
  <c r="IJ241" i="51"/>
  <c r="IW248" i="51"/>
  <c r="HD247" i="51"/>
  <c r="HH247" i="51"/>
  <c r="HP247" i="51"/>
  <c r="HX247" i="51"/>
  <c r="IF247" i="51"/>
  <c r="IN247" i="51"/>
  <c r="IT252" i="51"/>
  <c r="HA251" i="51"/>
  <c r="IS253" i="51"/>
  <c r="HE258" i="51"/>
  <c r="HE257" i="51" s="1"/>
  <c r="HM258" i="51"/>
  <c r="HM257" i="51" s="1"/>
  <c r="HU258" i="51"/>
  <c r="HU257" i="51" s="1"/>
  <c r="IC258" i="51"/>
  <c r="IC257" i="51" s="1"/>
  <c r="IG258" i="51"/>
  <c r="IG257" i="51" s="1"/>
  <c r="IU261" i="51"/>
  <c r="IW265" i="51"/>
  <c r="IS267" i="51"/>
  <c r="GZ266" i="51"/>
  <c r="IV267" i="51"/>
  <c r="IV266" i="51" s="1"/>
  <c r="HH266" i="51"/>
  <c r="IU272" i="51"/>
  <c r="HB271" i="51"/>
  <c r="HN271" i="51"/>
  <c r="HV271" i="51"/>
  <c r="ID271" i="51"/>
  <c r="IH271" i="51"/>
  <c r="IS274" i="51"/>
  <c r="IV274" i="51"/>
  <c r="IV276" i="51"/>
  <c r="HC275" i="51"/>
  <c r="HK275" i="51"/>
  <c r="HS275" i="51"/>
  <c r="IA275" i="51"/>
  <c r="II275" i="51"/>
  <c r="IU277" i="51"/>
  <c r="IT278" i="51"/>
  <c r="GZ279" i="51"/>
  <c r="IV283" i="51"/>
  <c r="HC282" i="51"/>
  <c r="HA285" i="51"/>
  <c r="IW286" i="51"/>
  <c r="HI285" i="51"/>
  <c r="IU289" i="51"/>
  <c r="IU288" i="51" s="1"/>
  <c r="HG288" i="51"/>
  <c r="IS293" i="51"/>
  <c r="HE292" i="51"/>
  <c r="IW293" i="51"/>
  <c r="IW292" i="51" s="1"/>
  <c r="HI292" i="51"/>
  <c r="GZ295" i="51"/>
  <c r="GZ294" i="51" s="1"/>
  <c r="HH295" i="51"/>
  <c r="HH294" i="51" s="1"/>
  <c r="HP295" i="51"/>
  <c r="HP294" i="51" s="1"/>
  <c r="HX295" i="51"/>
  <c r="HX294" i="51" s="1"/>
  <c r="IB295" i="51"/>
  <c r="IB294" i="51" s="1"/>
  <c r="IJ295" i="51"/>
  <c r="IJ294" i="51" s="1"/>
  <c r="IT298" i="51"/>
  <c r="IV303" i="51"/>
  <c r="IS309" i="51"/>
  <c r="GZ308" i="51"/>
  <c r="IW309" i="51"/>
  <c r="HD308" i="51"/>
  <c r="HL308" i="51"/>
  <c r="HT308" i="51"/>
  <c r="IB308" i="51"/>
  <c r="IJ308" i="51"/>
  <c r="IT311" i="51"/>
  <c r="HA313" i="51"/>
  <c r="HM313" i="51"/>
  <c r="HM312" i="51" s="1"/>
  <c r="HU313" i="51"/>
  <c r="HU312" i="51" s="1"/>
  <c r="IC313" i="51"/>
  <c r="IC312" i="51" s="1"/>
  <c r="IG313" i="51"/>
  <c r="IG312" i="51" s="1"/>
  <c r="IU316" i="51"/>
  <c r="HA320" i="51"/>
  <c r="HA319" i="51" s="1"/>
  <c r="IW325" i="51"/>
  <c r="HD324" i="51"/>
  <c r="HL324" i="51"/>
  <c r="HP324" i="51"/>
  <c r="HX324" i="51"/>
  <c r="IF324" i="51"/>
  <c r="IN324" i="51"/>
  <c r="IV329" i="51"/>
  <c r="HK330" i="51"/>
  <c r="HS330" i="51"/>
  <c r="IA330" i="51"/>
  <c r="II330" i="51"/>
  <c r="IU332" i="51"/>
  <c r="IT333" i="51"/>
  <c r="HG335" i="51"/>
  <c r="HK335" i="51"/>
  <c r="HW335" i="51"/>
  <c r="IE335" i="51"/>
  <c r="II335" i="51"/>
  <c r="IU337" i="51"/>
  <c r="IT338" i="51"/>
  <c r="IW341" i="51"/>
  <c r="HD340" i="51"/>
  <c r="IV347" i="51"/>
  <c r="HC346" i="51"/>
  <c r="IU347" i="51"/>
  <c r="HG346" i="51"/>
  <c r="IT349" i="51"/>
  <c r="HF354" i="51"/>
  <c r="HN354" i="51"/>
  <c r="HV354" i="51"/>
  <c r="ID354" i="51"/>
  <c r="IL354" i="51"/>
  <c r="IW356" i="51"/>
  <c r="IS375" i="51"/>
  <c r="HE374" i="51"/>
  <c r="HE373" i="51" s="1"/>
  <c r="IW375" i="51"/>
  <c r="HI374" i="51"/>
  <c r="HI373" i="51" s="1"/>
  <c r="IV382" i="51"/>
  <c r="IV381" i="51" s="1"/>
  <c r="HC381" i="51"/>
  <c r="IU382" i="51"/>
  <c r="IU381" i="51" s="1"/>
  <c r="HG381" i="51"/>
  <c r="HB12" i="51"/>
  <c r="HF12" i="51"/>
  <c r="HK12" i="51"/>
  <c r="HN12" i="51"/>
  <c r="HR12" i="51"/>
  <c r="HV12" i="51"/>
  <c r="HZ12" i="51"/>
  <c r="ID12" i="51"/>
  <c r="IH12" i="51"/>
  <c r="IL12" i="51"/>
  <c r="IS14" i="51"/>
  <c r="IW14" i="51"/>
  <c r="IV15" i="51"/>
  <c r="IT17" i="51"/>
  <c r="IS17" i="51"/>
  <c r="IW17" i="51"/>
  <c r="IS18" i="51"/>
  <c r="IW18" i="51"/>
  <c r="IV20" i="51"/>
  <c r="HC19" i="51"/>
  <c r="IU20" i="51"/>
  <c r="HG19" i="51"/>
  <c r="HO19" i="51"/>
  <c r="HS19" i="51"/>
  <c r="HW19" i="51"/>
  <c r="IA19" i="51"/>
  <c r="IE19" i="51"/>
  <c r="II19" i="51"/>
  <c r="IM19" i="51"/>
  <c r="IT22" i="51"/>
  <c r="IW22" i="51"/>
  <c r="IV24" i="51"/>
  <c r="IU24" i="51"/>
  <c r="IT26" i="51"/>
  <c r="IS26" i="51"/>
  <c r="IW26" i="51"/>
  <c r="IS28" i="51"/>
  <c r="GZ27" i="51"/>
  <c r="IW28" i="51"/>
  <c r="HD27" i="51"/>
  <c r="HH27" i="51"/>
  <c r="HL27" i="51"/>
  <c r="HP27" i="51"/>
  <c r="HT27" i="51"/>
  <c r="HX27" i="51"/>
  <c r="IB27" i="51"/>
  <c r="IF27" i="51"/>
  <c r="IJ27" i="51"/>
  <c r="IN27" i="51"/>
  <c r="IV29" i="51"/>
  <c r="IT31" i="51"/>
  <c r="IS31" i="51"/>
  <c r="IW31" i="51"/>
  <c r="IS32" i="51"/>
  <c r="IW32" i="51"/>
  <c r="IV33" i="51"/>
  <c r="HA37" i="51"/>
  <c r="HE37" i="51"/>
  <c r="HI37" i="51"/>
  <c r="HM37" i="51"/>
  <c r="HQ37" i="51"/>
  <c r="HU37" i="51"/>
  <c r="HY37" i="51"/>
  <c r="IC37" i="51"/>
  <c r="IG37" i="51"/>
  <c r="IK37" i="51"/>
  <c r="IS39" i="51"/>
  <c r="IW39" i="51"/>
  <c r="IV39" i="51"/>
  <c r="IV40" i="51"/>
  <c r="IU41" i="51"/>
  <c r="IT43" i="51"/>
  <c r="HA42" i="51"/>
  <c r="IS43" i="51"/>
  <c r="HE42" i="51"/>
  <c r="IW43" i="51"/>
  <c r="HI42" i="51"/>
  <c r="HM42" i="51"/>
  <c r="HQ42" i="51"/>
  <c r="HU42" i="51"/>
  <c r="HY42" i="51"/>
  <c r="IC42" i="51"/>
  <c r="IG42" i="51"/>
  <c r="IK42" i="51"/>
  <c r="IV45" i="51"/>
  <c r="IU45" i="51"/>
  <c r="IT47" i="51"/>
  <c r="IS47" i="51"/>
  <c r="IW47" i="51"/>
  <c r="HB49" i="51"/>
  <c r="HN49" i="51"/>
  <c r="HR49" i="51"/>
  <c r="HV49" i="51"/>
  <c r="HZ49" i="51"/>
  <c r="ID49" i="51"/>
  <c r="IH49" i="51"/>
  <c r="IL49" i="51"/>
  <c r="IS52" i="51"/>
  <c r="IW52" i="51"/>
  <c r="IV53" i="51"/>
  <c r="IU53" i="51"/>
  <c r="IU55" i="51"/>
  <c r="HB54" i="51"/>
  <c r="HF54" i="51"/>
  <c r="HJ54" i="51"/>
  <c r="HN54" i="51"/>
  <c r="HR54" i="51"/>
  <c r="HV54" i="51"/>
  <c r="HZ54" i="51"/>
  <c r="ID54" i="51"/>
  <c r="IH54" i="51"/>
  <c r="IL54" i="51"/>
  <c r="IS57" i="51"/>
  <c r="IW57" i="51"/>
  <c r="IV57" i="51"/>
  <c r="IV59" i="51"/>
  <c r="HC58" i="51"/>
  <c r="IU59" i="51"/>
  <c r="HG58" i="51"/>
  <c r="HK58" i="51"/>
  <c r="HO58" i="51"/>
  <c r="HS58" i="51"/>
  <c r="HW58" i="51"/>
  <c r="IA58" i="51"/>
  <c r="IE58" i="51"/>
  <c r="II58" i="51"/>
  <c r="IM58" i="51"/>
  <c r="IT61" i="51"/>
  <c r="IS61" i="51"/>
  <c r="IW61" i="51"/>
  <c r="IU63" i="51"/>
  <c r="IU65" i="51"/>
  <c r="HB64" i="51"/>
  <c r="HF64" i="51"/>
  <c r="HJ64" i="51"/>
  <c r="HN64" i="51"/>
  <c r="HR64" i="51"/>
  <c r="HV64" i="51"/>
  <c r="HZ64" i="51"/>
  <c r="ID64" i="51"/>
  <c r="IH64" i="51"/>
  <c r="IL64" i="51"/>
  <c r="IT66" i="51"/>
  <c r="IV68" i="51"/>
  <c r="IU68" i="51"/>
  <c r="IU70" i="51"/>
  <c r="HB69" i="51"/>
  <c r="IT70" i="51"/>
  <c r="HF69" i="51"/>
  <c r="HJ69" i="51"/>
  <c r="HN69" i="51"/>
  <c r="HR69" i="51"/>
  <c r="HV69" i="51"/>
  <c r="HZ69" i="51"/>
  <c r="ID69" i="51"/>
  <c r="IH69" i="51"/>
  <c r="IL69" i="51"/>
  <c r="IS72" i="51"/>
  <c r="IW72" i="51"/>
  <c r="IV72" i="51"/>
  <c r="IV75" i="51"/>
  <c r="HC74" i="51"/>
  <c r="HG74" i="51"/>
  <c r="HK74" i="51"/>
  <c r="HK73" i="51" s="1"/>
  <c r="HO74" i="51"/>
  <c r="HO73" i="51" s="1"/>
  <c r="HS74" i="51"/>
  <c r="HS73" i="51" s="1"/>
  <c r="HW74" i="51"/>
  <c r="HW73" i="51" s="1"/>
  <c r="IA74" i="51"/>
  <c r="IA73" i="51" s="1"/>
  <c r="IE74" i="51"/>
  <c r="IE73" i="51" s="1"/>
  <c r="II74" i="51"/>
  <c r="II73" i="51" s="1"/>
  <c r="IM74" i="51"/>
  <c r="IM73" i="51" s="1"/>
  <c r="IS78" i="51"/>
  <c r="GZ77" i="51"/>
  <c r="IW78" i="51"/>
  <c r="IW77" i="51" s="1"/>
  <c r="HD77" i="51"/>
  <c r="HB82" i="51"/>
  <c r="HJ82" i="51"/>
  <c r="HN82" i="51"/>
  <c r="HR82" i="51"/>
  <c r="HV82" i="51"/>
  <c r="HZ82" i="51"/>
  <c r="ID82" i="51"/>
  <c r="IH82" i="51"/>
  <c r="IL82" i="51"/>
  <c r="IT84" i="51"/>
  <c r="IS84" i="51"/>
  <c r="IS85" i="51"/>
  <c r="IW85" i="51"/>
  <c r="IW89" i="51"/>
  <c r="IV91" i="51"/>
  <c r="IT93" i="51"/>
  <c r="IW93" i="51"/>
  <c r="IS94" i="51"/>
  <c r="IW94" i="51"/>
  <c r="HC97" i="51"/>
  <c r="HO97" i="51"/>
  <c r="HS97" i="51"/>
  <c r="HW97" i="51"/>
  <c r="IA97" i="51"/>
  <c r="II97" i="51"/>
  <c r="IM97" i="51"/>
  <c r="IT100" i="51"/>
  <c r="GZ101" i="51"/>
  <c r="HD101" i="51"/>
  <c r="HH101" i="51"/>
  <c r="HL101" i="51"/>
  <c r="HP101" i="51"/>
  <c r="HT101" i="51"/>
  <c r="HX101" i="51"/>
  <c r="IB101" i="51"/>
  <c r="IF101" i="51"/>
  <c r="IJ101" i="51"/>
  <c r="IN101" i="51"/>
  <c r="IV103" i="51"/>
  <c r="IU103" i="51"/>
  <c r="IT105" i="51"/>
  <c r="IS105" i="51"/>
  <c r="IW105" i="51"/>
  <c r="IV107" i="51"/>
  <c r="IU107" i="51"/>
  <c r="HA111" i="51"/>
  <c r="HE111" i="51"/>
  <c r="HI111" i="51"/>
  <c r="HM111" i="51"/>
  <c r="HQ111" i="51"/>
  <c r="HU111" i="51"/>
  <c r="HY111" i="51"/>
  <c r="IC111" i="51"/>
  <c r="IG111" i="51"/>
  <c r="IK111" i="51"/>
  <c r="IS113" i="51"/>
  <c r="IW113" i="51"/>
  <c r="IV113" i="51"/>
  <c r="IV114" i="51"/>
  <c r="IU115" i="51"/>
  <c r="IS117" i="51"/>
  <c r="IW117" i="51"/>
  <c r="IV117" i="51"/>
  <c r="IV118" i="51"/>
  <c r="IU119" i="51"/>
  <c r="IT121" i="51"/>
  <c r="HA120" i="51"/>
  <c r="HE120" i="51"/>
  <c r="HI120" i="51"/>
  <c r="HM120" i="51"/>
  <c r="HQ120" i="51"/>
  <c r="HU120" i="51"/>
  <c r="HY120" i="51"/>
  <c r="IC120" i="51"/>
  <c r="IG120" i="51"/>
  <c r="IK120" i="51"/>
  <c r="IV123" i="51"/>
  <c r="IU123" i="51"/>
  <c r="IU124" i="51"/>
  <c r="IT125" i="51"/>
  <c r="IV127" i="51"/>
  <c r="IU127" i="51"/>
  <c r="IU128" i="51"/>
  <c r="IT129" i="51"/>
  <c r="IV132" i="51"/>
  <c r="HC131" i="51"/>
  <c r="HG131" i="51"/>
  <c r="HK131" i="51"/>
  <c r="HO131" i="51"/>
  <c r="HS131" i="51"/>
  <c r="HW131" i="51"/>
  <c r="IA131" i="51"/>
  <c r="II131" i="51"/>
  <c r="IM131" i="51"/>
  <c r="IT134" i="51"/>
  <c r="IW134" i="51"/>
  <c r="IS135" i="51"/>
  <c r="IW135" i="51"/>
  <c r="IV137" i="51"/>
  <c r="IV136" i="51" s="1"/>
  <c r="HC136" i="51"/>
  <c r="IU137" i="51"/>
  <c r="IU136" i="51" s="1"/>
  <c r="HG136" i="51"/>
  <c r="IU140" i="51"/>
  <c r="HB139" i="51"/>
  <c r="IT140" i="51"/>
  <c r="HF139" i="51"/>
  <c r="HJ139" i="51"/>
  <c r="HN139" i="51"/>
  <c r="HR139" i="51"/>
  <c r="HV139" i="51"/>
  <c r="HZ139" i="51"/>
  <c r="ID139" i="51"/>
  <c r="IH139" i="51"/>
  <c r="IL139" i="51"/>
  <c r="IT141" i="51"/>
  <c r="IU143" i="51"/>
  <c r="IU144" i="51"/>
  <c r="IT144" i="51"/>
  <c r="IT146" i="51"/>
  <c r="HA145" i="51"/>
  <c r="HE145" i="51"/>
  <c r="HI145" i="51"/>
  <c r="HM145" i="51"/>
  <c r="HQ145" i="51"/>
  <c r="HU145" i="51"/>
  <c r="HY145" i="51"/>
  <c r="IC145" i="51"/>
  <c r="IG145" i="51"/>
  <c r="IK145" i="51"/>
  <c r="IV148" i="51"/>
  <c r="IU148" i="51"/>
  <c r="IU149" i="51"/>
  <c r="IT150" i="51"/>
  <c r="GZ152" i="51"/>
  <c r="HD152" i="51"/>
  <c r="HH152" i="51"/>
  <c r="HL152" i="51"/>
  <c r="HP152" i="51"/>
  <c r="HT152" i="51"/>
  <c r="HX152" i="51"/>
  <c r="IB152" i="51"/>
  <c r="IF152" i="51"/>
  <c r="IJ152" i="51"/>
  <c r="IN152" i="51"/>
  <c r="IV154" i="51"/>
  <c r="IU154" i="51"/>
  <c r="IU156" i="51"/>
  <c r="IU155" i="51" s="1"/>
  <c r="HB155" i="51"/>
  <c r="IT158" i="51"/>
  <c r="IT157" i="51" s="1"/>
  <c r="HA157" i="51"/>
  <c r="GZ159" i="51"/>
  <c r="HD159" i="51"/>
  <c r="HH159" i="51"/>
  <c r="HL159" i="51"/>
  <c r="HP159" i="51"/>
  <c r="HT159" i="51"/>
  <c r="HX159" i="51"/>
  <c r="IB159" i="51"/>
  <c r="IF159" i="51"/>
  <c r="IJ159" i="51"/>
  <c r="IN159" i="51"/>
  <c r="IV161" i="51"/>
  <c r="IU161" i="51"/>
  <c r="HB163" i="51"/>
  <c r="HN163" i="51"/>
  <c r="HN162" i="51" s="1"/>
  <c r="HR163" i="51"/>
  <c r="HR162" i="51" s="1"/>
  <c r="HV163" i="51"/>
  <c r="HV162" i="51" s="1"/>
  <c r="HZ163" i="51"/>
  <c r="HZ162" i="51" s="1"/>
  <c r="ID163" i="51"/>
  <c r="ID162" i="51" s="1"/>
  <c r="IH163" i="51"/>
  <c r="IH162" i="51" s="1"/>
  <c r="IL163" i="51"/>
  <c r="IL162" i="51" s="1"/>
  <c r="IT165" i="51"/>
  <c r="IS165" i="51"/>
  <c r="IW165" i="51"/>
  <c r="IS166" i="51"/>
  <c r="IW166" i="51"/>
  <c r="IU168" i="51"/>
  <c r="IU167" i="51" s="1"/>
  <c r="HG167" i="51"/>
  <c r="IU170" i="51"/>
  <c r="IU169" i="51" s="1"/>
  <c r="HB169" i="51"/>
  <c r="IS173" i="51"/>
  <c r="GZ172" i="51"/>
  <c r="IW173" i="51"/>
  <c r="IW172" i="51" s="1"/>
  <c r="HD172" i="51"/>
  <c r="IV175" i="51"/>
  <c r="HC174" i="51"/>
  <c r="HG174" i="51"/>
  <c r="HK174" i="51"/>
  <c r="HK171" i="51" s="1"/>
  <c r="HO174" i="51"/>
  <c r="HO171" i="51" s="1"/>
  <c r="HS174" i="51"/>
  <c r="HS171" i="51" s="1"/>
  <c r="HW174" i="51"/>
  <c r="HW171" i="51" s="1"/>
  <c r="IA174" i="51"/>
  <c r="IA171" i="51" s="1"/>
  <c r="IE174" i="51"/>
  <c r="IE171" i="51" s="1"/>
  <c r="II174" i="51"/>
  <c r="II171" i="51" s="1"/>
  <c r="IM174" i="51"/>
  <c r="IM171" i="51" s="1"/>
  <c r="HA178" i="51"/>
  <c r="HE178" i="51"/>
  <c r="HI178" i="51"/>
  <c r="HM178" i="51"/>
  <c r="HQ178" i="51"/>
  <c r="HU178" i="51"/>
  <c r="HY178" i="51"/>
  <c r="IC178" i="51"/>
  <c r="IG178" i="51"/>
  <c r="IK178" i="51"/>
  <c r="IS180" i="51"/>
  <c r="IW180" i="51"/>
  <c r="IV180" i="51"/>
  <c r="IU182" i="51"/>
  <c r="IT182" i="51"/>
  <c r="IS185" i="51"/>
  <c r="GZ184" i="51"/>
  <c r="IW185" i="51"/>
  <c r="HD184" i="51"/>
  <c r="HH184" i="51"/>
  <c r="HL184" i="51"/>
  <c r="HP184" i="51"/>
  <c r="HT184" i="51"/>
  <c r="HX184" i="51"/>
  <c r="IB184" i="51"/>
  <c r="IF184" i="51"/>
  <c r="IN184" i="51"/>
  <c r="HA189" i="51"/>
  <c r="HE189" i="51"/>
  <c r="HI189" i="51"/>
  <c r="HM189" i="51"/>
  <c r="HQ189" i="51"/>
  <c r="HU189" i="51"/>
  <c r="HY189" i="51"/>
  <c r="IC189" i="51"/>
  <c r="IG189" i="51"/>
  <c r="IS191" i="51"/>
  <c r="IW191" i="51"/>
  <c r="HC192" i="51"/>
  <c r="HG192" i="51"/>
  <c r="HK192" i="51"/>
  <c r="HO192" i="51"/>
  <c r="HS192" i="51"/>
  <c r="HW192" i="51"/>
  <c r="IA192" i="51"/>
  <c r="IE192" i="51"/>
  <c r="II192" i="51"/>
  <c r="IM192" i="51"/>
  <c r="IT195" i="51"/>
  <c r="IS195" i="51"/>
  <c r="IW195" i="51"/>
  <c r="IS196" i="51"/>
  <c r="IW196" i="51"/>
  <c r="HC197" i="51"/>
  <c r="HG197" i="51"/>
  <c r="HK197" i="51"/>
  <c r="HO197" i="51"/>
  <c r="HS197" i="51"/>
  <c r="HW197" i="51"/>
  <c r="IA197" i="51"/>
  <c r="IE197" i="51"/>
  <c r="IM197" i="51"/>
  <c r="IU199" i="51"/>
  <c r="IT199" i="51"/>
  <c r="IT200" i="51"/>
  <c r="GZ201" i="51"/>
  <c r="IW202" i="51"/>
  <c r="HD201" i="51"/>
  <c r="HH201" i="51"/>
  <c r="HL201" i="51"/>
  <c r="HP201" i="51"/>
  <c r="HT201" i="51"/>
  <c r="HX201" i="51"/>
  <c r="IB201" i="51"/>
  <c r="IF201" i="51"/>
  <c r="IN201" i="51"/>
  <c r="HA205" i="51"/>
  <c r="HE205" i="51"/>
  <c r="HI205" i="51"/>
  <c r="HM205" i="51"/>
  <c r="HQ205" i="51"/>
  <c r="HU205" i="51"/>
  <c r="HY205" i="51"/>
  <c r="IC205" i="51"/>
  <c r="IG205" i="51"/>
  <c r="IK205" i="51"/>
  <c r="IS207" i="51"/>
  <c r="IW207" i="51"/>
  <c r="IU209" i="51"/>
  <c r="IT209" i="51"/>
  <c r="GZ211" i="51"/>
  <c r="HD211" i="51"/>
  <c r="HH211" i="51"/>
  <c r="HL211" i="51"/>
  <c r="HP211" i="51"/>
  <c r="HT211" i="51"/>
  <c r="HX211" i="51"/>
  <c r="IB211" i="51"/>
  <c r="IF211" i="51"/>
  <c r="IN211" i="51"/>
  <c r="IU213" i="51"/>
  <c r="IU215" i="51"/>
  <c r="HB214" i="51"/>
  <c r="IT215" i="51"/>
  <c r="HF214" i="51"/>
  <c r="HJ214" i="51"/>
  <c r="HN214" i="51"/>
  <c r="HR214" i="51"/>
  <c r="HV214" i="51"/>
  <c r="HZ214" i="51"/>
  <c r="ID214" i="51"/>
  <c r="IH214" i="51"/>
  <c r="IL214" i="51"/>
  <c r="IT216" i="51"/>
  <c r="IS218" i="51"/>
  <c r="GZ217" i="51"/>
  <c r="IW218" i="51"/>
  <c r="HD217" i="51"/>
  <c r="HH217" i="51"/>
  <c r="HL217" i="51"/>
  <c r="HP217" i="51"/>
  <c r="HT217" i="51"/>
  <c r="HX217" i="51"/>
  <c r="IB217" i="51"/>
  <c r="IF217" i="51"/>
  <c r="IN217" i="51"/>
  <c r="IU220" i="51"/>
  <c r="HA221" i="51"/>
  <c r="IS222" i="51"/>
  <c r="HE221" i="51"/>
  <c r="IW222" i="51"/>
  <c r="HI221" i="51"/>
  <c r="HM221" i="51"/>
  <c r="HQ221" i="51"/>
  <c r="HU221" i="51"/>
  <c r="HY221" i="51"/>
  <c r="IC221" i="51"/>
  <c r="IG221" i="51"/>
  <c r="IK221" i="51"/>
  <c r="IS223" i="51"/>
  <c r="IW223" i="51"/>
  <c r="HA226" i="51"/>
  <c r="IS227" i="51"/>
  <c r="HE226" i="51"/>
  <c r="IW227" i="51"/>
  <c r="HI226" i="51"/>
  <c r="HM226" i="51"/>
  <c r="HQ226" i="51"/>
  <c r="HU226" i="51"/>
  <c r="HY226" i="51"/>
  <c r="IC226" i="51"/>
  <c r="IG226" i="51"/>
  <c r="IK226" i="51"/>
  <c r="IS228" i="51"/>
  <c r="IW228" i="51"/>
  <c r="HC229" i="51"/>
  <c r="HG229" i="51"/>
  <c r="HK229" i="51"/>
  <c r="HO229" i="51"/>
  <c r="HS229" i="51"/>
  <c r="HW229" i="51"/>
  <c r="IA229" i="51"/>
  <c r="IE229" i="51"/>
  <c r="II229" i="51"/>
  <c r="IM229" i="51"/>
  <c r="IU231" i="51"/>
  <c r="HL233" i="51"/>
  <c r="HT233" i="51"/>
  <c r="HX233" i="51"/>
  <c r="IB233" i="51"/>
  <c r="IF233" i="51"/>
  <c r="IJ233" i="51"/>
  <c r="IN233" i="51"/>
  <c r="IU239" i="51"/>
  <c r="IU238" i="51" s="1"/>
  <c r="HB238" i="51"/>
  <c r="IT239" i="51"/>
  <c r="IT238" i="51" s="1"/>
  <c r="HF238" i="51"/>
  <c r="IT242" i="51"/>
  <c r="HA241" i="51"/>
  <c r="HE241" i="51"/>
  <c r="HI241" i="51"/>
  <c r="HM241" i="51"/>
  <c r="HQ241" i="51"/>
  <c r="HU241" i="51"/>
  <c r="HY241" i="51"/>
  <c r="IC241" i="51"/>
  <c r="IG241" i="51"/>
  <c r="IK241" i="51"/>
  <c r="IU244" i="51"/>
  <c r="IT248" i="51"/>
  <c r="HA247" i="51"/>
  <c r="HE247" i="51"/>
  <c r="HI247" i="51"/>
  <c r="HQ247" i="51"/>
  <c r="HU247" i="51"/>
  <c r="HY247" i="51"/>
  <c r="IC247" i="51"/>
  <c r="IG247" i="51"/>
  <c r="IK247" i="51"/>
  <c r="IU252" i="51"/>
  <c r="HB251" i="51"/>
  <c r="HF251" i="51"/>
  <c r="HJ251" i="51"/>
  <c r="HN251" i="51"/>
  <c r="HR251" i="51"/>
  <c r="HV251" i="51"/>
  <c r="HZ251" i="51"/>
  <c r="ID251" i="51"/>
  <c r="IH251" i="51"/>
  <c r="IL251" i="51"/>
  <c r="IT253" i="51"/>
  <c r="GZ254" i="51"/>
  <c r="HD254" i="51"/>
  <c r="HH254" i="51"/>
  <c r="HL254" i="51"/>
  <c r="HP254" i="51"/>
  <c r="HT254" i="51"/>
  <c r="HX254" i="51"/>
  <c r="IB254" i="51"/>
  <c r="IF254" i="51"/>
  <c r="IJ254" i="51"/>
  <c r="IN254" i="51"/>
  <c r="IU256" i="51"/>
  <c r="HB258" i="51"/>
  <c r="HB257" i="51" s="1"/>
  <c r="HF258" i="51"/>
  <c r="HF257" i="51" s="1"/>
  <c r="HJ258" i="51"/>
  <c r="HJ257" i="51" s="1"/>
  <c r="HN258" i="51"/>
  <c r="HN257" i="51" s="1"/>
  <c r="HR258" i="51"/>
  <c r="HR257" i="51" s="1"/>
  <c r="HV258" i="51"/>
  <c r="HV257" i="51" s="1"/>
  <c r="HZ258" i="51"/>
  <c r="HZ257" i="51" s="1"/>
  <c r="ID258" i="51"/>
  <c r="ID257" i="51" s="1"/>
  <c r="IH258" i="51"/>
  <c r="IH257" i="51" s="1"/>
  <c r="IL258" i="51"/>
  <c r="IL257" i="51" s="1"/>
  <c r="IT260" i="51"/>
  <c r="IS260" i="51"/>
  <c r="IW260" i="51"/>
  <c r="IS261" i="51"/>
  <c r="IW261" i="51"/>
  <c r="HC263" i="51"/>
  <c r="HC262" i="51" s="1"/>
  <c r="IU264" i="51"/>
  <c r="HG263" i="51"/>
  <c r="HK263" i="51"/>
  <c r="HK262" i="51" s="1"/>
  <c r="HO263" i="51"/>
  <c r="HO262" i="51" s="1"/>
  <c r="HS263" i="51"/>
  <c r="HS262" i="51" s="1"/>
  <c r="HW263" i="51"/>
  <c r="HW262" i="51" s="1"/>
  <c r="IA263" i="51"/>
  <c r="IA262" i="51" s="1"/>
  <c r="IE263" i="51"/>
  <c r="IE262" i="51" s="1"/>
  <c r="II263" i="51"/>
  <c r="II262" i="51" s="1"/>
  <c r="IM263" i="51"/>
  <c r="IM262" i="51" s="1"/>
  <c r="IU265" i="51"/>
  <c r="IT265" i="51"/>
  <c r="IT267" i="51"/>
  <c r="IT266" i="51" s="1"/>
  <c r="HA266" i="51"/>
  <c r="GZ269" i="51"/>
  <c r="IW270" i="51"/>
  <c r="IW269" i="51" s="1"/>
  <c r="HD269" i="51"/>
  <c r="IV270" i="51"/>
  <c r="IV269" i="51" s="1"/>
  <c r="HH269" i="51"/>
  <c r="IV272" i="51"/>
  <c r="HC271" i="51"/>
  <c r="HG271" i="51"/>
  <c r="HK271" i="51"/>
  <c r="HO271" i="51"/>
  <c r="HS271" i="51"/>
  <c r="HW271" i="51"/>
  <c r="IA271" i="51"/>
  <c r="IE271" i="51"/>
  <c r="II271" i="51"/>
  <c r="IM271" i="51"/>
  <c r="IU273" i="51"/>
  <c r="IT273" i="51"/>
  <c r="IT274" i="51"/>
  <c r="IS276" i="51"/>
  <c r="GZ275" i="51"/>
  <c r="IW276" i="51"/>
  <c r="HD275" i="51"/>
  <c r="HH275" i="51"/>
  <c r="HL275" i="51"/>
  <c r="HP275" i="51"/>
  <c r="HT275" i="51"/>
  <c r="HX275" i="51"/>
  <c r="IB275" i="51"/>
  <c r="IF275" i="51"/>
  <c r="IJ275" i="51"/>
  <c r="IN275" i="51"/>
  <c r="IV277" i="51"/>
  <c r="IT280" i="51"/>
  <c r="IT279" i="51" s="1"/>
  <c r="HA279" i="51"/>
  <c r="GZ282" i="51"/>
  <c r="HD282" i="51"/>
  <c r="HH282" i="51"/>
  <c r="HL282" i="51"/>
  <c r="HL281" i="51" s="1"/>
  <c r="HP282" i="51"/>
  <c r="HP281" i="51" s="1"/>
  <c r="HT282" i="51"/>
  <c r="HX282" i="51"/>
  <c r="HX281" i="51" s="1"/>
  <c r="IB282" i="51"/>
  <c r="IB281" i="51" s="1"/>
  <c r="IF282" i="51"/>
  <c r="IF281" i="51" s="1"/>
  <c r="IJ282" i="51"/>
  <c r="IJ281" i="51" s="1"/>
  <c r="IN282" i="51"/>
  <c r="IV284" i="51"/>
  <c r="IU284" i="51"/>
  <c r="IU286" i="51"/>
  <c r="HB285" i="51"/>
  <c r="HF285" i="51"/>
  <c r="HN285" i="51"/>
  <c r="HR285" i="51"/>
  <c r="HV285" i="51"/>
  <c r="HZ285" i="51"/>
  <c r="ID285" i="51"/>
  <c r="IH285" i="51"/>
  <c r="IL285" i="51"/>
  <c r="IT287" i="51"/>
  <c r="IS289" i="51"/>
  <c r="GZ288" i="51"/>
  <c r="IW289" i="51"/>
  <c r="IW288" i="51" s="1"/>
  <c r="HD288" i="51"/>
  <c r="IU291" i="51"/>
  <c r="IU290" i="51" s="1"/>
  <c r="HG290" i="51"/>
  <c r="IU293" i="51"/>
  <c r="IU292" i="51" s="1"/>
  <c r="HB292" i="51"/>
  <c r="IT293" i="51"/>
  <c r="IT292" i="51" s="1"/>
  <c r="HF292" i="51"/>
  <c r="HA295" i="51"/>
  <c r="HA294" i="51" s="1"/>
  <c r="HI295" i="51"/>
  <c r="HI294" i="51" s="1"/>
  <c r="HM295" i="51"/>
  <c r="HM294" i="51" s="1"/>
  <c r="HQ295" i="51"/>
  <c r="HQ294" i="51" s="1"/>
  <c r="HU295" i="51"/>
  <c r="HU294" i="51" s="1"/>
  <c r="HY295" i="51"/>
  <c r="HY294" i="51" s="1"/>
  <c r="IC295" i="51"/>
  <c r="IC294" i="51" s="1"/>
  <c r="IG295" i="51"/>
  <c r="IG294" i="51" s="1"/>
  <c r="IK295" i="51"/>
  <c r="IK294" i="51" s="1"/>
  <c r="IS297" i="51"/>
  <c r="IW297" i="51"/>
  <c r="IV297" i="51"/>
  <c r="IV298" i="51"/>
  <c r="IU299" i="51"/>
  <c r="IT302" i="51"/>
  <c r="HA301" i="51"/>
  <c r="IW302" i="51"/>
  <c r="HI301" i="51"/>
  <c r="HM301" i="51"/>
  <c r="HQ301" i="51"/>
  <c r="HU301" i="51"/>
  <c r="HY301" i="51"/>
  <c r="IC301" i="51"/>
  <c r="IG301" i="51"/>
  <c r="IK301" i="51"/>
  <c r="IW303" i="51"/>
  <c r="IV305" i="51"/>
  <c r="IV304" i="51" s="1"/>
  <c r="HC304" i="51"/>
  <c r="IU305" i="51"/>
  <c r="IU304" i="51" s="1"/>
  <c r="HG304" i="51"/>
  <c r="IU307" i="51"/>
  <c r="IU306" i="51" s="1"/>
  <c r="HB306" i="51"/>
  <c r="HA308" i="51"/>
  <c r="HE308" i="51"/>
  <c r="HI308" i="51"/>
  <c r="HM308" i="51"/>
  <c r="HQ308" i="51"/>
  <c r="HU308" i="51"/>
  <c r="HY308" i="51"/>
  <c r="IC308" i="51"/>
  <c r="IG308" i="51"/>
  <c r="IK308" i="51"/>
  <c r="IV310" i="51"/>
  <c r="IV311" i="51"/>
  <c r="IU311" i="51"/>
  <c r="HB313" i="51"/>
  <c r="HB312" i="51" s="1"/>
  <c r="HJ313" i="51"/>
  <c r="HJ312" i="51" s="1"/>
  <c r="HN313" i="51"/>
  <c r="HN312" i="51" s="1"/>
  <c r="HR313" i="51"/>
  <c r="HR312" i="51" s="1"/>
  <c r="HV313" i="51"/>
  <c r="HV312" i="51" s="1"/>
  <c r="HZ313" i="51"/>
  <c r="HZ312" i="51" s="1"/>
  <c r="ID313" i="51"/>
  <c r="ID312" i="51" s="1"/>
  <c r="IH313" i="51"/>
  <c r="IH312" i="51" s="1"/>
  <c r="IL313" i="51"/>
  <c r="IL312" i="51" s="1"/>
  <c r="IS315" i="51"/>
  <c r="IW315" i="51"/>
  <c r="IS316" i="51"/>
  <c r="IW316" i="51"/>
  <c r="IV318" i="51"/>
  <c r="IV317" i="51" s="1"/>
  <c r="HC317" i="51"/>
  <c r="IU318" i="51"/>
  <c r="IU317" i="51" s="1"/>
  <c r="HG317" i="51"/>
  <c r="IU321" i="51"/>
  <c r="IU320" i="51" s="1"/>
  <c r="IU319" i="51" s="1"/>
  <c r="I26" i="68" s="1"/>
  <c r="HB320" i="51"/>
  <c r="HB319" i="51" s="1"/>
  <c r="IT325" i="51"/>
  <c r="HA324" i="51"/>
  <c r="HI324" i="51"/>
  <c r="HM324" i="51"/>
  <c r="HQ324" i="51"/>
  <c r="HU324" i="51"/>
  <c r="HY324" i="51"/>
  <c r="IC324" i="51"/>
  <c r="IG324" i="51"/>
  <c r="IK324" i="51"/>
  <c r="IS326" i="51"/>
  <c r="IW326" i="51"/>
  <c r="IU328" i="51"/>
  <c r="IT328" i="51"/>
  <c r="IT329" i="51"/>
  <c r="IS331" i="51"/>
  <c r="GZ330" i="51"/>
  <c r="IW331" i="51"/>
  <c r="HD330" i="51"/>
  <c r="HH330" i="51"/>
  <c r="HL330" i="51"/>
  <c r="HP330" i="51"/>
  <c r="HT330" i="51"/>
  <c r="HX330" i="51"/>
  <c r="IB330" i="51"/>
  <c r="IF330" i="51"/>
  <c r="IJ330" i="51"/>
  <c r="IN330" i="51"/>
  <c r="IV332" i="51"/>
  <c r="IT334" i="51"/>
  <c r="IS334" i="51"/>
  <c r="IW334" i="51"/>
  <c r="IS336" i="51"/>
  <c r="GZ335" i="51"/>
  <c r="IW336" i="51"/>
  <c r="HD335" i="51"/>
  <c r="IV336" i="51"/>
  <c r="HH335" i="51"/>
  <c r="HL335" i="51"/>
  <c r="HP335" i="51"/>
  <c r="HT335" i="51"/>
  <c r="HX335" i="51"/>
  <c r="IB335" i="51"/>
  <c r="IF335" i="51"/>
  <c r="IJ335" i="51"/>
  <c r="IN335" i="51"/>
  <c r="IV337" i="51"/>
  <c r="IU338" i="51"/>
  <c r="IT341" i="51"/>
  <c r="HA340" i="51"/>
  <c r="HE340" i="51"/>
  <c r="HI340" i="51"/>
  <c r="HM340" i="51"/>
  <c r="IV352" i="51"/>
  <c r="IU352" i="51"/>
  <c r="IW369" i="51"/>
  <c r="IV369" i="51"/>
  <c r="HT58" i="51"/>
  <c r="HX58" i="51"/>
  <c r="IB58" i="51"/>
  <c r="IF58" i="51"/>
  <c r="IJ58" i="51"/>
  <c r="IN58" i="51"/>
  <c r="IV60" i="51"/>
  <c r="IU60" i="51"/>
  <c r="IT62" i="51"/>
  <c r="IS62" i="51"/>
  <c r="IW62" i="51"/>
  <c r="IV65" i="51"/>
  <c r="HC64" i="51"/>
  <c r="HG64" i="51"/>
  <c r="HK64" i="51"/>
  <c r="HO64" i="51"/>
  <c r="HS64" i="51"/>
  <c r="HW64" i="51"/>
  <c r="IA64" i="51"/>
  <c r="IE64" i="51"/>
  <c r="II64" i="51"/>
  <c r="IM64" i="51"/>
  <c r="IT67" i="51"/>
  <c r="IS67" i="51"/>
  <c r="IW67" i="51"/>
  <c r="IS68" i="51"/>
  <c r="IW68" i="51"/>
  <c r="HC69" i="51"/>
  <c r="HG69" i="51"/>
  <c r="HK69" i="51"/>
  <c r="HO69" i="51"/>
  <c r="HS69" i="51"/>
  <c r="HW69" i="51"/>
  <c r="IA69" i="51"/>
  <c r="IE69" i="51"/>
  <c r="II69" i="51"/>
  <c r="IM69" i="51"/>
  <c r="IU71" i="51"/>
  <c r="IT71" i="51"/>
  <c r="GZ74" i="51"/>
  <c r="HD74" i="51"/>
  <c r="HH74" i="51"/>
  <c r="HL74" i="51"/>
  <c r="HL73" i="51" s="1"/>
  <c r="HP74" i="51"/>
  <c r="HP73" i="51" s="1"/>
  <c r="HT74" i="51"/>
  <c r="HT73" i="51" s="1"/>
  <c r="HX74" i="51"/>
  <c r="HX73" i="51" s="1"/>
  <c r="IB74" i="51"/>
  <c r="IB73" i="51" s="1"/>
  <c r="IF74" i="51"/>
  <c r="IF73" i="51" s="1"/>
  <c r="IJ74" i="51"/>
  <c r="IJ73" i="51" s="1"/>
  <c r="IN74" i="51"/>
  <c r="IN73" i="51" s="1"/>
  <c r="IV76" i="51"/>
  <c r="IT78" i="51"/>
  <c r="IT77" i="51" s="1"/>
  <c r="HA77" i="51"/>
  <c r="IS80" i="51"/>
  <c r="GZ79" i="51"/>
  <c r="IW80" i="51"/>
  <c r="IW79" i="51" s="1"/>
  <c r="HD79" i="51"/>
  <c r="IV80" i="51"/>
  <c r="IV79" i="51" s="1"/>
  <c r="HH79" i="51"/>
  <c r="HC82" i="51"/>
  <c r="HK82" i="51"/>
  <c r="HO82" i="51"/>
  <c r="HS82" i="51"/>
  <c r="HW82" i="51"/>
  <c r="IA82" i="51"/>
  <c r="IE82" i="51"/>
  <c r="II82" i="51"/>
  <c r="IM82" i="51"/>
  <c r="IU84" i="51"/>
  <c r="IT85" i="51"/>
  <c r="IV88" i="51"/>
  <c r="IU88" i="51"/>
  <c r="IT90" i="51"/>
  <c r="IW90" i="51"/>
  <c r="IV92" i="51"/>
  <c r="IU92" i="51"/>
  <c r="IU93" i="51"/>
  <c r="IT94" i="51"/>
  <c r="GZ97" i="51"/>
  <c r="IW98" i="51"/>
  <c r="HD97" i="51"/>
  <c r="IV98" i="51"/>
  <c r="HH97" i="51"/>
  <c r="HT97" i="51"/>
  <c r="HX97" i="51"/>
  <c r="IB97" i="51"/>
  <c r="IJ97" i="51"/>
  <c r="IN97" i="51"/>
  <c r="IU100" i="51"/>
  <c r="IT102" i="51"/>
  <c r="HA101" i="51"/>
  <c r="IS102" i="51"/>
  <c r="HE101" i="51"/>
  <c r="IW102" i="51"/>
  <c r="HI101" i="51"/>
  <c r="HM101" i="51"/>
  <c r="HQ101" i="51"/>
  <c r="HU101" i="51"/>
  <c r="HY101" i="51"/>
  <c r="IC101" i="51"/>
  <c r="IG101" i="51"/>
  <c r="IK101" i="51"/>
  <c r="IV104" i="51"/>
  <c r="IU104" i="51"/>
  <c r="IT106" i="51"/>
  <c r="IS106" i="51"/>
  <c r="IW106" i="51"/>
  <c r="IS107" i="51"/>
  <c r="IW107" i="51"/>
  <c r="HC108" i="51"/>
  <c r="HG108" i="51"/>
  <c r="IU112" i="51"/>
  <c r="HB111" i="51"/>
  <c r="IT112" i="51"/>
  <c r="HF111" i="51"/>
  <c r="HJ111" i="51"/>
  <c r="HN111" i="51"/>
  <c r="HR111" i="51"/>
  <c r="HV111" i="51"/>
  <c r="HZ111" i="51"/>
  <c r="ID111" i="51"/>
  <c r="IH111" i="51"/>
  <c r="IL111" i="51"/>
  <c r="IT113" i="51"/>
  <c r="IS114" i="51"/>
  <c r="IW114" i="51"/>
  <c r="IU116" i="51"/>
  <c r="IT116" i="51"/>
  <c r="IT117" i="51"/>
  <c r="IS118" i="51"/>
  <c r="IW118" i="51"/>
  <c r="HB120" i="51"/>
  <c r="HF120" i="51"/>
  <c r="HJ120" i="51"/>
  <c r="HN120" i="51"/>
  <c r="HR120" i="51"/>
  <c r="HV120" i="51"/>
  <c r="HZ120" i="51"/>
  <c r="ID120" i="51"/>
  <c r="IH120" i="51"/>
  <c r="IL120" i="51"/>
  <c r="IT122" i="51"/>
  <c r="IS122" i="51"/>
  <c r="IW122" i="51"/>
  <c r="IS123" i="51"/>
  <c r="IW123" i="51"/>
  <c r="IV124" i="51"/>
  <c r="IT126" i="51"/>
  <c r="IS126" i="51"/>
  <c r="IW126" i="51"/>
  <c r="IS127" i="51"/>
  <c r="IW127" i="51"/>
  <c r="IV128" i="51"/>
  <c r="IT130" i="51"/>
  <c r="IS130" i="51"/>
  <c r="IW130" i="51"/>
  <c r="GZ131" i="51"/>
  <c r="HD131" i="51"/>
  <c r="HH131" i="51"/>
  <c r="HL131" i="51"/>
  <c r="HP131" i="51"/>
  <c r="HT131" i="51"/>
  <c r="HX131" i="51"/>
  <c r="IB131" i="51"/>
  <c r="IF131" i="51"/>
  <c r="IJ131" i="51"/>
  <c r="IN131" i="51"/>
  <c r="IV133" i="51"/>
  <c r="IU133" i="51"/>
  <c r="IU134" i="51"/>
  <c r="IT135" i="51"/>
  <c r="IS137" i="51"/>
  <c r="GZ136" i="51"/>
  <c r="IW137" i="51"/>
  <c r="IW136" i="51" s="1"/>
  <c r="HD136" i="51"/>
  <c r="IV140" i="51"/>
  <c r="HC139" i="51"/>
  <c r="HG139" i="51"/>
  <c r="HK139" i="51"/>
  <c r="HO139" i="51"/>
  <c r="HS139" i="51"/>
  <c r="HW139" i="51"/>
  <c r="IA139" i="51"/>
  <c r="IE139" i="51"/>
  <c r="II139" i="51"/>
  <c r="IM139" i="51"/>
  <c r="IS142" i="51"/>
  <c r="IW142" i="51"/>
  <c r="IS143" i="51"/>
  <c r="IW143" i="51"/>
  <c r="IV143" i="51"/>
  <c r="IV144" i="51"/>
  <c r="HB145" i="51"/>
  <c r="HF145" i="51"/>
  <c r="HJ145" i="51"/>
  <c r="HN145" i="51"/>
  <c r="HR145" i="51"/>
  <c r="HV145" i="51"/>
  <c r="HZ145" i="51"/>
  <c r="IH145" i="51"/>
  <c r="IL145" i="51"/>
  <c r="IT147" i="51"/>
  <c r="IS147" i="51"/>
  <c r="IW147" i="51"/>
  <c r="IS148" i="51"/>
  <c r="IW148" i="51"/>
  <c r="IV149" i="51"/>
  <c r="IT153" i="51"/>
  <c r="HA152" i="51"/>
  <c r="IS153" i="51"/>
  <c r="HE152" i="51"/>
  <c r="IW153" i="51"/>
  <c r="HI152" i="51"/>
  <c r="HM152" i="51"/>
  <c r="HQ152" i="51"/>
  <c r="HU152" i="51"/>
  <c r="HY152" i="51"/>
  <c r="IC152" i="51"/>
  <c r="IG152" i="51"/>
  <c r="IK152" i="51"/>
  <c r="IS154" i="51"/>
  <c r="IW154" i="51"/>
  <c r="HA159" i="51"/>
  <c r="HE159" i="51"/>
  <c r="IW160" i="51"/>
  <c r="HI159" i="51"/>
  <c r="HM159" i="51"/>
  <c r="HQ159" i="51"/>
  <c r="HU159" i="51"/>
  <c r="HY159" i="51"/>
  <c r="IC159" i="51"/>
  <c r="IG159" i="51"/>
  <c r="IK159" i="51"/>
  <c r="IS161" i="51"/>
  <c r="IW161" i="51"/>
  <c r="IV164" i="51"/>
  <c r="HC163" i="51"/>
  <c r="IU164" i="51"/>
  <c r="HG163" i="51"/>
  <c r="HK163" i="51"/>
  <c r="HK162" i="51" s="1"/>
  <c r="HO163" i="51"/>
  <c r="HO162" i="51" s="1"/>
  <c r="HS163" i="51"/>
  <c r="HS162" i="51" s="1"/>
  <c r="HW163" i="51"/>
  <c r="HW162" i="51" s="1"/>
  <c r="IA163" i="51"/>
  <c r="IA162" i="51" s="1"/>
  <c r="IE163" i="51"/>
  <c r="IE162" i="51" s="1"/>
  <c r="II163" i="51"/>
  <c r="II162" i="51" s="1"/>
  <c r="IM163" i="51"/>
  <c r="IM162" i="51" s="1"/>
  <c r="IU165" i="51"/>
  <c r="IT166" i="51"/>
  <c r="IS168" i="51"/>
  <c r="GZ167" i="51"/>
  <c r="IW168" i="51"/>
  <c r="IW167" i="51" s="1"/>
  <c r="HD167" i="51"/>
  <c r="IV168" i="51"/>
  <c r="IV167" i="51" s="1"/>
  <c r="HH167" i="51"/>
  <c r="IV170" i="51"/>
  <c r="IV169" i="51" s="1"/>
  <c r="HC169" i="51"/>
  <c r="IT173" i="51"/>
  <c r="IT172" i="51" s="1"/>
  <c r="HA172" i="51"/>
  <c r="GZ174" i="51"/>
  <c r="HD174" i="51"/>
  <c r="HH174" i="51"/>
  <c r="HH171" i="51" s="1"/>
  <c r="HL174" i="51"/>
  <c r="HL171" i="51" s="1"/>
  <c r="HP174" i="51"/>
  <c r="HP171" i="51" s="1"/>
  <c r="HT174" i="51"/>
  <c r="HT171" i="51" s="1"/>
  <c r="HX174" i="51"/>
  <c r="HX171" i="51" s="1"/>
  <c r="IB174" i="51"/>
  <c r="IB171" i="51" s="1"/>
  <c r="IF174" i="51"/>
  <c r="IF171" i="51" s="1"/>
  <c r="IJ174" i="51"/>
  <c r="IJ171" i="51" s="1"/>
  <c r="IN174" i="51"/>
  <c r="IN171" i="51" s="1"/>
  <c r="IV176" i="51"/>
  <c r="IU176" i="51"/>
  <c r="IU179" i="51"/>
  <c r="HB178" i="51"/>
  <c r="IT179" i="51"/>
  <c r="HF178" i="51"/>
  <c r="HJ178" i="51"/>
  <c r="HN178" i="51"/>
  <c r="HR178" i="51"/>
  <c r="HV178" i="51"/>
  <c r="HZ178" i="51"/>
  <c r="ID178" i="51"/>
  <c r="IH178" i="51"/>
  <c r="IL178" i="51"/>
  <c r="IT180" i="51"/>
  <c r="IS181" i="51"/>
  <c r="IW181" i="51"/>
  <c r="IV181" i="51"/>
  <c r="IU183" i="51"/>
  <c r="IT183" i="51"/>
  <c r="IT185" i="51"/>
  <c r="HA184" i="51"/>
  <c r="HE184" i="51"/>
  <c r="HI184" i="51"/>
  <c r="HM184" i="51"/>
  <c r="HQ184" i="51"/>
  <c r="HU184" i="51"/>
  <c r="HY184" i="51"/>
  <c r="IC184" i="51"/>
  <c r="IG184" i="51"/>
  <c r="IK184" i="51"/>
  <c r="IU187" i="51"/>
  <c r="HB189" i="51"/>
  <c r="HF189" i="51"/>
  <c r="HJ189" i="51"/>
  <c r="HN189" i="51"/>
  <c r="HR189" i="51"/>
  <c r="HV189" i="51"/>
  <c r="HZ189" i="51"/>
  <c r="ID189" i="51"/>
  <c r="IH189" i="51"/>
  <c r="GZ192" i="51"/>
  <c r="HD192" i="51"/>
  <c r="HH192" i="51"/>
  <c r="HL192" i="51"/>
  <c r="HP192" i="51"/>
  <c r="HT192" i="51"/>
  <c r="HX192" i="51"/>
  <c r="IB192" i="51"/>
  <c r="IF192" i="51"/>
  <c r="IN192" i="51"/>
  <c r="IU194" i="51"/>
  <c r="IU195" i="51"/>
  <c r="IT196" i="51"/>
  <c r="IS198" i="51"/>
  <c r="GZ197" i="51"/>
  <c r="IW198" i="51"/>
  <c r="HD197" i="51"/>
  <c r="HH197" i="51"/>
  <c r="HL197" i="51"/>
  <c r="HP197" i="51"/>
  <c r="HT197" i="51"/>
  <c r="HX197" i="51"/>
  <c r="IB197" i="51"/>
  <c r="IF197" i="51"/>
  <c r="IN197" i="51"/>
  <c r="IU200" i="51"/>
  <c r="HA201" i="51"/>
  <c r="HE201" i="51"/>
  <c r="HI201" i="51"/>
  <c r="HM201" i="51"/>
  <c r="HQ201" i="51"/>
  <c r="HU201" i="51"/>
  <c r="HY201" i="51"/>
  <c r="IC201" i="51"/>
  <c r="IG201" i="51"/>
  <c r="IK201" i="51"/>
  <c r="IU204" i="51"/>
  <c r="IU206" i="51"/>
  <c r="HB205" i="51"/>
  <c r="IT206" i="51"/>
  <c r="HJ205" i="51"/>
  <c r="HN205" i="51"/>
  <c r="HR205" i="51"/>
  <c r="HV205" i="51"/>
  <c r="HZ205" i="51"/>
  <c r="ID205" i="51"/>
  <c r="IH205" i="51"/>
  <c r="IL205" i="51"/>
  <c r="IW208" i="51"/>
  <c r="IU210" i="51"/>
  <c r="HA211" i="51"/>
  <c r="IS212" i="51"/>
  <c r="HE211" i="51"/>
  <c r="IW212" i="51"/>
  <c r="HI211" i="51"/>
  <c r="HM211" i="51"/>
  <c r="HQ211" i="51"/>
  <c r="HU211" i="51"/>
  <c r="HY211" i="51"/>
  <c r="IC211" i="51"/>
  <c r="IG211" i="51"/>
  <c r="IK211" i="51"/>
  <c r="IS213" i="51"/>
  <c r="IW213" i="51"/>
  <c r="HC214" i="51"/>
  <c r="HG214" i="51"/>
  <c r="HK214" i="51"/>
  <c r="HO214" i="51"/>
  <c r="HS214" i="51"/>
  <c r="HW214" i="51"/>
  <c r="IA214" i="51"/>
  <c r="IE214" i="51"/>
  <c r="IM214" i="51"/>
  <c r="HA217" i="51"/>
  <c r="HE217" i="51"/>
  <c r="HI217" i="51"/>
  <c r="HM217" i="51"/>
  <c r="HQ217" i="51"/>
  <c r="HU217" i="51"/>
  <c r="HY217" i="51"/>
  <c r="IC217" i="51"/>
  <c r="IG217" i="51"/>
  <c r="IK217" i="51"/>
  <c r="IW219" i="51"/>
  <c r="IU222" i="51"/>
  <c r="HB221" i="51"/>
  <c r="HF221" i="51"/>
  <c r="HJ221" i="51"/>
  <c r="HN221" i="51"/>
  <c r="HR221" i="51"/>
  <c r="HV221" i="51"/>
  <c r="HZ221" i="51"/>
  <c r="ID221" i="51"/>
  <c r="IH221" i="51"/>
  <c r="IL221" i="51"/>
  <c r="IU225" i="51"/>
  <c r="IU227" i="51"/>
  <c r="HB226" i="51"/>
  <c r="HF226" i="51"/>
  <c r="HJ226" i="51"/>
  <c r="HN226" i="51"/>
  <c r="HR226" i="51"/>
  <c r="HV226" i="51"/>
  <c r="HZ226" i="51"/>
  <c r="ID226" i="51"/>
  <c r="IH226" i="51"/>
  <c r="IL226" i="51"/>
  <c r="IT228" i="51"/>
  <c r="GZ229" i="51"/>
  <c r="HD229" i="51"/>
  <c r="HH229" i="51"/>
  <c r="HL229" i="51"/>
  <c r="HP229" i="51"/>
  <c r="HT229" i="51"/>
  <c r="HX229" i="51"/>
  <c r="IB229" i="51"/>
  <c r="IF229" i="51"/>
  <c r="IN229" i="51"/>
  <c r="HA233" i="51"/>
  <c r="IS235" i="51"/>
  <c r="HE234" i="51"/>
  <c r="HE233" i="51" s="1"/>
  <c r="IW235" i="51"/>
  <c r="IW234" i="51" s="1"/>
  <c r="HI234" i="51"/>
  <c r="HI233" i="51" s="1"/>
  <c r="HM233" i="51"/>
  <c r="HQ233" i="51"/>
  <c r="HU233" i="51"/>
  <c r="HY233" i="51"/>
  <c r="IC233" i="51"/>
  <c r="IK233" i="51"/>
  <c r="IS237" i="51"/>
  <c r="GZ236" i="51"/>
  <c r="IW237" i="51"/>
  <c r="IW236" i="51" s="1"/>
  <c r="HD236" i="51"/>
  <c r="HH236" i="51"/>
  <c r="HB241" i="51"/>
  <c r="HF241" i="51"/>
  <c r="HJ241" i="51"/>
  <c r="HN241" i="51"/>
  <c r="HR241" i="51"/>
  <c r="HV241" i="51"/>
  <c r="HZ241" i="51"/>
  <c r="ID241" i="51"/>
  <c r="IH241" i="51"/>
  <c r="IL241" i="51"/>
  <c r="IT243" i="51"/>
  <c r="IW243" i="51"/>
  <c r="IS244" i="51"/>
  <c r="IW244" i="51"/>
  <c r="HC245" i="51"/>
  <c r="IU246" i="51"/>
  <c r="IU245" i="51" s="1"/>
  <c r="HG245" i="51"/>
  <c r="HB247" i="51"/>
  <c r="HJ247" i="51"/>
  <c r="HN247" i="51"/>
  <c r="HR247" i="51"/>
  <c r="HV247" i="51"/>
  <c r="HZ247" i="51"/>
  <c r="ID247" i="51"/>
  <c r="IH247" i="51"/>
  <c r="IL247" i="51"/>
  <c r="IT249" i="51"/>
  <c r="IS249" i="51"/>
  <c r="IW249" i="51"/>
  <c r="IS250" i="51"/>
  <c r="IW250" i="51"/>
  <c r="HC251" i="51"/>
  <c r="HG251" i="51"/>
  <c r="HK251" i="51"/>
  <c r="HO251" i="51"/>
  <c r="HS251" i="51"/>
  <c r="HW251" i="51"/>
  <c r="IA251" i="51"/>
  <c r="IE251" i="51"/>
  <c r="II251" i="51"/>
  <c r="IM251" i="51"/>
  <c r="IT255" i="51"/>
  <c r="HA254" i="51"/>
  <c r="IW255" i="51"/>
  <c r="HI254" i="51"/>
  <c r="HM254" i="51"/>
  <c r="HQ254" i="51"/>
  <c r="HU254" i="51"/>
  <c r="HY254" i="51"/>
  <c r="IC254" i="51"/>
  <c r="IG254" i="51"/>
  <c r="IK254" i="51"/>
  <c r="IS256" i="51"/>
  <c r="IW256" i="51"/>
  <c r="HC258" i="51"/>
  <c r="HC257" i="51" s="1"/>
  <c r="IU259" i="51"/>
  <c r="HG258" i="51"/>
  <c r="HG257" i="51" s="1"/>
  <c r="HK258" i="51"/>
  <c r="HK257" i="51" s="1"/>
  <c r="HO258" i="51"/>
  <c r="HO257" i="51" s="1"/>
  <c r="HS258" i="51"/>
  <c r="HS257" i="51" s="1"/>
  <c r="HW258" i="51"/>
  <c r="HW257" i="51" s="1"/>
  <c r="IA258" i="51"/>
  <c r="IA257" i="51" s="1"/>
  <c r="IE258" i="51"/>
  <c r="IE257" i="51" s="1"/>
  <c r="II258" i="51"/>
  <c r="II257" i="51" s="1"/>
  <c r="IM258" i="51"/>
  <c r="IM257" i="51" s="1"/>
  <c r="IT261" i="51"/>
  <c r="IS264" i="51"/>
  <c r="GZ263" i="51"/>
  <c r="IW264" i="51"/>
  <c r="HD263" i="51"/>
  <c r="IV264" i="51"/>
  <c r="HH263" i="51"/>
  <c r="HL263" i="51"/>
  <c r="HL262" i="51" s="1"/>
  <c r="HP263" i="51"/>
  <c r="HP262" i="51" s="1"/>
  <c r="HT263" i="51"/>
  <c r="HT262" i="51" s="1"/>
  <c r="HX263" i="51"/>
  <c r="HX262" i="51" s="1"/>
  <c r="IB263" i="51"/>
  <c r="IB262" i="51" s="1"/>
  <c r="IF263" i="51"/>
  <c r="IF262" i="51" s="1"/>
  <c r="IJ263" i="51"/>
  <c r="IJ262" i="51" s="1"/>
  <c r="IN263" i="51"/>
  <c r="IN262" i="51" s="1"/>
  <c r="IV265" i="51"/>
  <c r="IT270" i="51"/>
  <c r="IT269" i="51" s="1"/>
  <c r="HA269" i="51"/>
  <c r="GZ271" i="51"/>
  <c r="IW272" i="51"/>
  <c r="HD271" i="51"/>
  <c r="HH271" i="51"/>
  <c r="HL271" i="51"/>
  <c r="HP271" i="51"/>
  <c r="HT271" i="51"/>
  <c r="HX271" i="51"/>
  <c r="IB271" i="51"/>
  <c r="IF271" i="51"/>
  <c r="IJ271" i="51"/>
  <c r="IN271" i="51"/>
  <c r="IV273" i="51"/>
  <c r="IU274" i="51"/>
  <c r="IT276" i="51"/>
  <c r="HA275" i="51"/>
  <c r="HE275" i="51"/>
  <c r="HI275" i="51"/>
  <c r="HM275" i="51"/>
  <c r="HQ275" i="51"/>
  <c r="HU275" i="51"/>
  <c r="HY275" i="51"/>
  <c r="IC275" i="51"/>
  <c r="IG275" i="51"/>
  <c r="IK275" i="51"/>
  <c r="IV278" i="51"/>
  <c r="IU278" i="51"/>
  <c r="IU280" i="51"/>
  <c r="IU279" i="51" s="1"/>
  <c r="HB279" i="51"/>
  <c r="IT283" i="51"/>
  <c r="HA282" i="51"/>
  <c r="IS283" i="51"/>
  <c r="HE282" i="51"/>
  <c r="IW283" i="51"/>
  <c r="HI282" i="51"/>
  <c r="HM282" i="51"/>
  <c r="HQ282" i="51"/>
  <c r="HU282" i="51"/>
  <c r="HU281" i="51" s="1"/>
  <c r="HY282" i="51"/>
  <c r="IC282" i="51"/>
  <c r="IC281" i="51" s="1"/>
  <c r="IG282" i="51"/>
  <c r="IG281" i="51" s="1"/>
  <c r="IK282" i="51"/>
  <c r="IK281" i="51" s="1"/>
  <c r="IS284" i="51"/>
  <c r="IW284" i="51"/>
  <c r="IV286" i="51"/>
  <c r="HC285" i="51"/>
  <c r="HG285" i="51"/>
  <c r="HO285" i="51"/>
  <c r="HS285" i="51"/>
  <c r="HW285" i="51"/>
  <c r="IA285" i="51"/>
  <c r="IE285" i="51"/>
  <c r="II285" i="51"/>
  <c r="IM285" i="51"/>
  <c r="IT289" i="51"/>
  <c r="IT288" i="51" s="1"/>
  <c r="HA288" i="51"/>
  <c r="GZ290" i="51"/>
  <c r="IW291" i="51"/>
  <c r="IW290" i="51" s="1"/>
  <c r="HD290" i="51"/>
  <c r="IV291" i="51"/>
  <c r="IV290" i="51" s="1"/>
  <c r="HH290" i="51"/>
  <c r="IV293" i="51"/>
  <c r="IV292" i="51" s="1"/>
  <c r="HC292" i="51"/>
  <c r="IU296" i="51"/>
  <c r="HB295" i="51"/>
  <c r="HB294" i="51" s="1"/>
  <c r="IT296" i="51"/>
  <c r="HF295" i="51"/>
  <c r="HF294" i="51" s="1"/>
  <c r="HN295" i="51"/>
  <c r="HN294" i="51" s="1"/>
  <c r="HR295" i="51"/>
  <c r="HR294" i="51" s="1"/>
  <c r="HV295" i="51"/>
  <c r="HV294" i="51" s="1"/>
  <c r="HZ295" i="51"/>
  <c r="HZ294" i="51" s="1"/>
  <c r="ID295" i="51"/>
  <c r="ID294" i="51" s="1"/>
  <c r="IH295" i="51"/>
  <c r="IH294" i="51" s="1"/>
  <c r="IL295" i="51"/>
  <c r="IL294" i="51" s="1"/>
  <c r="IT297" i="51"/>
  <c r="IW298" i="51"/>
  <c r="IU302" i="51"/>
  <c r="HB301" i="51"/>
  <c r="HF301" i="51"/>
  <c r="HN301" i="51"/>
  <c r="HR301" i="51"/>
  <c r="HV301" i="51"/>
  <c r="HZ301" i="51"/>
  <c r="ID301" i="51"/>
  <c r="IH301" i="51"/>
  <c r="IL301" i="51"/>
  <c r="IT303" i="51"/>
  <c r="IS305" i="51"/>
  <c r="GZ304" i="51"/>
  <c r="IW305" i="51"/>
  <c r="IW304" i="51" s="1"/>
  <c r="HD304" i="51"/>
  <c r="HB308" i="51"/>
  <c r="IT309" i="51"/>
  <c r="HF308" i="51"/>
  <c r="HJ308" i="51"/>
  <c r="HN308" i="51"/>
  <c r="HR308" i="51"/>
  <c r="HV308" i="51"/>
  <c r="HZ308" i="51"/>
  <c r="ID308" i="51"/>
  <c r="IH308" i="51"/>
  <c r="IL308" i="51"/>
  <c r="IT310" i="51"/>
  <c r="IS310" i="51"/>
  <c r="IW310" i="51"/>
  <c r="IS311" i="51"/>
  <c r="IW311" i="51"/>
  <c r="IV314" i="51"/>
  <c r="HC313" i="51"/>
  <c r="IU314" i="51"/>
  <c r="HG313" i="51"/>
  <c r="HK313" i="51"/>
  <c r="HK312" i="51" s="1"/>
  <c r="HO313" i="51"/>
  <c r="HO312" i="51" s="1"/>
  <c r="HS313" i="51"/>
  <c r="HS312" i="51" s="1"/>
  <c r="HW313" i="51"/>
  <c r="HW312" i="51" s="1"/>
  <c r="IA313" i="51"/>
  <c r="IA312" i="51" s="1"/>
  <c r="IE313" i="51"/>
  <c r="IE312" i="51" s="1"/>
  <c r="II313" i="51"/>
  <c r="II312" i="51" s="1"/>
  <c r="IM313" i="51"/>
  <c r="IM312" i="51" s="1"/>
  <c r="IU315" i="51"/>
  <c r="IU325" i="51"/>
  <c r="HB324" i="51"/>
  <c r="HJ324" i="51"/>
  <c r="HN324" i="51"/>
  <c r="HR324" i="51"/>
  <c r="HV324" i="51"/>
  <c r="HZ324" i="51"/>
  <c r="ID324" i="51"/>
  <c r="IH324" i="51"/>
  <c r="IL324" i="51"/>
  <c r="IS327" i="51"/>
  <c r="IW327" i="51"/>
  <c r="IV327" i="51"/>
  <c r="IV328" i="51"/>
  <c r="IU329" i="51"/>
  <c r="IT331" i="51"/>
  <c r="HA330" i="51"/>
  <c r="HI330" i="51"/>
  <c r="HM330" i="51"/>
  <c r="HQ330" i="51"/>
  <c r="HU330" i="51"/>
  <c r="HY330" i="51"/>
  <c r="IC330" i="51"/>
  <c r="IG330" i="51"/>
  <c r="IK330" i="51"/>
  <c r="IV333" i="51"/>
  <c r="IU333" i="51"/>
  <c r="IU334" i="51"/>
  <c r="IT336" i="51"/>
  <c r="HA335" i="51"/>
  <c r="HE335" i="51"/>
  <c r="HI335" i="51"/>
  <c r="HM335" i="51"/>
  <c r="HQ335" i="51"/>
  <c r="HU335" i="51"/>
  <c r="HY335" i="51"/>
  <c r="IC335" i="51"/>
  <c r="IG335" i="51"/>
  <c r="IK335" i="51"/>
  <c r="IS337" i="51"/>
  <c r="IW337" i="51"/>
  <c r="IT361" i="51"/>
  <c r="HA360" i="51"/>
  <c r="IS361" i="51"/>
  <c r="HE360" i="51"/>
  <c r="IW361" i="51"/>
  <c r="HI360" i="51"/>
  <c r="IS416" i="51"/>
  <c r="IW416" i="51"/>
  <c r="IR95" i="51"/>
  <c r="HQ340" i="51"/>
  <c r="HU340" i="51"/>
  <c r="HY340" i="51"/>
  <c r="IC340" i="51"/>
  <c r="IG340" i="51"/>
  <c r="IK340" i="51"/>
  <c r="IV343" i="51"/>
  <c r="IU343" i="51"/>
  <c r="IU344" i="51"/>
  <c r="IT345" i="51"/>
  <c r="IS347" i="51"/>
  <c r="GZ346" i="51"/>
  <c r="IW347" i="51"/>
  <c r="HD346" i="51"/>
  <c r="IV348" i="51"/>
  <c r="IT351" i="51"/>
  <c r="HA350" i="51"/>
  <c r="HE350" i="51"/>
  <c r="IW351" i="51"/>
  <c r="HI350" i="51"/>
  <c r="IW352" i="51"/>
  <c r="IV355" i="51"/>
  <c r="HC354" i="51"/>
  <c r="IU355" i="51"/>
  <c r="HG354" i="51"/>
  <c r="HK354" i="51"/>
  <c r="HO354" i="51"/>
  <c r="HS354" i="51"/>
  <c r="HW354" i="51"/>
  <c r="IA354" i="51"/>
  <c r="IE354" i="51"/>
  <c r="II354" i="51"/>
  <c r="IM354" i="51"/>
  <c r="IT357" i="51"/>
  <c r="IW357" i="51"/>
  <c r="IV359" i="51"/>
  <c r="IU359" i="51"/>
  <c r="IU361" i="51"/>
  <c r="HB360" i="51"/>
  <c r="IT362" i="51"/>
  <c r="GZ365" i="51"/>
  <c r="IW366" i="51"/>
  <c r="HD365" i="51"/>
  <c r="IV366" i="51"/>
  <c r="HH365" i="51"/>
  <c r="HL365" i="51"/>
  <c r="HP365" i="51"/>
  <c r="HT365" i="51"/>
  <c r="HX365" i="51"/>
  <c r="IB365" i="51"/>
  <c r="IF365" i="51"/>
  <c r="IJ365" i="51"/>
  <c r="IN365" i="51"/>
  <c r="IU368" i="51"/>
  <c r="IT368" i="51"/>
  <c r="IV372" i="51"/>
  <c r="IU372" i="51"/>
  <c r="IU375" i="51"/>
  <c r="HB374" i="51"/>
  <c r="HB373" i="51" s="1"/>
  <c r="IT375" i="51"/>
  <c r="HF374" i="51"/>
  <c r="HF373" i="51" s="1"/>
  <c r="HJ374" i="51"/>
  <c r="HN374" i="51"/>
  <c r="HN373" i="51" s="1"/>
  <c r="HR374" i="51"/>
  <c r="HR373" i="51" s="1"/>
  <c r="HV374" i="51"/>
  <c r="HV373" i="51" s="1"/>
  <c r="HZ374" i="51"/>
  <c r="HZ373" i="51" s="1"/>
  <c r="ID374" i="51"/>
  <c r="ID373" i="51" s="1"/>
  <c r="IH374" i="51"/>
  <c r="IH373" i="51" s="1"/>
  <c r="IL374" i="51"/>
  <c r="IL373" i="51" s="1"/>
  <c r="IT376" i="51"/>
  <c r="IU378" i="51"/>
  <c r="IU379" i="51"/>
  <c r="IT379" i="51"/>
  <c r="IT380" i="51"/>
  <c r="GZ381" i="51"/>
  <c r="IW382" i="51"/>
  <c r="IW381" i="51" s="1"/>
  <c r="HD381" i="51"/>
  <c r="IV385" i="51"/>
  <c r="HC384" i="51"/>
  <c r="HG384" i="51"/>
  <c r="HK384" i="51"/>
  <c r="HO384" i="51"/>
  <c r="HS384" i="51"/>
  <c r="HW384" i="51"/>
  <c r="IA384" i="51"/>
  <c r="IE384" i="51"/>
  <c r="II384" i="51"/>
  <c r="IM384" i="51"/>
  <c r="IU386" i="51"/>
  <c r="IT387" i="51"/>
  <c r="IS388" i="51"/>
  <c r="IW388" i="51"/>
  <c r="IV389" i="51"/>
  <c r="IU390" i="51"/>
  <c r="IT391" i="51"/>
  <c r="IS392" i="51"/>
  <c r="IW392" i="51"/>
  <c r="IV393" i="51"/>
  <c r="IU394" i="51"/>
  <c r="IT395" i="51"/>
  <c r="IS396" i="51"/>
  <c r="IW396" i="51"/>
  <c r="IU398" i="51"/>
  <c r="IT398" i="51"/>
  <c r="IT399" i="51"/>
  <c r="IS400" i="51"/>
  <c r="IW400" i="51"/>
  <c r="IU402" i="51"/>
  <c r="IT402" i="51"/>
  <c r="IT403" i="51"/>
  <c r="GZ404" i="51"/>
  <c r="HD404" i="51"/>
  <c r="HL404" i="51"/>
  <c r="HP404" i="51"/>
  <c r="HT404" i="51"/>
  <c r="HX404" i="51"/>
  <c r="IB404" i="51"/>
  <c r="IF404" i="51"/>
  <c r="IJ404" i="51"/>
  <c r="IN404" i="51"/>
  <c r="IV406" i="51"/>
  <c r="IU406" i="51"/>
  <c r="IT408" i="51"/>
  <c r="HC410" i="51"/>
  <c r="IU411" i="51"/>
  <c r="HG410" i="51"/>
  <c r="HO410" i="51"/>
  <c r="HS410" i="51"/>
  <c r="HW410" i="51"/>
  <c r="IA410" i="51"/>
  <c r="IE410" i="51"/>
  <c r="II410" i="51"/>
  <c r="IM410" i="51"/>
  <c r="IS413" i="51"/>
  <c r="IW413" i="51"/>
  <c r="IV415" i="51"/>
  <c r="IU415" i="51"/>
  <c r="IT417" i="51"/>
  <c r="IS417" i="51"/>
  <c r="IW417" i="51"/>
  <c r="IV419" i="51"/>
  <c r="IU419" i="51"/>
  <c r="HN340" i="51"/>
  <c r="HR340" i="51"/>
  <c r="HV340" i="51"/>
  <c r="HZ340" i="51"/>
  <c r="ID340" i="51"/>
  <c r="IH340" i="51"/>
  <c r="IL340" i="51"/>
  <c r="IT342" i="51"/>
  <c r="IS342" i="51"/>
  <c r="IW342" i="51"/>
  <c r="IS343" i="51"/>
  <c r="IW343" i="51"/>
  <c r="IV344" i="51"/>
  <c r="IT347" i="51"/>
  <c r="HA346" i="51"/>
  <c r="HE346" i="51"/>
  <c r="HI346" i="51"/>
  <c r="HM346" i="51"/>
  <c r="HQ346" i="51"/>
  <c r="HU346" i="51"/>
  <c r="HY346" i="51"/>
  <c r="IC346" i="51"/>
  <c r="IG346" i="51"/>
  <c r="IK346" i="51"/>
  <c r="IV349" i="51"/>
  <c r="IU349" i="51"/>
  <c r="HB350" i="51"/>
  <c r="IT352" i="51"/>
  <c r="GZ354" i="51"/>
  <c r="HD354" i="51"/>
  <c r="HH354" i="51"/>
  <c r="HL354" i="51"/>
  <c r="HP354" i="51"/>
  <c r="HT354" i="51"/>
  <c r="HX354" i="51"/>
  <c r="IB354" i="51"/>
  <c r="IF354" i="51"/>
  <c r="IJ354" i="51"/>
  <c r="IN354" i="51"/>
  <c r="IV356" i="51"/>
  <c r="IU356" i="51"/>
  <c r="IT358" i="51"/>
  <c r="IS358" i="51"/>
  <c r="IW358" i="51"/>
  <c r="IW359" i="51"/>
  <c r="IV361" i="51"/>
  <c r="HC360" i="51"/>
  <c r="HA365" i="51"/>
  <c r="HE365" i="51"/>
  <c r="HI365" i="51"/>
  <c r="HM365" i="51"/>
  <c r="HQ365" i="51"/>
  <c r="HU365" i="51"/>
  <c r="HY365" i="51"/>
  <c r="IC365" i="51"/>
  <c r="IG365" i="51"/>
  <c r="IK365" i="51"/>
  <c r="IS367" i="51"/>
  <c r="IW367" i="51"/>
  <c r="IV367" i="51"/>
  <c r="IU369" i="51"/>
  <c r="IT369" i="51"/>
  <c r="IT371" i="51"/>
  <c r="HA370" i="51"/>
  <c r="IS371" i="51"/>
  <c r="HE370" i="51"/>
  <c r="IW371" i="51"/>
  <c r="HI370" i="51"/>
  <c r="IS372" i="51"/>
  <c r="IW372" i="51"/>
  <c r="IV375" i="51"/>
  <c r="HC374" i="51"/>
  <c r="HG374" i="51"/>
  <c r="HK374" i="51"/>
  <c r="HK373" i="51" s="1"/>
  <c r="HO374" i="51"/>
  <c r="HO373" i="51" s="1"/>
  <c r="HS374" i="51"/>
  <c r="HS373" i="51" s="1"/>
  <c r="HW374" i="51"/>
  <c r="HW373" i="51" s="1"/>
  <c r="IA374" i="51"/>
  <c r="IA373" i="51" s="1"/>
  <c r="IE374" i="51"/>
  <c r="IE373" i="51" s="1"/>
  <c r="II374" i="51"/>
  <c r="II373" i="51" s="1"/>
  <c r="IM374" i="51"/>
  <c r="IM373" i="51" s="1"/>
  <c r="IS377" i="51"/>
  <c r="IW377" i="51"/>
  <c r="IS378" i="51"/>
  <c r="IW378" i="51"/>
  <c r="IV378" i="51"/>
  <c r="IV379" i="51"/>
  <c r="IT382" i="51"/>
  <c r="IT381" i="51" s="1"/>
  <c r="HA381" i="51"/>
  <c r="IS385" i="51"/>
  <c r="GZ384" i="51"/>
  <c r="IW385" i="51"/>
  <c r="HD384" i="51"/>
  <c r="HH384" i="51"/>
  <c r="HL384" i="51"/>
  <c r="HP384" i="51"/>
  <c r="HT384" i="51"/>
  <c r="HX384" i="51"/>
  <c r="IB384" i="51"/>
  <c r="IF384" i="51"/>
  <c r="IJ384" i="51"/>
  <c r="IN384" i="51"/>
  <c r="IV386" i="51"/>
  <c r="IU387" i="51"/>
  <c r="IT388" i="51"/>
  <c r="IS389" i="51"/>
  <c r="IW389" i="51"/>
  <c r="IV390" i="51"/>
  <c r="IU391" i="51"/>
  <c r="IT392" i="51"/>
  <c r="IS393" i="51"/>
  <c r="IW393" i="51"/>
  <c r="IV394" i="51"/>
  <c r="IU395" i="51"/>
  <c r="IS397" i="51"/>
  <c r="IW397" i="51"/>
  <c r="IV397" i="51"/>
  <c r="IV398" i="51"/>
  <c r="IU399" i="51"/>
  <c r="IS401" i="51"/>
  <c r="IW401" i="51"/>
  <c r="IV401" i="51"/>
  <c r="IV402" i="51"/>
  <c r="IU403" i="51"/>
  <c r="IT405" i="51"/>
  <c r="HA404" i="51"/>
  <c r="IS405" i="51"/>
  <c r="HE404" i="51"/>
  <c r="IW405" i="51"/>
  <c r="HI404" i="51"/>
  <c r="HM404" i="51"/>
  <c r="HQ404" i="51"/>
  <c r="HU404" i="51"/>
  <c r="HY404" i="51"/>
  <c r="IC404" i="51"/>
  <c r="IG404" i="51"/>
  <c r="IK404" i="51"/>
  <c r="IS406" i="51"/>
  <c r="IW406" i="51"/>
  <c r="IT409" i="51"/>
  <c r="IW409" i="51"/>
  <c r="GZ410" i="51"/>
  <c r="HD410" i="51"/>
  <c r="HH410" i="51"/>
  <c r="HL410" i="51"/>
  <c r="HP410" i="51"/>
  <c r="HT410" i="51"/>
  <c r="HX410" i="51"/>
  <c r="IB410" i="51"/>
  <c r="IF410" i="51"/>
  <c r="IJ410" i="51"/>
  <c r="IN410" i="51"/>
  <c r="IV412" i="51"/>
  <c r="IU412" i="51"/>
  <c r="IT414" i="51"/>
  <c r="IS414" i="51"/>
  <c r="IW414" i="51"/>
  <c r="IV416" i="51"/>
  <c r="IU416" i="51"/>
  <c r="IT418" i="51"/>
  <c r="IS418" i="51"/>
  <c r="IW418" i="51"/>
  <c r="HO340" i="51"/>
  <c r="HS340" i="51"/>
  <c r="HW340" i="51"/>
  <c r="IA340" i="51"/>
  <c r="IE340" i="51"/>
  <c r="II340" i="51"/>
  <c r="IM340" i="51"/>
  <c r="IU342" i="51"/>
  <c r="IT343" i="51"/>
  <c r="IV345" i="51"/>
  <c r="IU345" i="51"/>
  <c r="HB346" i="51"/>
  <c r="HF346" i="51"/>
  <c r="HN346" i="51"/>
  <c r="HR346" i="51"/>
  <c r="HV346" i="51"/>
  <c r="HZ346" i="51"/>
  <c r="ID346" i="51"/>
  <c r="IH346" i="51"/>
  <c r="IL346" i="51"/>
  <c r="IT348" i="51"/>
  <c r="IS348" i="51"/>
  <c r="IW348" i="51"/>
  <c r="IW349" i="51"/>
  <c r="HC350" i="51"/>
  <c r="HG350" i="51"/>
  <c r="HK350" i="51"/>
  <c r="HO350" i="51"/>
  <c r="HS350" i="51"/>
  <c r="HW350" i="51"/>
  <c r="IA350" i="51"/>
  <c r="IE350" i="51"/>
  <c r="II350" i="51"/>
  <c r="IM350" i="51"/>
  <c r="IT355" i="51"/>
  <c r="HA354" i="51"/>
  <c r="IS355" i="51"/>
  <c r="HE354" i="51"/>
  <c r="IW355" i="51"/>
  <c r="HI354" i="51"/>
  <c r="HM354" i="51"/>
  <c r="HQ354" i="51"/>
  <c r="HU354" i="51"/>
  <c r="HY354" i="51"/>
  <c r="IC354" i="51"/>
  <c r="IG354" i="51"/>
  <c r="IK354" i="51"/>
  <c r="IV357" i="51"/>
  <c r="IU357" i="51"/>
  <c r="IT359" i="51"/>
  <c r="GZ360" i="51"/>
  <c r="HD360" i="51"/>
  <c r="HH360" i="51"/>
  <c r="HL360" i="51"/>
  <c r="HP360" i="51"/>
  <c r="HT360" i="51"/>
  <c r="HX360" i="51"/>
  <c r="IB360" i="51"/>
  <c r="IF360" i="51"/>
  <c r="IJ360" i="51"/>
  <c r="IN360" i="51"/>
  <c r="IV362" i="51"/>
  <c r="IU362" i="51"/>
  <c r="IU366" i="51"/>
  <c r="HB365" i="51"/>
  <c r="IT366" i="51"/>
  <c r="HF365" i="51"/>
  <c r="HN365" i="51"/>
  <c r="HR365" i="51"/>
  <c r="HV365" i="51"/>
  <c r="HZ365" i="51"/>
  <c r="ID365" i="51"/>
  <c r="IH365" i="51"/>
  <c r="IL365" i="51"/>
  <c r="IS368" i="51"/>
  <c r="IW368" i="51"/>
  <c r="IV368" i="51"/>
  <c r="IU371" i="51"/>
  <c r="HB370" i="51"/>
  <c r="HF370" i="51"/>
  <c r="HJ370" i="51"/>
  <c r="HN370" i="51"/>
  <c r="HR370" i="51"/>
  <c r="HV370" i="51"/>
  <c r="HZ370" i="51"/>
  <c r="ID370" i="51"/>
  <c r="IH370" i="51"/>
  <c r="IL370" i="51"/>
  <c r="IT372" i="51"/>
  <c r="GZ374" i="51"/>
  <c r="HD374" i="51"/>
  <c r="HH374" i="51"/>
  <c r="HH373" i="51" s="1"/>
  <c r="HL374" i="51"/>
  <c r="HL373" i="51" s="1"/>
  <c r="HP374" i="51"/>
  <c r="HP373" i="51" s="1"/>
  <c r="HT374" i="51"/>
  <c r="HT373" i="51" s="1"/>
  <c r="HX374" i="51"/>
  <c r="HX373" i="51" s="1"/>
  <c r="IB374" i="51"/>
  <c r="IB373" i="51" s="1"/>
  <c r="IF374" i="51"/>
  <c r="IF373" i="51" s="1"/>
  <c r="IJ374" i="51"/>
  <c r="IJ373" i="51" s="1"/>
  <c r="IN374" i="51"/>
  <c r="IN373" i="51" s="1"/>
  <c r="IU376" i="51"/>
  <c r="IU377" i="51"/>
  <c r="IT377" i="51"/>
  <c r="IT378" i="51"/>
  <c r="IU380" i="51"/>
  <c r="IT385" i="51"/>
  <c r="HA384" i="51"/>
  <c r="HE384" i="51"/>
  <c r="HI384" i="51"/>
  <c r="HM384" i="51"/>
  <c r="HQ384" i="51"/>
  <c r="HU384" i="51"/>
  <c r="HY384" i="51"/>
  <c r="IC384" i="51"/>
  <c r="IG384" i="51"/>
  <c r="IK384" i="51"/>
  <c r="IS386" i="51"/>
  <c r="IW386" i="51"/>
  <c r="IV387" i="51"/>
  <c r="IU388" i="51"/>
  <c r="IT389" i="51"/>
  <c r="IS390" i="51"/>
  <c r="IW390" i="51"/>
  <c r="IV391" i="51"/>
  <c r="IU392" i="51"/>
  <c r="IT393" i="51"/>
  <c r="IS394" i="51"/>
  <c r="IW394" i="51"/>
  <c r="IV395" i="51"/>
  <c r="IU396" i="51"/>
  <c r="IT396" i="51"/>
  <c r="IT397" i="51"/>
  <c r="IS398" i="51"/>
  <c r="IW398" i="51"/>
  <c r="IU400" i="51"/>
  <c r="IT400" i="51"/>
  <c r="IT401" i="51"/>
  <c r="IS402" i="51"/>
  <c r="IW402" i="51"/>
  <c r="IU405" i="51"/>
  <c r="HB404" i="51"/>
  <c r="HN404" i="51"/>
  <c r="HR404" i="51"/>
  <c r="HV404" i="51"/>
  <c r="HZ404" i="51"/>
  <c r="ID404" i="51"/>
  <c r="IH404" i="51"/>
  <c r="IL404" i="51"/>
  <c r="IV408" i="51"/>
  <c r="IU408" i="51"/>
  <c r="IU409" i="51"/>
  <c r="IT411" i="51"/>
  <c r="HA410" i="51"/>
  <c r="IS411" i="51"/>
  <c r="HE410" i="51"/>
  <c r="IW411" i="51"/>
  <c r="HI410" i="51"/>
  <c r="HM410" i="51"/>
  <c r="HQ410" i="51"/>
  <c r="HU410" i="51"/>
  <c r="HY410" i="51"/>
  <c r="IC410" i="51"/>
  <c r="IG410" i="51"/>
  <c r="IK410" i="51"/>
  <c r="IV413" i="51"/>
  <c r="IU413" i="51"/>
  <c r="IT415" i="51"/>
  <c r="IS415" i="51"/>
  <c r="IW415" i="51"/>
  <c r="IV417" i="51"/>
  <c r="IU417" i="51"/>
  <c r="IT419" i="51"/>
  <c r="IW419" i="51"/>
  <c r="IT420" i="51"/>
  <c r="IS420" i="51"/>
  <c r="IW420" i="51"/>
  <c r="IV420" i="51"/>
  <c r="IU420" i="51"/>
  <c r="IQ363" i="51"/>
  <c r="IR363" i="51"/>
  <c r="IQ322" i="51"/>
  <c r="IR322" i="51"/>
  <c r="IQ95" i="51"/>
  <c r="IO95" i="51"/>
  <c r="IR35" i="51"/>
  <c r="HT281" i="51" l="1"/>
  <c r="IA151" i="51"/>
  <c r="HY281" i="51"/>
  <c r="IE353" i="51"/>
  <c r="HO353" i="51"/>
  <c r="HC233" i="51"/>
  <c r="IH151" i="51"/>
  <c r="HZ151" i="51"/>
  <c r="L26" i="68"/>
  <c r="HQ281" i="51"/>
  <c r="IN281" i="51"/>
  <c r="IL151" i="51"/>
  <c r="IL177" i="51"/>
  <c r="IK96" i="51"/>
  <c r="IG364" i="51"/>
  <c r="HQ364" i="51"/>
  <c r="IE138" i="51"/>
  <c r="HM281" i="51"/>
  <c r="HV151" i="51"/>
  <c r="IC353" i="51"/>
  <c r="HM353" i="51"/>
  <c r="IP421" i="51"/>
  <c r="IT152" i="51"/>
  <c r="IC96" i="51"/>
  <c r="IF81" i="51"/>
  <c r="HP81" i="51"/>
  <c r="HT138" i="51"/>
  <c r="HU81" i="51"/>
  <c r="IL281" i="51"/>
  <c r="HV281" i="51"/>
  <c r="HZ353" i="51"/>
  <c r="IM151" i="51"/>
  <c r="IW360" i="51"/>
  <c r="HY268" i="51"/>
  <c r="II138" i="51"/>
  <c r="HQ96" i="51"/>
  <c r="HN268" i="51"/>
  <c r="HG177" i="51"/>
  <c r="IK81" i="51"/>
  <c r="HV177" i="51"/>
  <c r="HF177" i="51"/>
  <c r="HH162" i="51"/>
  <c r="ID268" i="51"/>
  <c r="IA364" i="51"/>
  <c r="HK364" i="51"/>
  <c r="IE177" i="51"/>
  <c r="HZ96" i="51"/>
  <c r="HO177" i="51"/>
  <c r="IJ138" i="51"/>
  <c r="HD138" i="51"/>
  <c r="IU285" i="51"/>
  <c r="HK339" i="51"/>
  <c r="IM353" i="51"/>
  <c r="HW353" i="51"/>
  <c r="HG353" i="51"/>
  <c r="IG268" i="51"/>
  <c r="HQ268" i="51"/>
  <c r="ID81" i="51"/>
  <c r="IL383" i="51"/>
  <c r="HV383" i="51"/>
  <c r="IJ364" i="51"/>
  <c r="HT364" i="51"/>
  <c r="ID177" i="51"/>
  <c r="HN177" i="51"/>
  <c r="II364" i="51"/>
  <c r="HS364" i="51"/>
  <c r="IK353" i="51"/>
  <c r="HU353" i="51"/>
  <c r="IV285" i="51"/>
  <c r="IW197" i="51"/>
  <c r="ID281" i="51"/>
  <c r="HN281" i="51"/>
  <c r="HR353" i="51"/>
  <c r="IF339" i="51"/>
  <c r="HP339" i="51"/>
  <c r="IE151" i="51"/>
  <c r="II300" i="51"/>
  <c r="HM81" i="51"/>
  <c r="HG364" i="51"/>
  <c r="HD373" i="51"/>
  <c r="II353" i="51"/>
  <c r="HS353" i="51"/>
  <c r="IM177" i="51"/>
  <c r="HX300" i="51"/>
  <c r="HG312" i="51"/>
  <c r="II281" i="51"/>
  <c r="HS281" i="51"/>
  <c r="IV214" i="51"/>
  <c r="HZ177" i="51"/>
  <c r="HJ177" i="51"/>
  <c r="IB110" i="51"/>
  <c r="IM268" i="51"/>
  <c r="HG268" i="51"/>
  <c r="GZ364" i="51"/>
  <c r="IH383" i="51"/>
  <c r="HR383" i="51"/>
  <c r="IW263" i="51"/>
  <c r="IW262" i="51" s="1"/>
  <c r="GZ233" i="51"/>
  <c r="IW285" i="51"/>
  <c r="HG262" i="51"/>
  <c r="IH268" i="51"/>
  <c r="IC364" i="51"/>
  <c r="HM364" i="51"/>
  <c r="HD364" i="51"/>
  <c r="HA171" i="51"/>
  <c r="HY96" i="51"/>
  <c r="HI96" i="51"/>
  <c r="GZ96" i="51"/>
  <c r="IB81" i="51"/>
  <c r="HL81" i="51"/>
  <c r="IU214" i="51"/>
  <c r="HT300" i="51"/>
  <c r="HB177" i="51"/>
  <c r="IM110" i="51"/>
  <c r="IL353" i="51"/>
  <c r="HF353" i="51"/>
  <c r="IA177" i="51"/>
  <c r="HY353" i="51"/>
  <c r="IK268" i="51"/>
  <c r="HU268" i="51"/>
  <c r="IJ268" i="51"/>
  <c r="HT268" i="51"/>
  <c r="IE240" i="51"/>
  <c r="IV251" i="51"/>
  <c r="HU96" i="51"/>
  <c r="IN81" i="51"/>
  <c r="HX81" i="51"/>
  <c r="IW275" i="51"/>
  <c r="IU251" i="51"/>
  <c r="IW201" i="51"/>
  <c r="HV268" i="51"/>
  <c r="IC81" i="51"/>
  <c r="IH353" i="51"/>
  <c r="IL96" i="51"/>
  <c r="II151" i="51"/>
  <c r="IB339" i="51"/>
  <c r="IF364" i="51"/>
  <c r="HP364" i="51"/>
  <c r="HF339" i="51"/>
  <c r="HY364" i="51"/>
  <c r="IB364" i="51"/>
  <c r="HL364" i="51"/>
  <c r="IA353" i="51"/>
  <c r="HK353" i="51"/>
  <c r="IT282" i="51"/>
  <c r="HI268" i="51"/>
  <c r="IH177" i="51"/>
  <c r="HR177" i="51"/>
  <c r="HS138" i="51"/>
  <c r="HC138" i="51"/>
  <c r="IH281" i="51"/>
  <c r="HR281" i="51"/>
  <c r="IA110" i="51"/>
  <c r="HK110" i="51"/>
  <c r="HV353" i="51"/>
  <c r="IL268" i="51"/>
  <c r="HW177" i="51"/>
  <c r="IM364" i="51"/>
  <c r="HW364" i="51"/>
  <c r="HH339" i="51"/>
  <c r="HO268" i="51"/>
  <c r="HF11" i="51"/>
  <c r="HF10" i="51" s="1"/>
  <c r="IN300" i="51"/>
  <c r="HG373" i="51"/>
  <c r="IN364" i="51"/>
  <c r="HX364" i="51"/>
  <c r="HH364" i="51"/>
  <c r="HH233" i="51"/>
  <c r="IH96" i="51"/>
  <c r="ID383" i="51"/>
  <c r="HN383" i="51"/>
  <c r="IG353" i="51"/>
  <c r="HQ353" i="51"/>
  <c r="IL323" i="51"/>
  <c r="HV323" i="51"/>
  <c r="IA281" i="51"/>
  <c r="IC268" i="51"/>
  <c r="HM268" i="51"/>
  <c r="HD262" i="51"/>
  <c r="IV258" i="51"/>
  <c r="IV257" i="51" s="1"/>
  <c r="K19" i="68" s="1"/>
  <c r="HD233" i="51"/>
  <c r="HT110" i="51"/>
  <c r="HZ281" i="51"/>
  <c r="HS110" i="51"/>
  <c r="HH262" i="51"/>
  <c r="HX110" i="51"/>
  <c r="HO364" i="51"/>
  <c r="HD300" i="51"/>
  <c r="HI281" i="51"/>
  <c r="IT275" i="51"/>
  <c r="HL110" i="51"/>
  <c r="IO421" i="51"/>
  <c r="HA373" i="51"/>
  <c r="IK364" i="51"/>
  <c r="HU364" i="51"/>
  <c r="ID323" i="51"/>
  <c r="HN323" i="51"/>
  <c r="IU301" i="51"/>
  <c r="HE268" i="51"/>
  <c r="IM240" i="51"/>
  <c r="HW240" i="51"/>
  <c r="IW97" i="51"/>
  <c r="IJ300" i="51"/>
  <c r="IU295" i="51"/>
  <c r="IU294" i="51" s="1"/>
  <c r="I23" i="68" s="1"/>
  <c r="HU240" i="51"/>
  <c r="II240" i="51"/>
  <c r="HS240" i="51"/>
  <c r="IM138" i="51"/>
  <c r="HW268" i="51"/>
  <c r="HN353" i="51"/>
  <c r="HR268" i="51"/>
  <c r="HZ383" i="51"/>
  <c r="IH323" i="51"/>
  <c r="HR323" i="51"/>
  <c r="IM281" i="51"/>
  <c r="HW281" i="51"/>
  <c r="IW271" i="51"/>
  <c r="IT254" i="51"/>
  <c r="IA240" i="51"/>
  <c r="IJ81" i="51"/>
  <c r="HT81" i="51"/>
  <c r="IW184" i="51"/>
  <c r="HE138" i="51"/>
  <c r="HO110" i="51"/>
  <c r="II96" i="51"/>
  <c r="HJ81" i="51"/>
  <c r="IL11" i="51"/>
  <c r="IL10" i="51" s="1"/>
  <c r="HV11" i="51"/>
  <c r="HV10" i="51" s="1"/>
  <c r="ID353" i="51"/>
  <c r="HA162" i="51"/>
  <c r="HC364" i="51"/>
  <c r="IJ339" i="51"/>
  <c r="HT339" i="51"/>
  <c r="IB96" i="51"/>
  <c r="HG300" i="51"/>
  <c r="HS96" i="51"/>
  <c r="HZ11" i="51"/>
  <c r="HZ10" i="51" s="1"/>
  <c r="HS177" i="51"/>
  <c r="HN96" i="51"/>
  <c r="IE81" i="51"/>
  <c r="HO81" i="51"/>
  <c r="HC373" i="51"/>
  <c r="HC300" i="51"/>
  <c r="II177" i="51"/>
  <c r="HY81" i="51"/>
  <c r="IE364" i="51"/>
  <c r="HS323" i="51"/>
  <c r="HA81" i="51"/>
  <c r="HU11" i="51"/>
  <c r="HU10" i="51" s="1"/>
  <c r="IN339" i="51"/>
  <c r="HX339" i="51"/>
  <c r="HB339" i="51"/>
  <c r="II81" i="51"/>
  <c r="HS81" i="51"/>
  <c r="HS268" i="51"/>
  <c r="GZ373" i="51"/>
  <c r="IN268" i="51"/>
  <c r="HX268" i="51"/>
  <c r="HK323" i="51"/>
  <c r="HG281" i="51"/>
  <c r="ID240" i="51"/>
  <c r="HN240" i="51"/>
  <c r="IJ96" i="51"/>
  <c r="IM81" i="51"/>
  <c r="HW81" i="51"/>
  <c r="HC81" i="51"/>
  <c r="IV64" i="51"/>
  <c r="IA96" i="51"/>
  <c r="IL81" i="51"/>
  <c r="IF300" i="51"/>
  <c r="HF268" i="51"/>
  <c r="IF138" i="51"/>
  <c r="GZ138" i="51"/>
  <c r="HB96" i="51"/>
  <c r="HA353" i="51"/>
  <c r="IT335" i="51"/>
  <c r="HC312" i="51"/>
  <c r="HP110" i="51"/>
  <c r="HV96" i="51"/>
  <c r="IW251" i="51"/>
  <c r="HK177" i="51"/>
  <c r="IW174" i="51"/>
  <c r="IW171" i="51" s="1"/>
  <c r="HZ364" i="51"/>
  <c r="IA383" i="51"/>
  <c r="IA363" i="51" s="1"/>
  <c r="HD96" i="51"/>
  <c r="IW301" i="51"/>
  <c r="IE268" i="51"/>
  <c r="HN81" i="51"/>
  <c r="HC73" i="51"/>
  <c r="IU54" i="51"/>
  <c r="IT54" i="51"/>
  <c r="HP300" i="51"/>
  <c r="HZ268" i="51"/>
  <c r="HP138" i="51"/>
  <c r="IF268" i="51"/>
  <c r="HP268" i="51"/>
  <c r="GZ110" i="51"/>
  <c r="IF110" i="51"/>
  <c r="HK268" i="51"/>
  <c r="IK138" i="51"/>
  <c r="HU138" i="51"/>
  <c r="II110" i="51"/>
  <c r="HO96" i="51"/>
  <c r="HL300" i="51"/>
  <c r="IG81" i="51"/>
  <c r="IV313" i="51"/>
  <c r="IV312" i="51" s="1"/>
  <c r="K25" i="68" s="1"/>
  <c r="IU226" i="51"/>
  <c r="HB11" i="51"/>
  <c r="HB10" i="51" s="1"/>
  <c r="IB138" i="51"/>
  <c r="HZ323" i="51"/>
  <c r="HJ323" i="51"/>
  <c r="IE281" i="51"/>
  <c r="HO281" i="51"/>
  <c r="IW211" i="51"/>
  <c r="IU163" i="51"/>
  <c r="IU162" i="51" s="1"/>
  <c r="I13" i="68" s="1"/>
  <c r="HW110" i="51"/>
  <c r="HG73" i="51"/>
  <c r="IB300" i="51"/>
  <c r="IT49" i="51"/>
  <c r="HH300" i="51"/>
  <c r="IU370" i="51"/>
  <c r="HE353" i="51"/>
  <c r="IT330" i="51"/>
  <c r="IH240" i="51"/>
  <c r="HR240" i="51"/>
  <c r="IU205" i="51"/>
  <c r="HX96" i="51"/>
  <c r="IC110" i="51"/>
  <c r="HM110" i="51"/>
  <c r="HZ81" i="51"/>
  <c r="HX138" i="51"/>
  <c r="IF11" i="51"/>
  <c r="IF10" i="51" s="1"/>
  <c r="HP11" i="51"/>
  <c r="HP10" i="51" s="1"/>
  <c r="HE11" i="51"/>
  <c r="HE10" i="51" s="1"/>
  <c r="HG151" i="51"/>
  <c r="HJ151" i="51"/>
  <c r="GZ300" i="51"/>
  <c r="HE281" i="51"/>
  <c r="IB268" i="51"/>
  <c r="HL268" i="51"/>
  <c r="IV163" i="51"/>
  <c r="IV162" i="51" s="1"/>
  <c r="K13" i="68" s="1"/>
  <c r="IH110" i="51"/>
  <c r="HR110" i="51"/>
  <c r="IN96" i="51"/>
  <c r="IA81" i="51"/>
  <c r="HK81" i="51"/>
  <c r="HH73" i="51"/>
  <c r="HF281" i="51"/>
  <c r="II268" i="51"/>
  <c r="HC268" i="51"/>
  <c r="IW221" i="51"/>
  <c r="IH11" i="51"/>
  <c r="IH10" i="51" s="1"/>
  <c r="HR11" i="51"/>
  <c r="HR10" i="51" s="1"/>
  <c r="HH110" i="51"/>
  <c r="IM323" i="51"/>
  <c r="HG323" i="51"/>
  <c r="IU74" i="51"/>
  <c r="IU73" i="51" s="1"/>
  <c r="I7" i="68" s="1"/>
  <c r="IA300" i="51"/>
  <c r="HK300" i="51"/>
  <c r="ID364" i="51"/>
  <c r="HN364" i="51"/>
  <c r="IU365" i="51"/>
  <c r="IT360" i="51"/>
  <c r="GZ262" i="51"/>
  <c r="HZ240" i="51"/>
  <c r="HJ240" i="51"/>
  <c r="HG162" i="51"/>
  <c r="IG151" i="51"/>
  <c r="HQ151" i="51"/>
  <c r="HE151" i="51"/>
  <c r="HB110" i="51"/>
  <c r="HH96" i="51"/>
  <c r="IK300" i="51"/>
  <c r="HU300" i="51"/>
  <c r="IW226" i="51"/>
  <c r="HS188" i="51"/>
  <c r="HC188" i="51"/>
  <c r="IJ151" i="51"/>
  <c r="HT151" i="51"/>
  <c r="HD151" i="51"/>
  <c r="HM138" i="51"/>
  <c r="HW96" i="51"/>
  <c r="HR81" i="51"/>
  <c r="IW42" i="51"/>
  <c r="IN138" i="51"/>
  <c r="HH138" i="51"/>
  <c r="HM11" i="51"/>
  <c r="HM10" i="51" s="1"/>
  <c r="IG11" i="51"/>
  <c r="IG10" i="51" s="1"/>
  <c r="IM300" i="51"/>
  <c r="HW300" i="51"/>
  <c r="IT365" i="51"/>
  <c r="HV300" i="51"/>
  <c r="ID110" i="51"/>
  <c r="IL36" i="51"/>
  <c r="HV36" i="51"/>
  <c r="GZ11" i="51"/>
  <c r="GZ10" i="51" s="1"/>
  <c r="IL300" i="51"/>
  <c r="IF188" i="51"/>
  <c r="HN110" i="51"/>
  <c r="HA383" i="51"/>
  <c r="GZ383" i="51"/>
  <c r="IW370" i="51"/>
  <c r="IB188" i="51"/>
  <c r="HL188" i="51"/>
  <c r="IK151" i="51"/>
  <c r="HU151" i="51"/>
  <c r="IW152" i="51"/>
  <c r="IU111" i="51"/>
  <c r="HC96" i="51"/>
  <c r="IA268" i="51"/>
  <c r="IE188" i="51"/>
  <c r="HO188" i="51"/>
  <c r="IN151" i="51"/>
  <c r="HX151" i="51"/>
  <c r="HH151" i="51"/>
  <c r="HV81" i="51"/>
  <c r="HB81" i="51"/>
  <c r="IH36" i="51"/>
  <c r="HR36" i="51"/>
  <c r="IU19" i="51"/>
  <c r="II323" i="51"/>
  <c r="HL138" i="51"/>
  <c r="IE323" i="51"/>
  <c r="HB233" i="51"/>
  <c r="HQ81" i="51"/>
  <c r="IB11" i="51"/>
  <c r="IB10" i="51" s="1"/>
  <c r="HL11" i="51"/>
  <c r="HL10" i="51" s="1"/>
  <c r="HQ11" i="51"/>
  <c r="HQ10" i="51" s="1"/>
  <c r="HS300" i="51"/>
  <c r="HX188" i="51"/>
  <c r="IA188" i="51"/>
  <c r="HK188" i="51"/>
  <c r="IC138" i="51"/>
  <c r="IU139" i="51"/>
  <c r="IH81" i="51"/>
  <c r="ID36" i="51"/>
  <c r="HN36" i="51"/>
  <c r="HM36" i="51"/>
  <c r="HM35" i="51" s="1"/>
  <c r="ID11" i="51"/>
  <c r="ID10" i="51" s="1"/>
  <c r="HN11" i="51"/>
  <c r="HN10" i="51" s="1"/>
  <c r="IA323" i="51"/>
  <c r="HW323" i="51"/>
  <c r="HC323" i="51"/>
  <c r="HR96" i="51"/>
  <c r="HX11" i="51"/>
  <c r="HX10" i="51" s="1"/>
  <c r="HH11" i="51"/>
  <c r="HH10" i="51" s="1"/>
  <c r="IU27" i="51"/>
  <c r="IE300" i="51"/>
  <c r="HO300" i="51"/>
  <c r="IG383" i="51"/>
  <c r="IW354" i="51"/>
  <c r="IT354" i="51"/>
  <c r="IM339" i="51"/>
  <c r="HW339" i="51"/>
  <c r="IN188" i="51"/>
  <c r="HT188" i="51"/>
  <c r="HT96" i="51"/>
  <c r="IU233" i="51"/>
  <c r="I17" i="68" s="1"/>
  <c r="IM188" i="51"/>
  <c r="HW188" i="51"/>
  <c r="HG188" i="51"/>
  <c r="IG110" i="51"/>
  <c r="HQ110" i="51"/>
  <c r="HA110" i="51"/>
  <c r="IM96" i="51"/>
  <c r="HZ36" i="51"/>
  <c r="HY36" i="51"/>
  <c r="HO323" i="51"/>
  <c r="IJ11" i="51"/>
  <c r="IJ10" i="51" s="1"/>
  <c r="HT11" i="51"/>
  <c r="HT10" i="51" s="1"/>
  <c r="HD11" i="51"/>
  <c r="HD10" i="51" s="1"/>
  <c r="IK11" i="51"/>
  <c r="IK10" i="51" s="1"/>
  <c r="IW74" i="51"/>
  <c r="IW73" i="51" s="1"/>
  <c r="HF151" i="51"/>
  <c r="HY383" i="51"/>
  <c r="HI383" i="51"/>
  <c r="IH364" i="51"/>
  <c r="HR364" i="51"/>
  <c r="HB364" i="51"/>
  <c r="IA339" i="51"/>
  <c r="HE383" i="51"/>
  <c r="IF383" i="51"/>
  <c r="HP383" i="51"/>
  <c r="IW384" i="51"/>
  <c r="HA364" i="51"/>
  <c r="IF353" i="51"/>
  <c r="HP353" i="51"/>
  <c r="GZ353" i="51"/>
  <c r="IT346" i="51"/>
  <c r="IH339" i="51"/>
  <c r="HR339" i="51"/>
  <c r="IV410" i="51"/>
  <c r="IE383" i="51"/>
  <c r="HO383" i="51"/>
  <c r="IV384" i="51"/>
  <c r="HY339" i="51"/>
  <c r="HI353" i="51"/>
  <c r="IT308" i="51"/>
  <c r="HZ300" i="51"/>
  <c r="IS234" i="51"/>
  <c r="IT178" i="51"/>
  <c r="HY151" i="51"/>
  <c r="HI151" i="51"/>
  <c r="HA151" i="51"/>
  <c r="IT111" i="51"/>
  <c r="IW101" i="51"/>
  <c r="IT101" i="51"/>
  <c r="IS79" i="51"/>
  <c r="HI339" i="51"/>
  <c r="IC323" i="51"/>
  <c r="HM323" i="51"/>
  <c r="HY300" i="51"/>
  <c r="HI300" i="51"/>
  <c r="IC240" i="51"/>
  <c r="IT241" i="51"/>
  <c r="HU188" i="51"/>
  <c r="HE188" i="51"/>
  <c r="HY177" i="51"/>
  <c r="HI177" i="51"/>
  <c r="GZ171" i="51"/>
  <c r="HB162" i="51"/>
  <c r="HN138" i="51"/>
  <c r="HB138" i="51"/>
  <c r="HC110" i="51"/>
  <c r="IT120" i="51"/>
  <c r="IU69" i="51"/>
  <c r="IT42" i="51"/>
  <c r="IV346" i="51"/>
  <c r="IF323" i="51"/>
  <c r="HD323" i="51"/>
  <c r="IW247" i="51"/>
  <c r="HX240" i="51"/>
  <c r="HN188" i="51"/>
  <c r="HX177" i="51"/>
  <c r="IW178" i="51"/>
  <c r="IS139" i="51"/>
  <c r="IV101" i="51"/>
  <c r="IG36" i="51"/>
  <c r="IW64" i="51"/>
  <c r="IS340" i="51"/>
  <c r="IU330" i="51"/>
  <c r="HT323" i="51"/>
  <c r="IU275" i="51"/>
  <c r="IT258" i="51"/>
  <c r="IT257" i="51" s="1"/>
  <c r="F19" i="68" s="1"/>
  <c r="IV233" i="51"/>
  <c r="K17" i="68" s="1"/>
  <c r="IU201" i="51"/>
  <c r="HD188" i="51"/>
  <c r="IV184" i="51"/>
  <c r="IB177" i="51"/>
  <c r="IS178" i="51"/>
  <c r="IW139" i="51"/>
  <c r="IU131" i="51"/>
  <c r="IS111" i="51"/>
  <c r="IU101" i="51"/>
  <c r="HB73" i="51"/>
  <c r="IU384" i="51"/>
  <c r="HC339" i="51"/>
  <c r="IS320" i="51"/>
  <c r="IS313" i="51"/>
  <c r="IV308" i="51"/>
  <c r="IU254" i="51"/>
  <c r="IV226" i="51"/>
  <c r="HD162" i="51"/>
  <c r="HW138" i="51"/>
  <c r="HG138" i="51"/>
  <c r="IW49" i="51"/>
  <c r="IM36" i="51"/>
  <c r="HW36" i="51"/>
  <c r="HG36" i="51"/>
  <c r="IV241" i="51"/>
  <c r="IW192" i="51"/>
  <c r="IV111" i="51"/>
  <c r="IS74" i="51"/>
  <c r="IV178" i="51"/>
  <c r="IT174" i="51"/>
  <c r="IT171" i="51" s="1"/>
  <c r="F14" i="68" s="1"/>
  <c r="HB36" i="51"/>
  <c r="IJ36" i="51"/>
  <c r="HT36" i="51"/>
  <c r="HD36" i="51"/>
  <c r="IV12" i="51"/>
  <c r="IA11" i="51"/>
  <c r="IA10" i="51" s="1"/>
  <c r="IV54" i="51"/>
  <c r="IC11" i="51"/>
  <c r="IC10" i="51" s="1"/>
  <c r="IS192" i="51"/>
  <c r="HA73" i="51"/>
  <c r="IC383" i="51"/>
  <c r="HM383" i="51"/>
  <c r="IB383" i="51"/>
  <c r="HL383" i="51"/>
  <c r="IV374" i="51"/>
  <c r="IV373" i="51" s="1"/>
  <c r="K31" i="68" s="1"/>
  <c r="IT370" i="51"/>
  <c r="IB353" i="51"/>
  <c r="HL353" i="51"/>
  <c r="ID339" i="51"/>
  <c r="HN339" i="51"/>
  <c r="IU374" i="51"/>
  <c r="IU373" i="51" s="1"/>
  <c r="I31" i="68" s="1"/>
  <c r="IW365" i="51"/>
  <c r="IU354" i="51"/>
  <c r="IK339" i="51"/>
  <c r="HU339" i="51"/>
  <c r="HB300" i="51"/>
  <c r="IS282" i="51"/>
  <c r="IH188" i="51"/>
  <c r="HR188" i="51"/>
  <c r="IS167" i="51"/>
  <c r="HE339" i="51"/>
  <c r="IW335" i="51"/>
  <c r="HY323" i="51"/>
  <c r="HI323" i="51"/>
  <c r="HH281" i="51"/>
  <c r="HD268" i="51"/>
  <c r="HY240" i="51"/>
  <c r="HI240" i="51"/>
  <c r="IW217" i="51"/>
  <c r="IV192" i="51"/>
  <c r="IG188" i="51"/>
  <c r="HQ188" i="51"/>
  <c r="HA188" i="51"/>
  <c r="IK177" i="51"/>
  <c r="HU177" i="51"/>
  <c r="HE177" i="51"/>
  <c r="IV174" i="51"/>
  <c r="IV171" i="51" s="1"/>
  <c r="K14" i="68" s="1"/>
  <c r="IS172" i="51"/>
  <c r="HZ138" i="51"/>
  <c r="HJ138" i="51"/>
  <c r="IV131" i="51"/>
  <c r="IV74" i="51"/>
  <c r="IV73" i="51" s="1"/>
  <c r="K7" i="68" s="1"/>
  <c r="IU58" i="51"/>
  <c r="IW27" i="51"/>
  <c r="IS374" i="51"/>
  <c r="HX323" i="51"/>
  <c r="IW324" i="51"/>
  <c r="IW308" i="51"/>
  <c r="IV275" i="51"/>
  <c r="IU271" i="51"/>
  <c r="IT251" i="51"/>
  <c r="HP240" i="51"/>
  <c r="HF233" i="51"/>
  <c r="HP177" i="51"/>
  <c r="IS155" i="51"/>
  <c r="HD110" i="51"/>
  <c r="HB353" i="51"/>
  <c r="HH323" i="51"/>
  <c r="IW295" i="51"/>
  <c r="IW294" i="51" s="1"/>
  <c r="IN240" i="51"/>
  <c r="HD240" i="51"/>
  <c r="IV205" i="51"/>
  <c r="IW189" i="51"/>
  <c r="HT177" i="51"/>
  <c r="HI162" i="51"/>
  <c r="IU159" i="51"/>
  <c r="HC151" i="51"/>
  <c r="HY138" i="51"/>
  <c r="HA138" i="51"/>
  <c r="IW120" i="51"/>
  <c r="HA36" i="51"/>
  <c r="IV340" i="51"/>
  <c r="HB323" i="51"/>
  <c r="HE312" i="51"/>
  <c r="IU282" i="51"/>
  <c r="IT271" i="51"/>
  <c r="IW258" i="51"/>
  <c r="IW257" i="51" s="1"/>
  <c r="IW163" i="51"/>
  <c r="IW162" i="51" s="1"/>
  <c r="IU145" i="51"/>
  <c r="IU42" i="51"/>
  <c r="II36" i="51"/>
  <c r="HS36" i="51"/>
  <c r="HC36" i="51"/>
  <c r="IS229" i="51"/>
  <c r="IS58" i="51"/>
  <c r="IT12" i="51"/>
  <c r="IU211" i="51"/>
  <c r="IW12" i="51"/>
  <c r="IU217" i="51"/>
  <c r="HA96" i="51"/>
  <c r="IU37" i="51"/>
  <c r="IW131" i="51"/>
  <c r="IF36" i="51"/>
  <c r="HP36" i="51"/>
  <c r="IW37" i="51"/>
  <c r="IV27" i="51"/>
  <c r="IW19" i="51"/>
  <c r="IM11" i="51"/>
  <c r="IM10" i="51" s="1"/>
  <c r="HW11" i="51"/>
  <c r="HW10" i="51" s="1"/>
  <c r="HG11" i="51"/>
  <c r="HG10" i="51" s="1"/>
  <c r="HI11" i="51"/>
  <c r="HI10" i="51" s="1"/>
  <c r="IV120" i="51"/>
  <c r="IT74" i="51"/>
  <c r="IW410" i="51"/>
  <c r="HF364" i="51"/>
  <c r="II339" i="51"/>
  <c r="HS339" i="51"/>
  <c r="IN383" i="51"/>
  <c r="HX383" i="51"/>
  <c r="IS384" i="51"/>
  <c r="HI364" i="51"/>
  <c r="IV360" i="51"/>
  <c r="IN353" i="51"/>
  <c r="HX353" i="51"/>
  <c r="HH353" i="51"/>
  <c r="HZ339" i="51"/>
  <c r="IU410" i="51"/>
  <c r="IM383" i="51"/>
  <c r="HW383" i="51"/>
  <c r="IU360" i="51"/>
  <c r="HC353" i="51"/>
  <c r="IW346" i="51"/>
  <c r="IG339" i="51"/>
  <c r="HQ339" i="51"/>
  <c r="IH300" i="51"/>
  <c r="HR300" i="51"/>
  <c r="IT295" i="51"/>
  <c r="IT294" i="51" s="1"/>
  <c r="F23" i="68" s="1"/>
  <c r="HA281" i="51"/>
  <c r="HA268" i="51"/>
  <c r="IV263" i="51"/>
  <c r="IV262" i="51" s="1"/>
  <c r="K20" i="68" s="1"/>
  <c r="IS263" i="51"/>
  <c r="IL240" i="51"/>
  <c r="HV240" i="51"/>
  <c r="IS236" i="51"/>
  <c r="IW233" i="51"/>
  <c r="IU221" i="51"/>
  <c r="IS211" i="51"/>
  <c r="HB188" i="51"/>
  <c r="IU178" i="51"/>
  <c r="HC162" i="51"/>
  <c r="IW159" i="51"/>
  <c r="IV139" i="51"/>
  <c r="IS136" i="51"/>
  <c r="HZ110" i="51"/>
  <c r="HD73" i="51"/>
  <c r="HA339" i="51"/>
  <c r="IW330" i="51"/>
  <c r="IK323" i="51"/>
  <c r="HU323" i="51"/>
  <c r="HA323" i="51"/>
  <c r="IG300" i="51"/>
  <c r="HQ300" i="51"/>
  <c r="HA300" i="51"/>
  <c r="IS288" i="51"/>
  <c r="HD281" i="51"/>
  <c r="IV271" i="51"/>
  <c r="IU263" i="51"/>
  <c r="IU262" i="51" s="1"/>
  <c r="I20" i="68" s="1"/>
  <c r="IK240" i="51"/>
  <c r="IS226" i="51"/>
  <c r="IT214" i="51"/>
  <c r="IC188" i="51"/>
  <c r="HM188" i="51"/>
  <c r="IG177" i="51"/>
  <c r="HQ177" i="51"/>
  <c r="HA177" i="51"/>
  <c r="HD171" i="51"/>
  <c r="IF151" i="51"/>
  <c r="HP151" i="51"/>
  <c r="GZ151" i="51"/>
  <c r="IL138" i="51"/>
  <c r="HV138" i="51"/>
  <c r="HF138" i="51"/>
  <c r="HY110" i="51"/>
  <c r="HI110" i="51"/>
  <c r="IS77" i="51"/>
  <c r="IT69" i="51"/>
  <c r="IU64" i="51"/>
  <c r="IS42" i="51"/>
  <c r="IK36" i="51"/>
  <c r="HE36" i="51"/>
  <c r="IU346" i="51"/>
  <c r="HD339" i="51"/>
  <c r="HP323" i="51"/>
  <c r="IS292" i="51"/>
  <c r="HC281" i="51"/>
  <c r="IS266" i="51"/>
  <c r="IJ240" i="51"/>
  <c r="HH240" i="51"/>
  <c r="GZ188" i="51"/>
  <c r="IU184" i="51"/>
  <c r="HH177" i="51"/>
  <c r="IU174" i="51"/>
  <c r="IU171" i="51" s="1"/>
  <c r="I14" i="68" s="1"/>
  <c r="IS169" i="51"/>
  <c r="IW111" i="51"/>
  <c r="IS64" i="51"/>
  <c r="IV370" i="51"/>
  <c r="IV330" i="51"/>
  <c r="IJ323" i="51"/>
  <c r="IV324" i="51"/>
  <c r="IV254" i="51"/>
  <c r="IS247" i="51"/>
  <c r="IB240" i="51"/>
  <c r="IW241" i="51"/>
  <c r="IV201" i="51"/>
  <c r="ID188" i="51"/>
  <c r="IU192" i="51"/>
  <c r="HH188" i="51"/>
  <c r="HL177" i="51"/>
  <c r="HC171" i="51"/>
  <c r="IV152" i="51"/>
  <c r="HQ138" i="51"/>
  <c r="IC36" i="51"/>
  <c r="IT64" i="51"/>
  <c r="HG339" i="51"/>
  <c r="IU335" i="51"/>
  <c r="IS317" i="51"/>
  <c r="IW313" i="51"/>
  <c r="IW312" i="51" s="1"/>
  <c r="IU308" i="51"/>
  <c r="IS306" i="51"/>
  <c r="IV295" i="51"/>
  <c r="IV294" i="51" s="1"/>
  <c r="K23" i="68" s="1"/>
  <c r="HB268" i="51"/>
  <c r="HA262" i="51"/>
  <c r="IS245" i="51"/>
  <c r="GZ162" i="51"/>
  <c r="HO138" i="51"/>
  <c r="IE36" i="51"/>
  <c r="HO36" i="51"/>
  <c r="IV37" i="51"/>
  <c r="IV49" i="51"/>
  <c r="HA11" i="51"/>
  <c r="HA10" i="51" s="1"/>
  <c r="IU241" i="51"/>
  <c r="IU120" i="51"/>
  <c r="IV69" i="51"/>
  <c r="IW229" i="51"/>
  <c r="IW54" i="51"/>
  <c r="HF36" i="51"/>
  <c r="HB151" i="51"/>
  <c r="IB36" i="51"/>
  <c r="HL36" i="51"/>
  <c r="GZ36" i="51"/>
  <c r="II11" i="51"/>
  <c r="II10" i="51" s="1"/>
  <c r="HS11" i="51"/>
  <c r="HS10" i="51" s="1"/>
  <c r="HC11" i="51"/>
  <c r="HC10" i="51" s="1"/>
  <c r="IS174" i="51"/>
  <c r="IS54" i="51"/>
  <c r="IS238" i="51"/>
  <c r="IQ421" i="51"/>
  <c r="IR421" i="51"/>
  <c r="HQ383" i="51"/>
  <c r="IT384" i="51"/>
  <c r="IL364" i="51"/>
  <c r="HV364" i="51"/>
  <c r="IE339" i="51"/>
  <c r="HO339" i="51"/>
  <c r="IK383" i="51"/>
  <c r="HU383" i="51"/>
  <c r="IW404" i="51"/>
  <c r="IJ383" i="51"/>
  <c r="HT383" i="51"/>
  <c r="HD383" i="51"/>
  <c r="IS370" i="51"/>
  <c r="HE364" i="51"/>
  <c r="IJ353" i="51"/>
  <c r="HT353" i="51"/>
  <c r="HD353" i="51"/>
  <c r="IL339" i="51"/>
  <c r="HV339" i="51"/>
  <c r="II383" i="51"/>
  <c r="HS383" i="51"/>
  <c r="HC383" i="51"/>
  <c r="IT374" i="51"/>
  <c r="IT373" i="51" s="1"/>
  <c r="F31" i="68" s="1"/>
  <c r="IV365" i="51"/>
  <c r="IV354" i="51"/>
  <c r="IW350" i="51"/>
  <c r="IT350" i="51"/>
  <c r="IC339" i="51"/>
  <c r="IS360" i="51"/>
  <c r="IU324" i="51"/>
  <c r="IU313" i="51"/>
  <c r="IU312" i="51" s="1"/>
  <c r="I25" i="68" s="1"/>
  <c r="IS304" i="51"/>
  <c r="ID300" i="51"/>
  <c r="HN300" i="51"/>
  <c r="IW282" i="51"/>
  <c r="IW254" i="51"/>
  <c r="HZ188" i="51"/>
  <c r="IC151" i="51"/>
  <c r="HM151" i="51"/>
  <c r="IS152" i="51"/>
  <c r="IL110" i="51"/>
  <c r="HV110" i="51"/>
  <c r="HF110" i="51"/>
  <c r="GZ73" i="51"/>
  <c r="IT340" i="51"/>
  <c r="IV335" i="51"/>
  <c r="IS335" i="51"/>
  <c r="IG323" i="51"/>
  <c r="HQ323" i="51"/>
  <c r="IC300" i="51"/>
  <c r="HM300" i="51"/>
  <c r="IT301" i="51"/>
  <c r="HB281" i="51"/>
  <c r="GZ281" i="51"/>
  <c r="HH268" i="51"/>
  <c r="GZ268" i="51"/>
  <c r="IG240" i="51"/>
  <c r="HQ240" i="51"/>
  <c r="HA240" i="51"/>
  <c r="IV217" i="51"/>
  <c r="HY188" i="51"/>
  <c r="HI188" i="51"/>
  <c r="IS184" i="51"/>
  <c r="IC177" i="51"/>
  <c r="HM177" i="51"/>
  <c r="IB151" i="51"/>
  <c r="HL151" i="51"/>
  <c r="IH138" i="51"/>
  <c r="HR138" i="51"/>
  <c r="IT139" i="51"/>
  <c r="HG110" i="51"/>
  <c r="IK110" i="51"/>
  <c r="HU110" i="51"/>
  <c r="HE110" i="51"/>
  <c r="HQ36" i="51"/>
  <c r="IV19" i="51"/>
  <c r="IW374" i="51"/>
  <c r="IW373" i="51" s="1"/>
  <c r="IW340" i="51"/>
  <c r="IN323" i="51"/>
  <c r="HL323" i="51"/>
  <c r="IS308" i="51"/>
  <c r="IV282" i="51"/>
  <c r="IF240" i="51"/>
  <c r="HV188" i="51"/>
  <c r="IS189" i="51"/>
  <c r="IF177" i="51"/>
  <c r="HD177" i="51"/>
  <c r="HG171" i="51"/>
  <c r="IV159" i="51"/>
  <c r="IS157" i="51"/>
  <c r="IW145" i="51"/>
  <c r="IG138" i="51"/>
  <c r="HI36" i="51"/>
  <c r="GZ339" i="51"/>
  <c r="IB323" i="51"/>
  <c r="GZ323" i="51"/>
  <c r="IS251" i="51"/>
  <c r="HT240" i="51"/>
  <c r="GZ240" i="51"/>
  <c r="IW214" i="51"/>
  <c r="IV211" i="51"/>
  <c r="IW205" i="51"/>
  <c r="IN177" i="51"/>
  <c r="GZ177" i="51"/>
  <c r="HI138" i="51"/>
  <c r="IJ110" i="51"/>
  <c r="HU36" i="51"/>
  <c r="HB383" i="51"/>
  <c r="IU340" i="51"/>
  <c r="HI312" i="51"/>
  <c r="HA312" i="51"/>
  <c r="IV301" i="51"/>
  <c r="IT263" i="51"/>
  <c r="IT262" i="51" s="1"/>
  <c r="F20" i="68" s="1"/>
  <c r="IS258" i="51"/>
  <c r="HB240" i="51"/>
  <c r="IV221" i="51"/>
  <c r="IA138" i="51"/>
  <c r="IV145" i="51"/>
  <c r="IV42" i="51"/>
  <c r="IA36" i="51"/>
  <c r="HK36" i="51"/>
  <c r="IU12" i="51"/>
  <c r="IW58" i="51"/>
  <c r="IT27" i="51"/>
  <c r="HC240" i="51"/>
  <c r="HC177" i="51"/>
  <c r="IT58" i="51"/>
  <c r="IT37" i="51"/>
  <c r="IS69" i="51"/>
  <c r="IU152" i="51"/>
  <c r="IN36" i="51"/>
  <c r="HX36" i="51"/>
  <c r="IS37" i="51"/>
  <c r="IE11" i="51"/>
  <c r="IE10" i="51" s="1"/>
  <c r="HO11" i="51"/>
  <c r="HO10" i="51" s="1"/>
  <c r="IU49" i="51"/>
  <c r="IW69" i="51"/>
  <c r="HF316" i="51"/>
  <c r="IT316" i="51" s="1"/>
  <c r="HF315" i="51"/>
  <c r="IT315" i="51" s="1"/>
  <c r="HF314" i="51"/>
  <c r="HF307" i="51"/>
  <c r="HP208" i="51"/>
  <c r="IE109" i="51"/>
  <c r="HL35" i="51" l="1"/>
  <c r="HL363" i="51"/>
  <c r="HU363" i="51"/>
  <c r="IB363" i="51"/>
  <c r="IV281" i="51"/>
  <c r="K22" i="68" s="1"/>
  <c r="IJ363" i="51"/>
  <c r="IB35" i="51"/>
  <c r="HP205" i="51"/>
  <c r="HP188" i="51" s="1"/>
  <c r="J20" i="68"/>
  <c r="L20" i="68"/>
  <c r="L13" i="68"/>
  <c r="L25" i="68"/>
  <c r="J14" i="68"/>
  <c r="L14" i="68"/>
  <c r="L17" i="68"/>
  <c r="J31" i="68"/>
  <c r="L31" i="68"/>
  <c r="L7" i="68"/>
  <c r="J23" i="68"/>
  <c r="L23" i="68"/>
  <c r="HQ363" i="51"/>
  <c r="IG363" i="51"/>
  <c r="HR35" i="51"/>
  <c r="HT363" i="51"/>
  <c r="HU35" i="51"/>
  <c r="IF35" i="51"/>
  <c r="HP35" i="51"/>
  <c r="IW353" i="51"/>
  <c r="IK35" i="51"/>
  <c r="IU281" i="51"/>
  <c r="I22" i="68" s="1"/>
  <c r="IV300" i="51"/>
  <c r="K24" i="68" s="1"/>
  <c r="HD363" i="51"/>
  <c r="HV363" i="51"/>
  <c r="IM35" i="51"/>
  <c r="HR363" i="51"/>
  <c r="IE35" i="51"/>
  <c r="IC363" i="51"/>
  <c r="HP363" i="51"/>
  <c r="GZ363" i="51"/>
  <c r="HS363" i="51"/>
  <c r="ID35" i="51"/>
  <c r="IL363" i="51"/>
  <c r="HP322" i="51"/>
  <c r="IH363" i="51"/>
  <c r="II363" i="51"/>
  <c r="ID322" i="51"/>
  <c r="HT35" i="51"/>
  <c r="IN363" i="51"/>
  <c r="II35" i="51"/>
  <c r="HK322" i="51"/>
  <c r="IG35" i="51"/>
  <c r="IF363" i="51"/>
  <c r="HZ363" i="51"/>
  <c r="IW177" i="51"/>
  <c r="IW281" i="51"/>
  <c r="HM363" i="51"/>
  <c r="HK35" i="51"/>
  <c r="IA95" i="51"/>
  <c r="HA322" i="51"/>
  <c r="HO363" i="51"/>
  <c r="HV322" i="51"/>
  <c r="IC35" i="51"/>
  <c r="HZ322" i="51"/>
  <c r="IU268" i="51"/>
  <c r="I21" i="68" s="1"/>
  <c r="HN363" i="51"/>
  <c r="IT268" i="51"/>
  <c r="F21" i="68" s="1"/>
  <c r="HW363" i="51"/>
  <c r="HS322" i="51"/>
  <c r="IW364" i="51"/>
  <c r="HY363" i="51"/>
  <c r="IW268" i="51"/>
  <c r="IN35" i="51"/>
  <c r="IK363" i="51"/>
  <c r="HO35" i="51"/>
  <c r="HX35" i="51"/>
  <c r="IM363" i="51"/>
  <c r="IW96" i="51"/>
  <c r="IH322" i="51"/>
  <c r="HY35" i="51"/>
  <c r="IT364" i="51"/>
  <c r="F30" i="68" s="1"/>
  <c r="IL322" i="51"/>
  <c r="HX363" i="51"/>
  <c r="HN322" i="51"/>
  <c r="IU300" i="51"/>
  <c r="I24" i="68" s="1"/>
  <c r="IJ35" i="51"/>
  <c r="HR322" i="51"/>
  <c r="ID363" i="51"/>
  <c r="IE363" i="51"/>
  <c r="HC363" i="51"/>
  <c r="HS35" i="51"/>
  <c r="IG322" i="51"/>
  <c r="IU323" i="51"/>
  <c r="I27" i="68" s="1"/>
  <c r="HW35" i="51"/>
  <c r="IA35" i="51"/>
  <c r="HI363" i="51"/>
  <c r="IU151" i="51"/>
  <c r="I12" i="68" s="1"/>
  <c r="HO322" i="51"/>
  <c r="HU322" i="51"/>
  <c r="II322" i="51"/>
  <c r="IU364" i="51"/>
  <c r="I30" i="68" s="1"/>
  <c r="IL35" i="51"/>
  <c r="IW339" i="51"/>
  <c r="HC35" i="51"/>
  <c r="IU138" i="51"/>
  <c r="I11" i="68" s="1"/>
  <c r="IW300" i="51"/>
  <c r="HN35" i="51"/>
  <c r="HA363" i="51"/>
  <c r="IV177" i="51"/>
  <c r="K15" i="68" s="1"/>
  <c r="IV364" i="51"/>
  <c r="K30" i="68" s="1"/>
  <c r="IV268" i="51"/>
  <c r="K21" i="68" s="1"/>
  <c r="HI322" i="51"/>
  <c r="HX95" i="51"/>
  <c r="HZ35" i="51"/>
  <c r="HV35" i="51"/>
  <c r="IM95" i="51"/>
  <c r="IH95" i="51"/>
  <c r="HG322" i="51"/>
  <c r="IB322" i="51"/>
  <c r="HS95" i="51"/>
  <c r="IU11" i="51"/>
  <c r="HZ95" i="51"/>
  <c r="IE322" i="51"/>
  <c r="IT353" i="51"/>
  <c r="F29" i="68" s="1"/>
  <c r="IJ322" i="51"/>
  <c r="IT36" i="51"/>
  <c r="F6" i="68" s="1"/>
  <c r="IB95" i="51"/>
  <c r="HE363" i="51"/>
  <c r="HU95" i="51"/>
  <c r="HQ322" i="51"/>
  <c r="IT339" i="51"/>
  <c r="F28" i="68" s="1"/>
  <c r="IV353" i="51"/>
  <c r="K29" i="68" s="1"/>
  <c r="IW151" i="51"/>
  <c r="IM322" i="51"/>
  <c r="IN322" i="51"/>
  <c r="HQ35" i="51"/>
  <c r="IW240" i="51"/>
  <c r="HH95" i="51"/>
  <c r="IK322" i="51"/>
  <c r="HC322" i="51"/>
  <c r="IF322" i="51"/>
  <c r="HN95" i="51"/>
  <c r="IA322" i="51"/>
  <c r="IC95" i="51"/>
  <c r="HB95" i="51"/>
  <c r="IW110" i="51"/>
  <c r="HI95" i="51"/>
  <c r="HA35" i="51"/>
  <c r="HT95" i="51"/>
  <c r="HB35" i="51"/>
  <c r="HW95" i="51"/>
  <c r="HV95" i="51"/>
  <c r="HR95" i="51"/>
  <c r="HY95" i="51"/>
  <c r="GZ95" i="51"/>
  <c r="HY322" i="51"/>
  <c r="HW322" i="51"/>
  <c r="IH35" i="51"/>
  <c r="IE108" i="51"/>
  <c r="IT109" i="51"/>
  <c r="IT108" i="51" s="1"/>
  <c r="IT307" i="51"/>
  <c r="IT306" i="51" s="1"/>
  <c r="IT300" i="51" s="1"/>
  <c r="F24" i="68" s="1"/>
  <c r="HF306" i="51"/>
  <c r="HF300" i="51" s="1"/>
  <c r="GZ322" i="51"/>
  <c r="IV151" i="51"/>
  <c r="K12" i="68" s="1"/>
  <c r="IS73" i="51"/>
  <c r="E7" i="68" s="1"/>
  <c r="IU177" i="51"/>
  <c r="I15" i="68" s="1"/>
  <c r="HA95" i="51"/>
  <c r="HB322" i="51"/>
  <c r="IV110" i="51"/>
  <c r="K10" i="68" s="1"/>
  <c r="IU110" i="51"/>
  <c r="I10" i="68" s="1"/>
  <c r="IS177" i="51"/>
  <c r="E15" i="68" s="1"/>
  <c r="HT322" i="51"/>
  <c r="HF313" i="51"/>
  <c r="HF312" i="51" s="1"/>
  <c r="IT314" i="51"/>
  <c r="IT313" i="51" s="1"/>
  <c r="IT312" i="51" s="1"/>
  <c r="F25" i="68" s="1"/>
  <c r="IS312" i="51"/>
  <c r="E25" i="68" s="1"/>
  <c r="IV138" i="51"/>
  <c r="K11" i="68" s="1"/>
  <c r="IW188" i="51"/>
  <c r="HH322" i="51"/>
  <c r="IS171" i="51"/>
  <c r="E14" i="68" s="1"/>
  <c r="G14" i="68" s="1"/>
  <c r="IW138" i="51"/>
  <c r="IC322" i="51"/>
  <c r="IS233" i="51"/>
  <c r="E17" i="68" s="1"/>
  <c r="IV323" i="51"/>
  <c r="K27" i="68" s="1"/>
  <c r="IW11" i="51"/>
  <c r="IW10" i="51" s="1"/>
  <c r="K4" i="71" s="1"/>
  <c r="IW323" i="51"/>
  <c r="IU353" i="51"/>
  <c r="I29" i="68" s="1"/>
  <c r="IV11" i="51"/>
  <c r="HC95" i="51"/>
  <c r="IS257" i="51"/>
  <c r="E19" i="68" s="1"/>
  <c r="G19" i="68" s="1"/>
  <c r="IS262" i="51"/>
  <c r="E20" i="68" s="1"/>
  <c r="G20" i="68" s="1"/>
  <c r="IW383" i="51"/>
  <c r="IW36" i="51"/>
  <c r="IU36" i="51"/>
  <c r="I6" i="68" s="1"/>
  <c r="HD95" i="51"/>
  <c r="HX322" i="51"/>
  <c r="IS319" i="51"/>
  <c r="E26" i="68" s="1"/>
  <c r="HD322" i="51"/>
  <c r="HB363" i="51"/>
  <c r="J25" i="68" l="1"/>
  <c r="G25" i="68"/>
  <c r="IV10" i="51"/>
  <c r="I4" i="71" s="1"/>
  <c r="K5" i="68"/>
  <c r="L29" i="68"/>
  <c r="J29" i="68"/>
  <c r="L10" i="68"/>
  <c r="L15" i="68"/>
  <c r="L22" i="68"/>
  <c r="L11" i="68"/>
  <c r="J30" i="68"/>
  <c r="L30" i="68"/>
  <c r="L12" i="68"/>
  <c r="L27" i="68"/>
  <c r="J24" i="68"/>
  <c r="L24" i="68"/>
  <c r="L21" i="68"/>
  <c r="J21" i="68"/>
  <c r="J6" i="68"/>
  <c r="IU10" i="51"/>
  <c r="G4" i="71" s="1"/>
  <c r="I5" i="68"/>
  <c r="IB421" i="51"/>
  <c r="IW363" i="51"/>
  <c r="K8" i="71" s="1"/>
  <c r="HZ421" i="51"/>
  <c r="HR421" i="51"/>
  <c r="HN421" i="51"/>
  <c r="HS421" i="51"/>
  <c r="IM421" i="51"/>
  <c r="HX421" i="51"/>
  <c r="IW322" i="51"/>
  <c r="K7" i="71" s="1"/>
  <c r="HV421" i="51"/>
  <c r="HU421" i="51"/>
  <c r="IA421" i="51"/>
  <c r="IH421" i="51"/>
  <c r="HC421" i="51"/>
  <c r="IC421" i="51"/>
  <c r="HA421" i="51"/>
  <c r="HW421" i="51"/>
  <c r="HT421" i="51"/>
  <c r="IW95" i="51"/>
  <c r="K6" i="71" s="1"/>
  <c r="HB421" i="51"/>
  <c r="X379" i="51"/>
  <c r="X327" i="51"/>
  <c r="X45" i="51"/>
  <c r="X61" i="51"/>
  <c r="J4" i="71" l="1"/>
  <c r="HG250" i="51" l="1"/>
  <c r="HF250" i="51"/>
  <c r="HF247" i="51" l="1"/>
  <c r="HF240" i="51" s="1"/>
  <c r="HG247" i="51"/>
  <c r="HG240" i="51" s="1"/>
  <c r="HP237" i="51"/>
  <c r="IJ232" i="51"/>
  <c r="IT232" i="51" s="1"/>
  <c r="IJ231" i="51"/>
  <c r="IT231" i="51" s="1"/>
  <c r="IJ227" i="51"/>
  <c r="IJ224" i="51"/>
  <c r="IT224" i="51" s="1"/>
  <c r="IJ223" i="51"/>
  <c r="IT223" i="51" s="1"/>
  <c r="IJ222" i="51"/>
  <c r="IJ219" i="51"/>
  <c r="IT219" i="51" s="1"/>
  <c r="IJ218" i="51"/>
  <c r="IJ213" i="51"/>
  <c r="IT213" i="51" s="1"/>
  <c r="IJ212" i="51"/>
  <c r="IJ210" i="51"/>
  <c r="HF208" i="51"/>
  <c r="IJ204" i="51"/>
  <c r="IT204" i="51" s="1"/>
  <c r="IJ198" i="51"/>
  <c r="IJ191" i="51"/>
  <c r="IT191" i="51" s="1"/>
  <c r="IJ190" i="51"/>
  <c r="IJ187" i="51"/>
  <c r="IT187" i="51" s="1"/>
  <c r="IJ186" i="51"/>
  <c r="HP236" i="51" l="1"/>
  <c r="HP233" i="51" s="1"/>
  <c r="IJ189" i="51"/>
  <c r="IT190" i="51"/>
  <c r="IT189" i="51" s="1"/>
  <c r="IK190" i="51"/>
  <c r="IK198" i="51"/>
  <c r="IJ205" i="51"/>
  <c r="IT210" i="51"/>
  <c r="IJ226" i="51"/>
  <c r="IT227" i="51"/>
  <c r="IT226" i="51" s="1"/>
  <c r="IJ197" i="51"/>
  <c r="IT198" i="51"/>
  <c r="IT197" i="51" s="1"/>
  <c r="IJ217" i="51"/>
  <c r="IT218" i="51"/>
  <c r="IT217" i="51" s="1"/>
  <c r="IT186" i="51"/>
  <c r="IJ184" i="51"/>
  <c r="IJ177" i="51" s="1"/>
  <c r="IJ211" i="51"/>
  <c r="IT212" i="51"/>
  <c r="IT211" i="51" s="1"/>
  <c r="IJ221" i="51"/>
  <c r="IT222" i="51"/>
  <c r="IT221" i="51" s="1"/>
  <c r="IT208" i="51"/>
  <c r="HF205" i="51"/>
  <c r="HF188" i="51" s="1"/>
  <c r="IT184" i="51" l="1"/>
  <c r="IT177" i="51" s="1"/>
  <c r="F15" i="68" s="1"/>
  <c r="IT205" i="51"/>
  <c r="IK189" i="51"/>
  <c r="IU190" i="51"/>
  <c r="IL189" i="51"/>
  <c r="IK197" i="51"/>
  <c r="IU198" i="51"/>
  <c r="IU197" i="51" s="1"/>
  <c r="IL197" i="51"/>
  <c r="IV197" i="51"/>
  <c r="GW113" i="51"/>
  <c r="GX113" i="51"/>
  <c r="J15" i="68" l="1"/>
  <c r="G15" i="68"/>
  <c r="IU189" i="51"/>
  <c r="IV189" i="51"/>
  <c r="HK413" i="51"/>
  <c r="HK416" i="51"/>
  <c r="IT416" i="51" s="1"/>
  <c r="HK410" i="51" l="1"/>
  <c r="HK383" i="51" s="1"/>
  <c r="HK363" i="51" s="1"/>
  <c r="IT413" i="51"/>
  <c r="IT410" i="51" s="1"/>
  <c r="GW418" i="51"/>
  <c r="GX418" i="51"/>
  <c r="DZ260" i="51" l="1"/>
  <c r="HQ260" i="51" s="1"/>
  <c r="DY192" i="51"/>
  <c r="DZ192" i="51"/>
  <c r="EA192" i="51"/>
  <c r="DY189" i="51"/>
  <c r="DZ189" i="51"/>
  <c r="EA189" i="51"/>
  <c r="HQ258" i="51" l="1"/>
  <c r="HQ257" i="51" s="1"/>
  <c r="IU260" i="51"/>
  <c r="IU258" i="51" s="1"/>
  <c r="IU257" i="51" s="1"/>
  <c r="I19" i="68" s="1"/>
  <c r="DY99" i="51"/>
  <c r="HP99" i="51" s="1"/>
  <c r="HP97" i="51" s="1"/>
  <c r="HP96" i="51" s="1"/>
  <c r="HP95" i="51" s="1"/>
  <c r="HP421" i="51" s="1"/>
  <c r="DO99" i="51"/>
  <c r="J19" i="68" l="1"/>
  <c r="L19" i="68"/>
  <c r="HQ95" i="51"/>
  <c r="HQ421" i="51" s="1"/>
  <c r="DN101" i="51"/>
  <c r="DN108" i="51"/>
  <c r="DN111" i="51"/>
  <c r="DN120" i="51"/>
  <c r="DN131" i="51"/>
  <c r="DN136" i="51"/>
  <c r="DN139" i="51"/>
  <c r="DN145" i="51"/>
  <c r="DN152" i="51"/>
  <c r="DN155" i="51"/>
  <c r="DN157" i="51"/>
  <c r="DN159" i="51"/>
  <c r="DN163" i="51"/>
  <c r="DN167" i="51"/>
  <c r="DN169" i="51"/>
  <c r="DN172" i="51"/>
  <c r="DN174" i="51"/>
  <c r="DN178" i="51"/>
  <c r="DN184" i="5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N263" i="51"/>
  <c r="DN266" i="51"/>
  <c r="DN269" i="51"/>
  <c r="DN271" i="51"/>
  <c r="DN275" i="51"/>
  <c r="DN279" i="51"/>
  <c r="DN282" i="51"/>
  <c r="DN285" i="51"/>
  <c r="DN288" i="51"/>
  <c r="DN290" i="51"/>
  <c r="DN292" i="51"/>
  <c r="DN301" i="51"/>
  <c r="DN304" i="51"/>
  <c r="DN306" i="51"/>
  <c r="DN308" i="51"/>
  <c r="DN313" i="51"/>
  <c r="DN317" i="51"/>
  <c r="DN320" i="51"/>
  <c r="DN319" i="51" s="1"/>
  <c r="DN335" i="51"/>
  <c r="DN340" i="51"/>
  <c r="DN346" i="51"/>
  <c r="DN350" i="51"/>
  <c r="DN354" i="51"/>
  <c r="DN360" i="51"/>
  <c r="DS86" i="51"/>
  <c r="DS97" i="51"/>
  <c r="DS101" i="51"/>
  <c r="DS108" i="51"/>
  <c r="DS111" i="51"/>
  <c r="DS120" i="51"/>
  <c r="DS136" i="51"/>
  <c r="DS139" i="51"/>
  <c r="DS145" i="51"/>
  <c r="DS152" i="51"/>
  <c r="DS155" i="51"/>
  <c r="DS157" i="51"/>
  <c r="DS159" i="51"/>
  <c r="DS163" i="51"/>
  <c r="DS167" i="51"/>
  <c r="DS169" i="51"/>
  <c r="DS172" i="51"/>
  <c r="DS174" i="51"/>
  <c r="DS178" i="51"/>
  <c r="DS184" i="5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S263" i="51"/>
  <c r="DS266" i="51"/>
  <c r="DS269" i="51"/>
  <c r="DS271" i="51"/>
  <c r="DS275" i="51"/>
  <c r="DS279" i="51"/>
  <c r="DS282" i="51"/>
  <c r="DS285" i="51"/>
  <c r="DS288" i="51"/>
  <c r="DS290" i="51"/>
  <c r="DS292" i="51"/>
  <c r="DS295" i="51"/>
  <c r="DS294" i="51" s="1"/>
  <c r="DS301" i="51"/>
  <c r="DS304" i="51"/>
  <c r="DS306" i="51"/>
  <c r="DS308" i="51"/>
  <c r="DS313" i="51"/>
  <c r="DS317" i="51"/>
  <c r="DS320" i="51"/>
  <c r="DS319" i="51" s="1"/>
  <c r="DS324" i="51"/>
  <c r="DS330" i="51"/>
  <c r="DS335" i="51"/>
  <c r="DS340" i="51"/>
  <c r="DS346" i="51"/>
  <c r="DS354" i="51"/>
  <c r="DS360" i="51"/>
  <c r="DX86" i="51"/>
  <c r="DX97" i="51"/>
  <c r="DX101" i="51"/>
  <c r="DX108" i="51"/>
  <c r="DX111" i="51"/>
  <c r="DX120" i="51"/>
  <c r="DX131" i="51"/>
  <c r="DX136" i="51"/>
  <c r="DX139" i="51"/>
  <c r="DX145" i="51"/>
  <c r="DX152" i="51"/>
  <c r="DX155" i="51"/>
  <c r="DX157" i="51"/>
  <c r="DX159" i="51"/>
  <c r="DX163" i="51"/>
  <c r="DX167" i="51"/>
  <c r="DX169" i="51"/>
  <c r="DX172" i="51"/>
  <c r="DX174" i="51"/>
  <c r="DX178" i="51"/>
  <c r="DX184" i="51"/>
  <c r="DX189" i="51"/>
  <c r="DX192" i="51"/>
  <c r="DX197" i="51"/>
  <c r="DX201" i="51"/>
  <c r="DX205" i="51"/>
  <c r="DX211" i="51"/>
  <c r="DX214" i="51"/>
  <c r="DX217" i="51"/>
  <c r="DX221" i="51"/>
  <c r="DX226" i="51"/>
  <c r="DX229" i="51"/>
  <c r="DX234" i="51"/>
  <c r="DX236" i="51"/>
  <c r="DX238" i="51"/>
  <c r="DX241" i="51"/>
  <c r="DX245" i="51"/>
  <c r="DX247" i="51"/>
  <c r="DX251" i="51"/>
  <c r="DX254" i="51"/>
  <c r="DX258" i="51"/>
  <c r="DX257" i="51" s="1"/>
  <c r="DX263" i="51"/>
  <c r="DX266" i="51"/>
  <c r="DX269" i="51"/>
  <c r="DX271" i="51"/>
  <c r="DX275" i="51"/>
  <c r="DX279" i="51"/>
  <c r="DX282" i="51"/>
  <c r="DX285" i="51"/>
  <c r="DX288" i="51"/>
  <c r="DX290" i="51"/>
  <c r="DX292" i="51"/>
  <c r="DX295" i="51"/>
  <c r="DX294" i="51" s="1"/>
  <c r="DX301" i="51"/>
  <c r="DX304" i="51"/>
  <c r="DX306" i="51"/>
  <c r="DX308" i="51"/>
  <c r="DX313" i="51"/>
  <c r="DX317" i="51"/>
  <c r="DX320" i="51"/>
  <c r="DX319" i="51" s="1"/>
  <c r="DX324" i="51"/>
  <c r="DX330" i="51"/>
  <c r="DX335" i="51"/>
  <c r="DX340" i="51"/>
  <c r="DX346" i="51"/>
  <c r="DX350" i="51"/>
  <c r="DX354" i="51"/>
  <c r="DX360" i="51"/>
  <c r="EB86" i="51"/>
  <c r="EB97" i="51"/>
  <c r="EB101" i="51"/>
  <c r="EB108" i="51"/>
  <c r="EB111" i="51"/>
  <c r="EB120" i="51"/>
  <c r="EB131" i="51"/>
  <c r="EB136" i="51"/>
  <c r="EB139" i="51"/>
  <c r="EB145" i="51"/>
  <c r="EB152" i="51"/>
  <c r="EB155" i="51"/>
  <c r="EB157" i="51"/>
  <c r="EB159" i="51"/>
  <c r="EB163" i="51"/>
  <c r="EB167" i="51"/>
  <c r="EB169" i="51"/>
  <c r="EB172" i="51"/>
  <c r="EB174" i="51"/>
  <c r="EB178" i="51"/>
  <c r="EB184" i="51"/>
  <c r="EB189" i="51"/>
  <c r="EB192" i="51"/>
  <c r="EB197" i="51"/>
  <c r="EB201" i="51"/>
  <c r="EB205" i="51"/>
  <c r="EB211" i="51"/>
  <c r="EB214" i="51"/>
  <c r="EB217" i="51"/>
  <c r="EB221" i="51"/>
  <c r="EB226" i="51"/>
  <c r="EB229" i="51"/>
  <c r="EB234" i="51"/>
  <c r="EB236" i="51"/>
  <c r="EB238" i="51"/>
  <c r="EB241" i="51"/>
  <c r="EB245" i="51"/>
  <c r="EB247" i="51"/>
  <c r="EB251" i="51"/>
  <c r="EB254" i="51"/>
  <c r="EB258" i="51"/>
  <c r="EB257" i="51" s="1"/>
  <c r="EB263" i="51"/>
  <c r="EB266" i="51"/>
  <c r="EB269" i="51"/>
  <c r="EB271" i="51"/>
  <c r="EB275" i="51"/>
  <c r="EB279" i="51"/>
  <c r="EB282" i="51"/>
  <c r="EB285" i="51"/>
  <c r="EB288" i="51"/>
  <c r="EB290" i="51"/>
  <c r="EB292" i="51"/>
  <c r="EB295" i="51"/>
  <c r="EB294" i="51" s="1"/>
  <c r="EB301" i="51"/>
  <c r="EB304" i="51"/>
  <c r="EB306" i="51"/>
  <c r="EB308" i="51"/>
  <c r="EB313" i="51"/>
  <c r="EB317" i="51"/>
  <c r="EB320" i="51"/>
  <c r="EB319" i="51" s="1"/>
  <c r="EB324" i="51"/>
  <c r="EB330" i="51"/>
  <c r="EB335" i="51"/>
  <c r="EB340" i="51"/>
  <c r="EB346" i="51"/>
  <c r="EB350" i="51"/>
  <c r="EB354" i="51"/>
  <c r="EB360" i="51"/>
  <c r="EF86" i="51"/>
  <c r="EF97" i="51"/>
  <c r="EF101" i="51"/>
  <c r="EF108" i="51"/>
  <c r="EF111" i="51"/>
  <c r="EF120" i="51"/>
  <c r="EF131" i="51"/>
  <c r="EF136" i="51"/>
  <c r="EF139" i="51"/>
  <c r="EF145" i="51"/>
  <c r="EF152" i="51"/>
  <c r="EF155" i="51"/>
  <c r="EF157" i="51"/>
  <c r="EF159" i="51"/>
  <c r="EF163" i="51"/>
  <c r="EF167" i="51"/>
  <c r="EF169" i="51"/>
  <c r="EF172" i="51"/>
  <c r="EF174" i="51"/>
  <c r="EF178" i="51"/>
  <c r="EF184" i="5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F263" i="51"/>
  <c r="EF266" i="51"/>
  <c r="EF269" i="51"/>
  <c r="EF271" i="51"/>
  <c r="EF275" i="51"/>
  <c r="EF279" i="51"/>
  <c r="EF282" i="51"/>
  <c r="EF285" i="51"/>
  <c r="EF288" i="51"/>
  <c r="EF290" i="51"/>
  <c r="EF292" i="51"/>
  <c r="EF295" i="51"/>
  <c r="EF294" i="51" s="1"/>
  <c r="EF301" i="51"/>
  <c r="EF304" i="51"/>
  <c r="EF306" i="51"/>
  <c r="EF308" i="51"/>
  <c r="EF313" i="51"/>
  <c r="EF317" i="51"/>
  <c r="EF320" i="51"/>
  <c r="EF319" i="51" s="1"/>
  <c r="EF324" i="51"/>
  <c r="EF330" i="51"/>
  <c r="EF335" i="51"/>
  <c r="EF340" i="51"/>
  <c r="EF346" i="51"/>
  <c r="EF350" i="51"/>
  <c r="EF354" i="51"/>
  <c r="EF360" i="51"/>
  <c r="EJ86" i="51"/>
  <c r="EJ97" i="51"/>
  <c r="EJ101" i="51"/>
  <c r="EJ108" i="51"/>
  <c r="EJ111" i="51"/>
  <c r="EJ120" i="51"/>
  <c r="EJ131" i="51"/>
  <c r="EJ136" i="51"/>
  <c r="EJ139" i="51"/>
  <c r="EJ145" i="51"/>
  <c r="EJ152" i="51"/>
  <c r="EJ155" i="51"/>
  <c r="EJ157" i="51"/>
  <c r="EJ159" i="51"/>
  <c r="EJ163" i="51"/>
  <c r="EJ167" i="51"/>
  <c r="EJ169" i="51"/>
  <c r="EJ172" i="51"/>
  <c r="EJ174" i="51"/>
  <c r="EJ178" i="51"/>
  <c r="EJ184" i="5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J263" i="51"/>
  <c r="EJ266" i="51"/>
  <c r="EJ269" i="51"/>
  <c r="EJ271" i="51"/>
  <c r="EJ275" i="51"/>
  <c r="EJ279" i="51"/>
  <c r="EJ282" i="51"/>
  <c r="EJ285" i="51"/>
  <c r="EJ288" i="51"/>
  <c r="EJ290" i="51"/>
  <c r="EJ292" i="51"/>
  <c r="EJ295" i="51"/>
  <c r="EJ294" i="51" s="1"/>
  <c r="EJ301" i="51"/>
  <c r="EJ304" i="51"/>
  <c r="EJ306" i="51"/>
  <c r="EJ308" i="51"/>
  <c r="EJ313" i="51"/>
  <c r="EJ317" i="51"/>
  <c r="EJ320" i="51"/>
  <c r="EJ319" i="51" s="1"/>
  <c r="EJ324" i="51"/>
  <c r="EJ330" i="51"/>
  <c r="EJ335" i="51"/>
  <c r="EJ340" i="51"/>
  <c r="EJ346" i="51"/>
  <c r="EJ350" i="51"/>
  <c r="EJ354" i="51"/>
  <c r="EJ360" i="51"/>
  <c r="EN86" i="51"/>
  <c r="EN97" i="51"/>
  <c r="EN101" i="51"/>
  <c r="EN108" i="51"/>
  <c r="EN111" i="51"/>
  <c r="EN120" i="51"/>
  <c r="EN131" i="51"/>
  <c r="EN136" i="51"/>
  <c r="EN139" i="51"/>
  <c r="EN145" i="51"/>
  <c r="EN152" i="51"/>
  <c r="EN155" i="51"/>
  <c r="EN157" i="51"/>
  <c r="EN159" i="51"/>
  <c r="EN163" i="51"/>
  <c r="EN167" i="51"/>
  <c r="EN169" i="51"/>
  <c r="EN172" i="51"/>
  <c r="EN174" i="51"/>
  <c r="EN178" i="51"/>
  <c r="EN184" i="51"/>
  <c r="EN189" i="51"/>
  <c r="EN192" i="51"/>
  <c r="EN197" i="51"/>
  <c r="EN201" i="51"/>
  <c r="EN205" i="51"/>
  <c r="EN211" i="51"/>
  <c r="EN214" i="51"/>
  <c r="EN217" i="51"/>
  <c r="EN221" i="51"/>
  <c r="EN226" i="51"/>
  <c r="EN229" i="51"/>
  <c r="EN234" i="51"/>
  <c r="EN236" i="51"/>
  <c r="EN238" i="51"/>
  <c r="EN241" i="51"/>
  <c r="EN245" i="51"/>
  <c r="EN247" i="51"/>
  <c r="EN251" i="51"/>
  <c r="EN254" i="51"/>
  <c r="EN258" i="51"/>
  <c r="EN257" i="51" s="1"/>
  <c r="EN263" i="51"/>
  <c r="EN266" i="51"/>
  <c r="EN269" i="51"/>
  <c r="EN271" i="51"/>
  <c r="EN275" i="51"/>
  <c r="EN279" i="51"/>
  <c r="EN282" i="51"/>
  <c r="EN285" i="51"/>
  <c r="EN288" i="51"/>
  <c r="EN290" i="51"/>
  <c r="EN292" i="51"/>
  <c r="EN295" i="51"/>
  <c r="EN294" i="51" s="1"/>
  <c r="EN301" i="51"/>
  <c r="EN304" i="51"/>
  <c r="EN306" i="51"/>
  <c r="EN308" i="51"/>
  <c r="EN313" i="51"/>
  <c r="EN317" i="51"/>
  <c r="EN320" i="51"/>
  <c r="EN319" i="51" s="1"/>
  <c r="EN324" i="51"/>
  <c r="EN330" i="51"/>
  <c r="EN335" i="51"/>
  <c r="EN340" i="51"/>
  <c r="EN346" i="51"/>
  <c r="EN350" i="51"/>
  <c r="EN354" i="51"/>
  <c r="EN360" i="51"/>
  <c r="ES86" i="51"/>
  <c r="ES97" i="51"/>
  <c r="ES101" i="51"/>
  <c r="ES108" i="51"/>
  <c r="ES111"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6" i="51"/>
  <c r="EV97" i="51"/>
  <c r="EV101" i="51"/>
  <c r="EV108" i="51"/>
  <c r="EV111" i="51"/>
  <c r="EV120" i="51"/>
  <c r="EV131" i="51"/>
  <c r="EV136" i="51"/>
  <c r="EV139" i="51"/>
  <c r="EV145" i="51"/>
  <c r="EV152" i="51"/>
  <c r="EV155" i="51"/>
  <c r="EV157" i="51"/>
  <c r="EV159" i="51"/>
  <c r="EV163" i="51"/>
  <c r="EV167" i="51"/>
  <c r="EV169" i="51"/>
  <c r="EV172" i="51"/>
  <c r="EV174" i="51"/>
  <c r="EV178" i="51"/>
  <c r="EV184" i="51"/>
  <c r="EV189" i="51"/>
  <c r="EV192" i="51"/>
  <c r="EV197" i="51"/>
  <c r="EV201" i="51"/>
  <c r="EV205" i="51"/>
  <c r="EV211" i="51"/>
  <c r="EV214" i="51"/>
  <c r="EV217" i="51"/>
  <c r="EV221" i="51"/>
  <c r="EV226" i="51"/>
  <c r="EV229" i="51"/>
  <c r="EV234" i="51"/>
  <c r="EV236" i="51"/>
  <c r="EV238" i="51"/>
  <c r="EV241" i="51"/>
  <c r="EV245" i="51"/>
  <c r="EV247" i="51"/>
  <c r="EV251" i="51"/>
  <c r="EV254" i="51"/>
  <c r="EV258" i="51"/>
  <c r="EV257" i="51" s="1"/>
  <c r="EV263" i="51"/>
  <c r="EV266" i="51"/>
  <c r="EV269" i="51"/>
  <c r="EV271" i="51"/>
  <c r="EV275" i="51"/>
  <c r="EV279" i="51"/>
  <c r="EV282" i="51"/>
  <c r="EV285" i="51"/>
  <c r="EV288" i="51"/>
  <c r="EV290" i="51"/>
  <c r="EV292" i="51"/>
  <c r="EV295" i="51"/>
  <c r="EV294" i="51" s="1"/>
  <c r="EV301" i="51"/>
  <c r="EV304" i="51"/>
  <c r="EV306" i="51"/>
  <c r="EV308" i="51"/>
  <c r="EV313" i="51"/>
  <c r="EV317" i="51"/>
  <c r="EV320" i="51"/>
  <c r="EV319" i="51" s="1"/>
  <c r="EV324" i="51"/>
  <c r="EV330" i="51"/>
  <c r="EV335" i="51"/>
  <c r="EV340" i="51"/>
  <c r="EV346" i="51"/>
  <c r="EV350" i="51"/>
  <c r="EV354" i="51"/>
  <c r="EV360" i="51"/>
  <c r="EW83" i="51"/>
  <c r="EW84" i="51"/>
  <c r="EW85" i="51"/>
  <c r="EW87" i="51"/>
  <c r="EW88" i="51"/>
  <c r="EW90" i="51"/>
  <c r="EW91" i="51"/>
  <c r="EW92" i="51"/>
  <c r="EW93" i="51"/>
  <c r="EW94" i="51"/>
  <c r="EW99"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9" i="51"/>
  <c r="EW130" i="51"/>
  <c r="EW132" i="51"/>
  <c r="EW133"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0" i="51"/>
  <c r="EW169" i="51" s="1"/>
  <c r="EW173" i="51"/>
  <c r="EW172" i="51" s="1"/>
  <c r="EW175" i="51"/>
  <c r="EW176" i="51"/>
  <c r="EW179" i="51"/>
  <c r="EW180" i="51"/>
  <c r="EW181" i="51"/>
  <c r="EW182" i="51"/>
  <c r="EW183" i="51"/>
  <c r="EW185" i="51"/>
  <c r="EW186" i="51"/>
  <c r="EW187" i="51"/>
  <c r="EW190" i="51"/>
  <c r="EW191" i="51"/>
  <c r="EW193" i="51"/>
  <c r="EW194"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0" i="51"/>
  <c r="EW231" i="51"/>
  <c r="EW232" i="51"/>
  <c r="EW235" i="51"/>
  <c r="EW234" i="51" s="1"/>
  <c r="EW237" i="51"/>
  <c r="EW236" i="51" s="1"/>
  <c r="EW239" i="51"/>
  <c r="EW238" i="51" s="1"/>
  <c r="EW242" i="51"/>
  <c r="EW243" i="51"/>
  <c r="EW244" i="51"/>
  <c r="EW246" i="51"/>
  <c r="EW245" i="51" s="1"/>
  <c r="EW248" i="51"/>
  <c r="EW249" i="51"/>
  <c r="EW250" i="51"/>
  <c r="EW252" i="51"/>
  <c r="EW253" i="51"/>
  <c r="EW255" i="51"/>
  <c r="EW256" i="51"/>
  <c r="EW259" i="51"/>
  <c r="EW260" i="51"/>
  <c r="EW261" i="51"/>
  <c r="EW264" i="51"/>
  <c r="EW265" i="51"/>
  <c r="EW267" i="51"/>
  <c r="EW266" i="51" s="1"/>
  <c r="EW270" i="51"/>
  <c r="EW269" i="51" s="1"/>
  <c r="EW272" i="51"/>
  <c r="EW273" i="51"/>
  <c r="EW274" i="51"/>
  <c r="EW276" i="51"/>
  <c r="EW277" i="51"/>
  <c r="EW278" i="51"/>
  <c r="EW280" i="51"/>
  <c r="EW279" i="51" s="1"/>
  <c r="EW283" i="51"/>
  <c r="EW284" i="51"/>
  <c r="EW286" i="51"/>
  <c r="EW287" i="51"/>
  <c r="EW289" i="51"/>
  <c r="EW288" i="51" s="1"/>
  <c r="EW291" i="51"/>
  <c r="EW290" i="51" s="1"/>
  <c r="EW293" i="51"/>
  <c r="EW292" i="51" s="1"/>
  <c r="EW296" i="51"/>
  <c r="EW297" i="51"/>
  <c r="EW302" i="51"/>
  <c r="EW303" i="51"/>
  <c r="EW305" i="51"/>
  <c r="EW304" i="51" s="1"/>
  <c r="EW307" i="51"/>
  <c r="EW306" i="51" s="1"/>
  <c r="EW309" i="51"/>
  <c r="EW310" i="51"/>
  <c r="EW311" i="51"/>
  <c r="EW314" i="51"/>
  <c r="EW315" i="51"/>
  <c r="EW316" i="51"/>
  <c r="EW318" i="51"/>
  <c r="EW317" i="51" s="1"/>
  <c r="EW321" i="51"/>
  <c r="EW320" i="51" s="1"/>
  <c r="EW319" i="51" s="1"/>
  <c r="EW326" i="51"/>
  <c r="EW327" i="51"/>
  <c r="EW328" i="51"/>
  <c r="EW331" i="51"/>
  <c r="EW332" i="51"/>
  <c r="EW334" i="51"/>
  <c r="EW336" i="51"/>
  <c r="EW337" i="51"/>
  <c r="EW338" i="51"/>
  <c r="EW341" i="51"/>
  <c r="EW342" i="51"/>
  <c r="EW343" i="51"/>
  <c r="EW344" i="51"/>
  <c r="EW345" i="51"/>
  <c r="EW347" i="51"/>
  <c r="EW348" i="51"/>
  <c r="EW349" i="51"/>
  <c r="EW351" i="51"/>
  <c r="EW355" i="51"/>
  <c r="EW356" i="51"/>
  <c r="EW357" i="51"/>
  <c r="EW358" i="51"/>
  <c r="EW359" i="51"/>
  <c r="EW361" i="51"/>
  <c r="EW362" i="51"/>
  <c r="DS370" i="51"/>
  <c r="DS374" i="51"/>
  <c r="DS381" i="51"/>
  <c r="DS384" i="51"/>
  <c r="DS410" i="51"/>
  <c r="DX370" i="51"/>
  <c r="DX374" i="51"/>
  <c r="DX381" i="51"/>
  <c r="DX384" i="51"/>
  <c r="DX404" i="51"/>
  <c r="DX410" i="51"/>
  <c r="EB370" i="51"/>
  <c r="EB374" i="51"/>
  <c r="EB381" i="51"/>
  <c r="EB384" i="51"/>
  <c r="EB404" i="51"/>
  <c r="EB410" i="51"/>
  <c r="EF370" i="51"/>
  <c r="EF374" i="51"/>
  <c r="EF381" i="51"/>
  <c r="EF384" i="51"/>
  <c r="EF404" i="51"/>
  <c r="EF410" i="51"/>
  <c r="EJ370" i="51"/>
  <c r="EJ374" i="51"/>
  <c r="EJ381" i="51"/>
  <c r="EJ384" i="51"/>
  <c r="EJ404" i="51"/>
  <c r="EJ410" i="51"/>
  <c r="EN370" i="51"/>
  <c r="EN374" i="51"/>
  <c r="EN381" i="51"/>
  <c r="EN384" i="51"/>
  <c r="EN404" i="51"/>
  <c r="EN410" i="51"/>
  <c r="ES370" i="51"/>
  <c r="ES374" i="51"/>
  <c r="ES381" i="51"/>
  <c r="ES384" i="51"/>
  <c r="ES404" i="51"/>
  <c r="ES410" i="51"/>
  <c r="ET370" i="51"/>
  <c r="ET374" i="51"/>
  <c r="ET381" i="51"/>
  <c r="ET384" i="51"/>
  <c r="ET404" i="51"/>
  <c r="ET410" i="51"/>
  <c r="EU370" i="51"/>
  <c r="EU374" i="51"/>
  <c r="EU381" i="51"/>
  <c r="EU384" i="51"/>
  <c r="EU404" i="51"/>
  <c r="EU410" i="51"/>
  <c r="EV370" i="51"/>
  <c r="EV374" i="51"/>
  <c r="EV381" i="51"/>
  <c r="EV384" i="51"/>
  <c r="EV404" i="51"/>
  <c r="EV410" i="51"/>
  <c r="EW366" i="51"/>
  <c r="EW367" i="51"/>
  <c r="EW368"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05" i="51"/>
  <c r="EW406" i="51"/>
  <c r="EW407" i="51"/>
  <c r="EW408" i="51"/>
  <c r="EW411" i="51"/>
  <c r="EW412" i="51"/>
  <c r="EW413" i="51"/>
  <c r="EW414" i="51"/>
  <c r="EW415" i="51"/>
  <c r="EW416" i="51"/>
  <c r="EW417" i="51"/>
  <c r="EW418" i="51"/>
  <c r="EW419" i="51"/>
  <c r="EW420" i="51"/>
  <c r="EX405" i="51"/>
  <c r="EX406" i="51"/>
  <c r="EX407" i="51"/>
  <c r="EX408" i="51"/>
  <c r="EX409" i="51"/>
  <c r="EY405" i="51"/>
  <c r="EY406" i="51"/>
  <c r="EY407" i="51"/>
  <c r="EY408" i="51"/>
  <c r="EY409" i="51"/>
  <c r="EZ405" i="51"/>
  <c r="EZ406" i="51"/>
  <c r="EZ407" i="51"/>
  <c r="EZ408" i="51"/>
  <c r="EZ409" i="51"/>
  <c r="EZ411" i="51"/>
  <c r="EZ412" i="51"/>
  <c r="EZ413" i="51"/>
  <c r="EZ414" i="51"/>
  <c r="EZ367" i="51"/>
  <c r="EZ368" i="51"/>
  <c r="EZ369" i="51"/>
  <c r="EZ371" i="51"/>
  <c r="EZ372" i="51"/>
  <c r="EZ375" i="51"/>
  <c r="EZ376" i="51"/>
  <c r="EZ377" i="51"/>
  <c r="EZ378" i="51"/>
  <c r="EZ379" i="51"/>
  <c r="EZ380" i="51"/>
  <c r="EZ382" i="51"/>
  <c r="EZ381" i="51" s="1"/>
  <c r="EZ385" i="51"/>
  <c r="EZ386" i="51"/>
  <c r="EZ387" i="51"/>
  <c r="EZ388" i="51"/>
  <c r="EZ389" i="51"/>
  <c r="EZ390" i="51"/>
  <c r="EZ391" i="51"/>
  <c r="EZ392" i="51"/>
  <c r="EZ393" i="51"/>
  <c r="EZ394" i="51"/>
  <c r="EZ395" i="51"/>
  <c r="EZ396" i="51"/>
  <c r="EZ397" i="51"/>
  <c r="EZ398" i="51"/>
  <c r="EZ399" i="51"/>
  <c r="EZ400" i="51"/>
  <c r="EZ401" i="51"/>
  <c r="EZ402" i="51"/>
  <c r="EZ403" i="51"/>
  <c r="EZ415" i="51"/>
  <c r="EZ416" i="51"/>
  <c r="EZ417" i="51"/>
  <c r="EZ418" i="51"/>
  <c r="EZ419" i="51"/>
  <c r="EZ420"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3" i="51"/>
  <c r="EX415" i="51"/>
  <c r="EX416" i="51"/>
  <c r="EX417"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8" i="51"/>
  <c r="EX419" i="51"/>
  <c r="EX420"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Z264" i="51"/>
  <c r="EZ265" i="51"/>
  <c r="EZ270" i="51"/>
  <c r="EZ269" i="51" s="1"/>
  <c r="EZ272" i="51"/>
  <c r="EZ267" i="51"/>
  <c r="EZ266" i="51" s="1"/>
  <c r="EZ273" i="51"/>
  <c r="EZ274" i="51"/>
  <c r="EZ276" i="51"/>
  <c r="EZ277" i="51"/>
  <c r="EZ278" i="51"/>
  <c r="EZ280" i="51"/>
  <c r="EZ279" i="51" s="1"/>
  <c r="EZ283" i="51"/>
  <c r="EZ284" i="51"/>
  <c r="EZ286" i="51"/>
  <c r="EZ287" i="51"/>
  <c r="EZ289" i="51"/>
  <c r="EZ288" i="51" s="1"/>
  <c r="EZ291" i="51"/>
  <c r="EZ290" i="51" s="1"/>
  <c r="EZ293" i="51"/>
  <c r="EZ292" i="51" s="1"/>
  <c r="EZ296" i="51"/>
  <c r="EZ297" i="51"/>
  <c r="EZ298" i="51"/>
  <c r="EZ299" i="51"/>
  <c r="EZ302" i="51"/>
  <c r="EZ303" i="51"/>
  <c r="EZ305" i="51"/>
  <c r="EZ304" i="51" s="1"/>
  <c r="EZ307" i="51"/>
  <c r="EZ306" i="51" s="1"/>
  <c r="EZ309" i="51"/>
  <c r="EZ310" i="51"/>
  <c r="EZ311" i="51"/>
  <c r="EZ314" i="51"/>
  <c r="EZ315" i="51"/>
  <c r="EZ316" i="51"/>
  <c r="EZ318" i="51"/>
  <c r="EZ317" i="51" s="1"/>
  <c r="EZ321" i="51"/>
  <c r="EZ320" i="51" s="1"/>
  <c r="EZ319" i="51" s="1"/>
  <c r="EZ325" i="51"/>
  <c r="EZ326" i="51"/>
  <c r="EZ327" i="51"/>
  <c r="EZ328" i="51"/>
  <c r="EZ329" i="51"/>
  <c r="EZ331" i="51"/>
  <c r="EZ332" i="51"/>
  <c r="EZ333" i="51"/>
  <c r="EZ334" i="51"/>
  <c r="EZ336" i="51"/>
  <c r="EZ337" i="51"/>
  <c r="EZ338" i="51"/>
  <c r="EZ341" i="51"/>
  <c r="EZ342" i="51"/>
  <c r="EZ343" i="51"/>
  <c r="EZ344" i="51"/>
  <c r="EZ345" i="51"/>
  <c r="EZ347" i="51"/>
  <c r="EZ348" i="51"/>
  <c r="EZ349" i="51"/>
  <c r="EZ351" i="51"/>
  <c r="EZ352" i="51"/>
  <c r="EZ355" i="51"/>
  <c r="EZ356" i="51"/>
  <c r="EZ357" i="51"/>
  <c r="EZ358" i="51"/>
  <c r="EZ359" i="51"/>
  <c r="EZ361" i="51"/>
  <c r="EZ362"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EZ75" i="51"/>
  <c r="EZ76" i="51"/>
  <c r="EZ78" i="51"/>
  <c r="EZ77" i="51" s="1"/>
  <c r="EZ80" i="51"/>
  <c r="EZ79" i="51" s="1"/>
  <c r="EZ84" i="51"/>
  <c r="EZ85" i="51"/>
  <c r="EZ88" i="51"/>
  <c r="EZ90" i="51"/>
  <c r="EZ91" i="51"/>
  <c r="EZ92" i="51"/>
  <c r="EZ93" i="51"/>
  <c r="EZ94" i="51"/>
  <c r="EZ98" i="51"/>
  <c r="EZ99" i="51"/>
  <c r="EZ100" i="51"/>
  <c r="EZ102" i="51"/>
  <c r="EZ103" i="51"/>
  <c r="EZ104" i="51"/>
  <c r="EZ105" i="51"/>
  <c r="EZ106" i="51"/>
  <c r="EZ107" i="51"/>
  <c r="EZ109" i="51"/>
  <c r="EZ108" i="51" s="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s="1"/>
  <c r="EZ140" i="51"/>
  <c r="EZ141" i="51"/>
  <c r="EZ142" i="51"/>
  <c r="EZ143" i="51"/>
  <c r="EZ144" i="51"/>
  <c r="EZ146" i="51"/>
  <c r="EZ147" i="51"/>
  <c r="EZ148" i="51"/>
  <c r="EZ149" i="51"/>
  <c r="EZ150" i="51"/>
  <c r="EZ153" i="51"/>
  <c r="EZ154" i="51"/>
  <c r="EZ156" i="51"/>
  <c r="EZ155" i="51" s="1"/>
  <c r="EZ158" i="51"/>
  <c r="EZ157" i="51" s="1"/>
  <c r="EZ160" i="51"/>
  <c r="EZ161" i="51"/>
  <c r="EZ164" i="51"/>
  <c r="EZ165" i="51"/>
  <c r="EZ166" i="51"/>
  <c r="EZ168" i="51"/>
  <c r="EZ167" i="51" s="1"/>
  <c r="EZ170" i="51"/>
  <c r="EZ169" i="51" s="1"/>
  <c r="EZ173" i="51"/>
  <c r="EZ172" i="51" s="1"/>
  <c r="EZ175" i="51"/>
  <c r="EZ176" i="51"/>
  <c r="EZ179" i="51"/>
  <c r="EZ180" i="51"/>
  <c r="EZ181" i="51"/>
  <c r="EZ182" i="51"/>
  <c r="EZ183" i="51"/>
  <c r="EZ185" i="51"/>
  <c r="EZ186" i="51"/>
  <c r="EZ187" i="51"/>
  <c r="EZ190" i="51"/>
  <c r="EZ191" i="51"/>
  <c r="EZ193" i="51"/>
  <c r="EZ194" i="51"/>
  <c r="EZ195" i="51"/>
  <c r="EZ196" i="51"/>
  <c r="EZ198" i="51"/>
  <c r="EZ199" i="51"/>
  <c r="EZ200" i="51"/>
  <c r="EZ202" i="51"/>
  <c r="EZ203" i="51"/>
  <c r="EZ204" i="51"/>
  <c r="EZ206" i="51"/>
  <c r="EZ207" i="51"/>
  <c r="EZ208" i="51"/>
  <c r="EZ209" i="51"/>
  <c r="EZ210" i="51"/>
  <c r="EZ212" i="51"/>
  <c r="EZ213" i="51"/>
  <c r="EZ215" i="51"/>
  <c r="EZ216" i="51"/>
  <c r="EZ218" i="51"/>
  <c r="EZ219" i="51"/>
  <c r="EZ220" i="51"/>
  <c r="EZ222" i="51"/>
  <c r="EZ223" i="51"/>
  <c r="EZ224" i="51"/>
  <c r="EZ225" i="51"/>
  <c r="EZ227" i="51"/>
  <c r="EZ228" i="51"/>
  <c r="EZ231" i="51"/>
  <c r="EZ232" i="51"/>
  <c r="EZ235" i="51"/>
  <c r="EZ234" i="51" s="1"/>
  <c r="EZ237" i="51"/>
  <c r="EZ239" i="51"/>
  <c r="EZ238" i="51" s="1"/>
  <c r="EZ242" i="51"/>
  <c r="EZ243" i="51"/>
  <c r="EZ244" i="51"/>
  <c r="EZ246" i="51"/>
  <c r="EZ245" i="51" s="1"/>
  <c r="EZ248" i="51"/>
  <c r="EZ249" i="51"/>
  <c r="EZ250" i="51"/>
  <c r="EZ252" i="51"/>
  <c r="EZ253" i="51"/>
  <c r="EZ255" i="51"/>
  <c r="EZ256" i="51"/>
  <c r="EZ259" i="51"/>
  <c r="EZ260" i="51"/>
  <c r="EZ261" i="51"/>
  <c r="EZ366"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3" i="51"/>
  <c r="EX172" i="51" s="1"/>
  <c r="EX175" i="51"/>
  <c r="EX176" i="51"/>
  <c r="EX179" i="51"/>
  <c r="EX180" i="51"/>
  <c r="EX181" i="51"/>
  <c r="EX182" i="51"/>
  <c r="EX183" i="51"/>
  <c r="EX185" i="51"/>
  <c r="EX186" i="51"/>
  <c r="EX187" i="51"/>
  <c r="EX190" i="51"/>
  <c r="EX191" i="51"/>
  <c r="EX193"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GY372" i="51"/>
  <c r="GY371" i="51"/>
  <c r="GY375" i="51"/>
  <c r="GY376" i="51"/>
  <c r="GY377" i="51"/>
  <c r="GY378" i="51"/>
  <c r="GY379" i="51"/>
  <c r="GY380" i="51"/>
  <c r="GY382" i="51"/>
  <c r="GY381" i="51" s="1"/>
  <c r="GX88" i="51"/>
  <c r="GX89" i="51"/>
  <c r="GX90" i="51"/>
  <c r="GX91" i="51"/>
  <c r="GX92" i="51"/>
  <c r="GX93" i="51"/>
  <c r="GX94" i="51"/>
  <c r="GV88" i="51"/>
  <c r="GV89" i="51"/>
  <c r="GV90" i="51"/>
  <c r="GV91" i="51"/>
  <c r="GV92" i="51"/>
  <c r="GV93" i="51"/>
  <c r="GV94" i="51"/>
  <c r="GY264" i="51"/>
  <c r="GY265" i="51"/>
  <c r="GY270" i="51"/>
  <c r="GY269" i="51" s="1"/>
  <c r="GY272" i="51"/>
  <c r="GY38" i="51"/>
  <c r="GY39" i="51"/>
  <c r="GY40" i="51"/>
  <c r="GY41" i="51"/>
  <c r="GY43" i="51"/>
  <c r="GY44" i="51"/>
  <c r="GY45" i="51"/>
  <c r="GY46" i="51"/>
  <c r="GY47" i="51"/>
  <c r="GY48" i="51"/>
  <c r="GY50" i="51"/>
  <c r="GY51" i="51"/>
  <c r="GY52" i="51"/>
  <c r="GY53" i="51"/>
  <c r="GY55" i="51"/>
  <c r="GY56" i="51"/>
  <c r="GY57" i="51"/>
  <c r="GY59" i="51"/>
  <c r="GY60" i="51"/>
  <c r="GY61" i="51"/>
  <c r="GY62" i="51"/>
  <c r="GY63" i="51"/>
  <c r="GY65" i="51"/>
  <c r="GY66" i="51"/>
  <c r="GY67" i="51"/>
  <c r="GY68" i="51"/>
  <c r="GY70" i="51"/>
  <c r="GY71" i="51"/>
  <c r="GY72" i="51"/>
  <c r="GY75" i="51"/>
  <c r="GY76" i="51"/>
  <c r="GY78" i="51"/>
  <c r="GY77" i="51" s="1"/>
  <c r="GY80" i="51"/>
  <c r="GY79" i="51" s="1"/>
  <c r="GY83" i="51"/>
  <c r="GY84" i="51"/>
  <c r="GY85" i="51"/>
  <c r="GY87" i="51"/>
  <c r="GY88" i="51"/>
  <c r="GY89" i="51"/>
  <c r="GY90" i="51"/>
  <c r="GY92" i="51"/>
  <c r="GY93" i="51"/>
  <c r="GY94" i="51"/>
  <c r="GY98" i="51"/>
  <c r="GY99" i="51"/>
  <c r="GY100" i="51"/>
  <c r="GY102" i="51"/>
  <c r="GY103" i="51"/>
  <c r="GY104" i="51"/>
  <c r="GY105" i="51"/>
  <c r="GY106" i="51"/>
  <c r="GY107" i="51"/>
  <c r="GY109" i="51"/>
  <c r="GY108" i="51" s="1"/>
  <c r="GY112" i="51"/>
  <c r="GY113" i="51"/>
  <c r="GY114" i="51"/>
  <c r="GY115" i="51"/>
  <c r="GY116" i="51"/>
  <c r="GY117" i="51"/>
  <c r="GY118" i="51"/>
  <c r="GY119" i="51"/>
  <c r="GY121" i="51"/>
  <c r="GY122" i="51"/>
  <c r="GY123" i="51"/>
  <c r="GY124" i="51"/>
  <c r="GY125" i="51"/>
  <c r="GY126" i="51"/>
  <c r="GY127" i="51"/>
  <c r="GY128" i="51"/>
  <c r="GY129" i="51"/>
  <c r="GY130" i="51"/>
  <c r="GY132" i="51"/>
  <c r="GY133" i="51"/>
  <c r="GY134" i="51"/>
  <c r="GY135" i="51"/>
  <c r="GY137" i="51"/>
  <c r="GY136" i="51" s="1"/>
  <c r="GY140" i="51"/>
  <c r="GY141" i="51"/>
  <c r="GY142" i="51"/>
  <c r="GY143" i="51"/>
  <c r="GY144" i="51"/>
  <c r="GY146" i="51"/>
  <c r="GY147" i="51"/>
  <c r="GY148" i="51"/>
  <c r="GY149" i="51"/>
  <c r="GY150" i="51"/>
  <c r="GY153" i="51"/>
  <c r="GY154" i="51"/>
  <c r="GY156" i="51"/>
  <c r="GY155" i="51" s="1"/>
  <c r="GY158" i="51"/>
  <c r="GY157" i="51" s="1"/>
  <c r="GY160" i="51"/>
  <c r="GY161" i="51"/>
  <c r="GY164" i="51"/>
  <c r="GY165" i="51"/>
  <c r="GY166" i="51"/>
  <c r="GY168" i="51"/>
  <c r="GY167" i="51" s="1"/>
  <c r="GY170" i="51"/>
  <c r="GY169" i="51" s="1"/>
  <c r="GY173" i="51"/>
  <c r="GY172" i="51" s="1"/>
  <c r="GY175" i="51"/>
  <c r="GY176" i="51"/>
  <c r="GY179" i="51"/>
  <c r="GY180" i="51"/>
  <c r="GY181" i="51"/>
  <c r="GY182" i="51"/>
  <c r="GY183" i="51"/>
  <c r="GY185" i="51"/>
  <c r="GY186" i="51"/>
  <c r="GY187" i="51"/>
  <c r="GY190" i="51"/>
  <c r="GY191" i="51"/>
  <c r="GY193" i="51"/>
  <c r="GY194" i="51"/>
  <c r="GY195" i="51"/>
  <c r="GY196" i="51"/>
  <c r="GY198" i="51"/>
  <c r="GY199" i="51"/>
  <c r="GY200" i="51"/>
  <c r="GY202" i="51"/>
  <c r="GY203" i="51"/>
  <c r="GY204" i="51"/>
  <c r="GY206" i="51"/>
  <c r="GY207" i="51"/>
  <c r="GY208" i="51"/>
  <c r="GY209" i="51"/>
  <c r="GY210" i="51"/>
  <c r="GY212" i="51"/>
  <c r="GY213" i="51"/>
  <c r="GY215" i="51"/>
  <c r="GY216" i="51"/>
  <c r="GY218" i="51"/>
  <c r="GY219" i="51"/>
  <c r="GY220" i="51"/>
  <c r="GY222" i="51"/>
  <c r="GY223" i="51"/>
  <c r="GY224" i="51"/>
  <c r="GY225" i="51"/>
  <c r="GY227" i="51"/>
  <c r="GY228" i="51"/>
  <c r="GY230" i="51"/>
  <c r="GY231" i="51"/>
  <c r="GY232" i="51"/>
  <c r="GY235" i="51"/>
  <c r="GY234" i="51" s="1"/>
  <c r="GY237" i="51"/>
  <c r="GY236" i="51" s="1"/>
  <c r="GY239" i="51"/>
  <c r="GY238" i="51" s="1"/>
  <c r="GY242" i="51"/>
  <c r="GY243" i="51"/>
  <c r="GY244" i="51"/>
  <c r="GY246" i="51"/>
  <c r="GY245" i="51" s="1"/>
  <c r="GY248" i="51"/>
  <c r="GY249" i="51"/>
  <c r="GY250" i="51"/>
  <c r="GY252" i="51"/>
  <c r="GY253" i="51"/>
  <c r="GY255" i="51"/>
  <c r="GY256" i="51"/>
  <c r="GY259" i="51"/>
  <c r="GY260" i="51"/>
  <c r="GY261" i="51"/>
  <c r="GY267" i="51"/>
  <c r="GY266" i="51" s="1"/>
  <c r="GY273" i="51"/>
  <c r="GY274" i="51"/>
  <c r="GY276" i="51"/>
  <c r="GY277" i="51"/>
  <c r="GY278" i="51"/>
  <c r="GY280" i="51"/>
  <c r="GY279" i="51" s="1"/>
  <c r="GY283" i="51"/>
  <c r="GY284" i="51"/>
  <c r="GY286" i="51"/>
  <c r="GY287" i="51"/>
  <c r="GY289" i="51"/>
  <c r="GY288" i="51" s="1"/>
  <c r="GY291" i="51"/>
  <c r="GY290" i="51" s="1"/>
  <c r="GY293" i="51"/>
  <c r="GY292" i="51" s="1"/>
  <c r="GY296" i="51"/>
  <c r="GY297" i="51"/>
  <c r="GY298" i="51"/>
  <c r="GY299" i="51"/>
  <c r="GY302" i="51"/>
  <c r="GY303" i="51"/>
  <c r="GY305" i="51"/>
  <c r="GY304" i="51" s="1"/>
  <c r="GY307" i="51"/>
  <c r="GY306" i="51" s="1"/>
  <c r="GY309" i="51"/>
  <c r="GY310" i="51"/>
  <c r="GY311" i="51"/>
  <c r="GY314" i="51"/>
  <c r="GY315" i="51"/>
  <c r="GY316" i="51"/>
  <c r="GY318" i="51"/>
  <c r="GY317" i="51" s="1"/>
  <c r="GY321" i="51"/>
  <c r="GY320" i="51" s="1"/>
  <c r="GY319" i="51" s="1"/>
  <c r="GY325" i="51"/>
  <c r="GY326" i="51"/>
  <c r="GY327" i="51"/>
  <c r="GY328" i="51"/>
  <c r="GY329" i="51"/>
  <c r="GY331" i="51"/>
  <c r="GY332" i="51"/>
  <c r="GY333" i="51"/>
  <c r="GY334" i="51"/>
  <c r="GY336" i="51"/>
  <c r="GY337" i="51"/>
  <c r="GY338" i="51"/>
  <c r="GY341" i="51"/>
  <c r="GY342" i="51"/>
  <c r="GY343" i="51"/>
  <c r="GY344" i="51"/>
  <c r="GY345" i="51"/>
  <c r="GY347" i="51"/>
  <c r="GY348" i="51"/>
  <c r="GY349" i="51"/>
  <c r="GY351" i="51"/>
  <c r="GY352" i="51"/>
  <c r="GY355" i="51"/>
  <c r="GY356" i="51"/>
  <c r="GY357" i="51"/>
  <c r="GY358" i="51"/>
  <c r="GY359" i="51"/>
  <c r="GY361" i="51"/>
  <c r="GY362" i="51"/>
  <c r="GY366" i="51"/>
  <c r="GY367" i="51"/>
  <c r="GY368" i="51"/>
  <c r="GY369" i="51"/>
  <c r="GY385" i="51"/>
  <c r="GY386" i="51"/>
  <c r="GY387" i="51"/>
  <c r="GY388" i="51"/>
  <c r="GY389" i="51"/>
  <c r="GY390" i="51"/>
  <c r="GY391" i="51"/>
  <c r="GY392" i="51"/>
  <c r="GY393" i="51"/>
  <c r="GY394" i="51"/>
  <c r="GY395" i="51"/>
  <c r="GY396" i="51"/>
  <c r="GY397" i="51"/>
  <c r="GY398" i="51"/>
  <c r="GY399" i="51"/>
  <c r="GY400" i="51"/>
  <c r="GY401" i="51"/>
  <c r="GY402" i="51"/>
  <c r="GY403" i="51"/>
  <c r="GY405" i="51"/>
  <c r="GY406" i="51"/>
  <c r="GY407" i="51"/>
  <c r="GY408" i="51"/>
  <c r="GY409" i="51"/>
  <c r="GY411" i="51"/>
  <c r="GY412" i="51"/>
  <c r="GY413" i="51"/>
  <c r="GY414" i="51"/>
  <c r="GY415" i="51"/>
  <c r="GY416" i="51"/>
  <c r="GY417" i="51"/>
  <c r="GY418" i="51"/>
  <c r="GY419" i="51"/>
  <c r="GY420" i="51"/>
  <c r="GX264" i="51"/>
  <c r="GX265" i="51"/>
  <c r="GX270" i="51"/>
  <c r="GX269" i="51" s="1"/>
  <c r="GX272" i="51"/>
  <c r="GX83" i="51"/>
  <c r="GX84" i="51"/>
  <c r="GX85" i="51"/>
  <c r="GX87" i="51"/>
  <c r="GX98" i="51"/>
  <c r="GX99" i="51"/>
  <c r="GX100" i="51"/>
  <c r="GX102" i="51"/>
  <c r="GX103" i="51"/>
  <c r="GX104" i="51"/>
  <c r="GX105" i="51"/>
  <c r="GX106" i="51"/>
  <c r="GX107" i="51"/>
  <c r="GX109" i="51"/>
  <c r="GX108" i="51" s="1"/>
  <c r="GX112"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5" i="51"/>
  <c r="GX176" i="51"/>
  <c r="GX179" i="51"/>
  <c r="GX180" i="51"/>
  <c r="GX181" i="51"/>
  <c r="GX182" i="51"/>
  <c r="GX183" i="51"/>
  <c r="GX228" i="51"/>
  <c r="GX230" i="51"/>
  <c r="GX231" i="51"/>
  <c r="GX232" i="51"/>
  <c r="GX235" i="51"/>
  <c r="GX237" i="5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GX325" i="51"/>
  <c r="GX326" i="51"/>
  <c r="GX327" i="51"/>
  <c r="GX332" i="51"/>
  <c r="GX333" i="51"/>
  <c r="GX334" i="51"/>
  <c r="GX336" i="51"/>
  <c r="GX337" i="51"/>
  <c r="GX338" i="51"/>
  <c r="GX341" i="51"/>
  <c r="GX342" i="51"/>
  <c r="GX343" i="51"/>
  <c r="GX344" i="51"/>
  <c r="GX345" i="51"/>
  <c r="GX347" i="51"/>
  <c r="GX348" i="51"/>
  <c r="GX349" i="51"/>
  <c r="GX352" i="51"/>
  <c r="GX355" i="51"/>
  <c r="GX356" i="51"/>
  <c r="GX357" i="51"/>
  <c r="GX358" i="51"/>
  <c r="GX359" i="51"/>
  <c r="GX361" i="51"/>
  <c r="GX362" i="51"/>
  <c r="GV264" i="51"/>
  <c r="GV265" i="51"/>
  <c r="GV270" i="51"/>
  <c r="GV269" i="51" s="1"/>
  <c r="GV272" i="51"/>
  <c r="GV83" i="51"/>
  <c r="GV84" i="51"/>
  <c r="GV85" i="51"/>
  <c r="GV87"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5" i="51"/>
  <c r="GV166" i="51"/>
  <c r="GV168" i="51"/>
  <c r="GV167" i="51" s="1"/>
  <c r="GV170" i="51"/>
  <c r="GV169" i="51" s="1"/>
  <c r="GV173" i="51"/>
  <c r="GV175" i="51"/>
  <c r="GV176" i="51"/>
  <c r="GV179" i="51"/>
  <c r="GV180" i="51"/>
  <c r="GV181" i="51"/>
  <c r="GV182" i="51"/>
  <c r="GV183" i="51"/>
  <c r="GV228" i="51"/>
  <c r="GV230" i="51"/>
  <c r="GV231" i="51"/>
  <c r="GV232" i="51"/>
  <c r="GV235" i="51"/>
  <c r="GV236" i="51"/>
  <c r="GV239" i="51"/>
  <c r="GV238" i="51" s="1"/>
  <c r="GV242" i="51"/>
  <c r="GV243" i="51"/>
  <c r="GV244" i="51"/>
  <c r="GV246" i="51"/>
  <c r="GV245" i="51" s="1"/>
  <c r="GV248" i="51"/>
  <c r="GV249" i="51"/>
  <c r="GV250" i="51"/>
  <c r="GV252" i="51"/>
  <c r="GV253" i="51"/>
  <c r="GV255" i="51"/>
  <c r="GV256" i="51"/>
  <c r="GV259" i="51"/>
  <c r="GV260" i="51"/>
  <c r="GV261" i="51"/>
  <c r="GV267" i="51"/>
  <c r="GV266" i="51" s="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1"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1" i="51"/>
  <c r="FK304" i="51"/>
  <c r="FK306" i="51"/>
  <c r="FK308" i="51"/>
  <c r="FK313" i="51"/>
  <c r="FK317" i="51"/>
  <c r="FK320" i="51"/>
  <c r="FK319" i="51" s="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1"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97" i="51"/>
  <c r="GT101" i="51"/>
  <c r="GT108" i="51"/>
  <c r="GT111" i="51"/>
  <c r="GT120" i="51"/>
  <c r="GT131" i="51"/>
  <c r="GT136" i="51"/>
  <c r="GT139" i="51"/>
  <c r="GT145" i="51"/>
  <c r="GT152" i="51"/>
  <c r="GT155" i="51"/>
  <c r="GT157" i="51"/>
  <c r="GT159" i="51"/>
  <c r="GT163" i="51"/>
  <c r="GT167" i="51"/>
  <c r="GT169" i="51"/>
  <c r="GT172" i="51"/>
  <c r="GT174" i="51"/>
  <c r="GT178" i="51"/>
  <c r="GT184" i="51"/>
  <c r="GT189" i="51"/>
  <c r="GT192" i="51"/>
  <c r="GT197" i="51"/>
  <c r="GT201" i="51"/>
  <c r="GT205" i="51"/>
  <c r="GT211" i="51"/>
  <c r="GT214" i="51"/>
  <c r="GT217" i="51"/>
  <c r="GT221" i="51"/>
  <c r="GT226" i="51"/>
  <c r="GT229" i="51"/>
  <c r="GT234" i="51"/>
  <c r="GT236" i="51"/>
  <c r="GT238" i="51"/>
  <c r="GT241" i="51"/>
  <c r="GT245" i="51"/>
  <c r="GT247" i="51"/>
  <c r="GT251" i="51"/>
  <c r="GT254" i="51"/>
  <c r="GT258" i="51"/>
  <c r="GT257" i="51" s="1"/>
  <c r="GT263" i="51"/>
  <c r="GT266" i="51"/>
  <c r="GT269" i="51"/>
  <c r="GT271" i="51"/>
  <c r="GT275" i="51"/>
  <c r="GT279" i="51"/>
  <c r="GT282" i="51"/>
  <c r="GT285" i="51"/>
  <c r="GT288" i="51"/>
  <c r="GT290" i="51"/>
  <c r="GT292" i="51"/>
  <c r="GT295" i="51"/>
  <c r="GT294" i="51" s="1"/>
  <c r="GT301" i="51"/>
  <c r="GT304" i="51"/>
  <c r="GT306" i="51"/>
  <c r="GT308" i="51"/>
  <c r="GT313" i="51"/>
  <c r="GT317" i="51"/>
  <c r="GT320" i="51"/>
  <c r="GT319" i="51" s="1"/>
  <c r="GU185" i="51"/>
  <c r="GU186" i="51"/>
  <c r="GU187" i="51"/>
  <c r="GU190" i="51"/>
  <c r="GU87" i="51"/>
  <c r="GU88" i="51"/>
  <c r="GU89" i="51"/>
  <c r="GU91" i="51"/>
  <c r="GU92" i="51"/>
  <c r="GU94" i="51"/>
  <c r="GU102"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4" i="51"/>
  <c r="GU165" i="51"/>
  <c r="GU166" i="51"/>
  <c r="GU168" i="51"/>
  <c r="GU167" i="51" s="1"/>
  <c r="GU170" i="51"/>
  <c r="GU169" i="51" s="1"/>
  <c r="GU173" i="51"/>
  <c r="GU172" i="51" s="1"/>
  <c r="GU175" i="51"/>
  <c r="GU176" i="51"/>
  <c r="GU179" i="51"/>
  <c r="GU180" i="51"/>
  <c r="GU181" i="51"/>
  <c r="GU182" i="51"/>
  <c r="GU183"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4" i="51"/>
  <c r="GU265" i="51"/>
  <c r="GU267" i="51"/>
  <c r="GU266" i="51" s="1"/>
  <c r="GU270" i="51"/>
  <c r="GU269" i="51" s="1"/>
  <c r="GU272" i="5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5" i="51"/>
  <c r="GU304" i="51" s="1"/>
  <c r="GU307" i="51"/>
  <c r="GU306" i="51" s="1"/>
  <c r="GU309" i="51"/>
  <c r="GU310" i="51"/>
  <c r="GU311" i="51"/>
  <c r="GU314" i="51"/>
  <c r="GU315" i="51"/>
  <c r="GU316" i="51"/>
  <c r="GU318" i="51"/>
  <c r="GU317" i="51" s="1"/>
  <c r="GU321" i="51"/>
  <c r="GU320" i="51" s="1"/>
  <c r="GU319" i="51" s="1"/>
  <c r="GW87" i="51"/>
  <c r="GW88" i="51"/>
  <c r="GW89" i="51"/>
  <c r="GW90" i="51"/>
  <c r="GW91" i="51"/>
  <c r="GW92" i="51"/>
  <c r="GW93" i="51"/>
  <c r="GW94" i="51"/>
  <c r="GW98" i="51"/>
  <c r="GW99" i="51"/>
  <c r="GW100" i="51"/>
  <c r="GW102" i="51"/>
  <c r="GW103" i="51"/>
  <c r="GW104" i="51"/>
  <c r="GW105" i="51"/>
  <c r="GW106" i="51"/>
  <c r="GW107" i="51"/>
  <c r="GW109" i="51"/>
  <c r="GW108" i="51" s="1"/>
  <c r="GW112"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5" i="51"/>
  <c r="GW176" i="51"/>
  <c r="GW179" i="51"/>
  <c r="GW180" i="51"/>
  <c r="GW181" i="51"/>
  <c r="GW182" i="51"/>
  <c r="GW183" i="51"/>
  <c r="GW228" i="51"/>
  <c r="GW230" i="51"/>
  <c r="GW231" i="51"/>
  <c r="GW232" i="51"/>
  <c r="GW235" i="51"/>
  <c r="GW237" i="51"/>
  <c r="GW239" i="51"/>
  <c r="GW238" i="51" s="1"/>
  <c r="GW242" i="51"/>
  <c r="GW243" i="51"/>
  <c r="GW244" i="51"/>
  <c r="GW246" i="51"/>
  <c r="GW245" i="51" s="1"/>
  <c r="GW248" i="51"/>
  <c r="GW249" i="51"/>
  <c r="GW250" i="51"/>
  <c r="GW252" i="51"/>
  <c r="GW253" i="51"/>
  <c r="GW255" i="51"/>
  <c r="GW256" i="51"/>
  <c r="GW259" i="51"/>
  <c r="GW260" i="51"/>
  <c r="GW261" i="51"/>
  <c r="GW264" i="51"/>
  <c r="GW265" i="51"/>
  <c r="GW267" i="51"/>
  <c r="GW266" i="51" s="1"/>
  <c r="GW270" i="51"/>
  <c r="GW269" i="51" s="1"/>
  <c r="GW272" i="5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FH97" i="51"/>
  <c r="FH101" i="51"/>
  <c r="FH108" i="51"/>
  <c r="FH111" i="51"/>
  <c r="FH120" i="51"/>
  <c r="FH131" i="51"/>
  <c r="FH136" i="51"/>
  <c r="FH139" i="51"/>
  <c r="FH145" i="51"/>
  <c r="FH152" i="51"/>
  <c r="FH155" i="51"/>
  <c r="FH157" i="51"/>
  <c r="FH159"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A189" i="51"/>
  <c r="FA192" i="51"/>
  <c r="FA197" i="51"/>
  <c r="FA201" i="51"/>
  <c r="FA205" i="51"/>
  <c r="FA211" i="51"/>
  <c r="FA214" i="51"/>
  <c r="FA217" i="51"/>
  <c r="FA221" i="51"/>
  <c r="FA227" i="51"/>
  <c r="FA229" i="51"/>
  <c r="FA234" i="51"/>
  <c r="FA236" i="51"/>
  <c r="FA238" i="51"/>
  <c r="FA241" i="51"/>
  <c r="FA245" i="51"/>
  <c r="FA250" i="51"/>
  <c r="FA247" i="51" s="1"/>
  <c r="FA251" i="51"/>
  <c r="FA254" i="51"/>
  <c r="FA258" i="51"/>
  <c r="FA257" i="51" s="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Q189" i="51"/>
  <c r="EQ192" i="51"/>
  <c r="EQ197" i="51"/>
  <c r="EQ201" i="51"/>
  <c r="EQ205" i="51"/>
  <c r="EQ211" i="51"/>
  <c r="EQ214" i="51"/>
  <c r="EQ217" i="51"/>
  <c r="EQ221" i="51"/>
  <c r="EQ226"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7" i="51"/>
  <c r="EO201" i="51"/>
  <c r="EO205" i="51"/>
  <c r="EO211" i="51"/>
  <c r="EO214" i="51"/>
  <c r="EO217" i="51"/>
  <c r="EO221" i="51"/>
  <c r="EO226" i="51"/>
  <c r="EO234" i="51"/>
  <c r="EO236" i="51"/>
  <c r="EO238" i="51"/>
  <c r="EO241" i="51"/>
  <c r="EO245" i="51"/>
  <c r="EO247" i="51"/>
  <c r="EO251" i="51"/>
  <c r="EO254" i="51"/>
  <c r="EO258" i="51"/>
  <c r="EO257" i="51" s="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D189" i="51"/>
  <c r="ED192" i="51"/>
  <c r="ED197" i="51"/>
  <c r="ED201" i="51"/>
  <c r="ED205" i="51"/>
  <c r="ED211" i="51"/>
  <c r="ED214" i="51"/>
  <c r="ED217" i="51"/>
  <c r="ED221" i="51"/>
  <c r="ED226" i="51"/>
  <c r="ED229" i="51"/>
  <c r="ED234" i="51"/>
  <c r="ED236" i="51"/>
  <c r="ED238" i="51"/>
  <c r="ED241" i="51"/>
  <c r="ED245" i="51"/>
  <c r="ED247" i="51"/>
  <c r="ED251" i="51"/>
  <c r="ED254" i="51"/>
  <c r="ED258" i="51"/>
  <c r="ED257" i="51" s="1"/>
  <c r="EC189" i="51"/>
  <c r="EC192" i="51"/>
  <c r="EC197" i="51"/>
  <c r="EC201" i="51"/>
  <c r="EC205" i="51"/>
  <c r="EC211" i="51"/>
  <c r="EC214" i="51"/>
  <c r="EC217" i="51"/>
  <c r="EC221" i="51"/>
  <c r="EC226" i="51"/>
  <c r="EC229" i="51"/>
  <c r="EC234" i="51"/>
  <c r="EC236" i="51"/>
  <c r="EC238" i="51"/>
  <c r="EC241" i="51"/>
  <c r="EC245" i="51"/>
  <c r="EC247" i="51"/>
  <c r="EC251" i="51"/>
  <c r="EC254" i="51"/>
  <c r="EC258" i="51"/>
  <c r="EC257" i="51" s="1"/>
  <c r="EA197" i="51"/>
  <c r="EA201" i="51"/>
  <c r="EA205" i="51"/>
  <c r="EA211" i="51"/>
  <c r="EA214" i="51"/>
  <c r="EA217" i="51"/>
  <c r="EA221" i="51"/>
  <c r="EA226" i="51"/>
  <c r="EA229" i="51"/>
  <c r="EA234" i="51"/>
  <c r="EA236" i="51"/>
  <c r="EA238" i="51"/>
  <c r="EA241" i="51"/>
  <c r="EA245" i="51"/>
  <c r="EA247" i="51"/>
  <c r="EA251" i="51"/>
  <c r="EA254" i="51"/>
  <c r="EA258" i="51"/>
  <c r="EA257" i="51" s="1"/>
  <c r="DZ197" i="51"/>
  <c r="DZ201" i="51"/>
  <c r="DZ205" i="51"/>
  <c r="DZ211" i="51"/>
  <c r="DZ214" i="51"/>
  <c r="DZ217" i="51"/>
  <c r="DZ221" i="51"/>
  <c r="DZ226" i="51"/>
  <c r="DZ229" i="51"/>
  <c r="DZ234" i="51"/>
  <c r="DZ236" i="51"/>
  <c r="DZ238" i="51"/>
  <c r="DZ241" i="51"/>
  <c r="DZ245" i="51"/>
  <c r="DZ247" i="51"/>
  <c r="DZ251" i="51"/>
  <c r="DZ254" i="51"/>
  <c r="DZ258" i="51"/>
  <c r="DZ257" i="51" s="1"/>
  <c r="DY197" i="51"/>
  <c r="DY201" i="51"/>
  <c r="DY205" i="51"/>
  <c r="DY211" i="51"/>
  <c r="DY214" i="51"/>
  <c r="DY217" i="51"/>
  <c r="DY221" i="51"/>
  <c r="DY226" i="51"/>
  <c r="DY229" i="51"/>
  <c r="DY234" i="51"/>
  <c r="DY236" i="51"/>
  <c r="DY238" i="51"/>
  <c r="DY241" i="51"/>
  <c r="DY245" i="51"/>
  <c r="DY247" i="51"/>
  <c r="DY251" i="51"/>
  <c r="DY254" i="51"/>
  <c r="DY258" i="51"/>
  <c r="DY257" i="51" s="1"/>
  <c r="DW189" i="51"/>
  <c r="DW192" i="51"/>
  <c r="DW197" i="51"/>
  <c r="DW201" i="51"/>
  <c r="DW205" i="51"/>
  <c r="DW211" i="51"/>
  <c r="DW214" i="51"/>
  <c r="DW217" i="51"/>
  <c r="DW221" i="51"/>
  <c r="DW226" i="51"/>
  <c r="DW229" i="51"/>
  <c r="DW234" i="51"/>
  <c r="DW236" i="51"/>
  <c r="DW238" i="51"/>
  <c r="DW241" i="51"/>
  <c r="DW245" i="51"/>
  <c r="DW247" i="51"/>
  <c r="DW251" i="51"/>
  <c r="DW254" i="51"/>
  <c r="DW258" i="51"/>
  <c r="DW257" i="51" s="1"/>
  <c r="DV189" i="51"/>
  <c r="DV192" i="51"/>
  <c r="DV197" i="51"/>
  <c r="DV201" i="51"/>
  <c r="DV205" i="51"/>
  <c r="DV211" i="51"/>
  <c r="DV214" i="51"/>
  <c r="DV217" i="51"/>
  <c r="DV221" i="51"/>
  <c r="DV226" i="51"/>
  <c r="DV229" i="51"/>
  <c r="DV234" i="51"/>
  <c r="DV236" i="51"/>
  <c r="DV238" i="51"/>
  <c r="DV241" i="51"/>
  <c r="DV245" i="51"/>
  <c r="DV247" i="51"/>
  <c r="DV251" i="51"/>
  <c r="DV254" i="51"/>
  <c r="DV258" i="51"/>
  <c r="DV257" i="51" s="1"/>
  <c r="DU189" i="51"/>
  <c r="DU192" i="51"/>
  <c r="DU197" i="51"/>
  <c r="DU201" i="51"/>
  <c r="DU205" i="51"/>
  <c r="DU211" i="51"/>
  <c r="DU214" i="51"/>
  <c r="DU217" i="51"/>
  <c r="DU221" i="51"/>
  <c r="DU226" i="51"/>
  <c r="DU229" i="51"/>
  <c r="DU234" i="51"/>
  <c r="DU236" i="51"/>
  <c r="DU238" i="51"/>
  <c r="DU241" i="51"/>
  <c r="DU245" i="51"/>
  <c r="DU247" i="51"/>
  <c r="DU251" i="51"/>
  <c r="DU254" i="51"/>
  <c r="DU258" i="51"/>
  <c r="DU257" i="51" s="1"/>
  <c r="DT189" i="51"/>
  <c r="DT192" i="51"/>
  <c r="DT197" i="51"/>
  <c r="DT201" i="51"/>
  <c r="DT205" i="51"/>
  <c r="DT211" i="51"/>
  <c r="DT214" i="51"/>
  <c r="DT217" i="51"/>
  <c r="DT221" i="51"/>
  <c r="DT226" i="51"/>
  <c r="DT229" i="51"/>
  <c r="DT234" i="51"/>
  <c r="DT236" i="51"/>
  <c r="DT238" i="51"/>
  <c r="DT241" i="51"/>
  <c r="DT245" i="51"/>
  <c r="DT247" i="51"/>
  <c r="DT251" i="51"/>
  <c r="DT254" i="51"/>
  <c r="DT258" i="51"/>
  <c r="DT257" i="51" s="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FF101" i="51"/>
  <c r="FF108" i="51"/>
  <c r="FF111" i="51"/>
  <c r="FF120" i="51"/>
  <c r="FF131" i="51"/>
  <c r="FF136" i="51"/>
  <c r="FF139" i="51"/>
  <c r="FF145" i="51"/>
  <c r="FF152" i="51"/>
  <c r="FF155" i="51"/>
  <c r="FF157" i="51"/>
  <c r="FF159" i="51"/>
  <c r="FF163" i="51"/>
  <c r="FF167" i="51"/>
  <c r="FF169" i="51"/>
  <c r="FF172" i="51"/>
  <c r="FF174" i="51"/>
  <c r="FF178" i="51"/>
  <c r="FF184" i="51"/>
  <c r="FF263" i="51"/>
  <c r="FF266" i="51"/>
  <c r="FE101" i="51"/>
  <c r="FE108" i="51"/>
  <c r="FE111" i="51"/>
  <c r="FE120" i="51"/>
  <c r="FE131" i="51"/>
  <c r="FE136" i="51"/>
  <c r="FE139" i="51"/>
  <c r="FE145" i="51"/>
  <c r="FE152" i="51"/>
  <c r="FE155" i="51"/>
  <c r="FE157" i="51"/>
  <c r="FE159" i="51"/>
  <c r="FE163" i="51"/>
  <c r="FE167" i="51"/>
  <c r="FE169" i="51"/>
  <c r="FE172" i="51"/>
  <c r="FE174" i="51"/>
  <c r="FE178" i="51"/>
  <c r="FE184" i="51"/>
  <c r="FE263" i="51"/>
  <c r="FE266" i="51"/>
  <c r="FC101" i="51"/>
  <c r="FC108" i="51"/>
  <c r="FC111" i="51"/>
  <c r="FC120" i="51"/>
  <c r="FC131" i="51"/>
  <c r="FC136" i="51"/>
  <c r="FC139" i="51"/>
  <c r="FC145" i="51"/>
  <c r="FC152" i="51"/>
  <c r="FC155" i="51"/>
  <c r="FC157" i="51"/>
  <c r="FC159" i="51"/>
  <c r="FC163" i="51"/>
  <c r="FC167" i="51"/>
  <c r="FC169" i="51"/>
  <c r="FC172" i="51"/>
  <c r="FC174" i="51"/>
  <c r="FC178" i="51"/>
  <c r="FC184" i="51"/>
  <c r="FC263" i="51"/>
  <c r="FC266" i="51"/>
  <c r="FA101" i="51"/>
  <c r="FA108" i="51"/>
  <c r="FA111" i="51"/>
  <c r="FA120" i="51"/>
  <c r="FA131" i="51"/>
  <c r="FA136" i="51"/>
  <c r="FA139" i="51"/>
  <c r="FA145" i="51"/>
  <c r="FA152" i="51"/>
  <c r="FA155" i="51"/>
  <c r="FA157" i="51"/>
  <c r="FA159" i="51"/>
  <c r="FA163" i="51"/>
  <c r="FA167" i="51"/>
  <c r="FA169" i="51"/>
  <c r="FA172" i="51"/>
  <c r="FA174" i="51"/>
  <c r="FA178" i="51"/>
  <c r="FA184" i="51"/>
  <c r="FA263" i="51"/>
  <c r="FA266" i="51"/>
  <c r="ER101" i="51"/>
  <c r="ER108" i="51"/>
  <c r="ER111" i="51"/>
  <c r="ER120" i="51"/>
  <c r="ER131" i="51"/>
  <c r="ER136" i="51"/>
  <c r="ER139" i="51"/>
  <c r="ER145" i="51"/>
  <c r="ER152" i="51"/>
  <c r="ER155" i="51"/>
  <c r="ER157" i="51"/>
  <c r="ER159" i="51"/>
  <c r="ER163" i="51"/>
  <c r="ER167" i="51"/>
  <c r="ER169" i="51"/>
  <c r="ER172" i="51"/>
  <c r="ER174" i="51"/>
  <c r="ER178" i="51"/>
  <c r="ER184" i="51"/>
  <c r="ER263" i="51"/>
  <c r="ER266" i="5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M101" i="51"/>
  <c r="EM108" i="51"/>
  <c r="EM111" i="51"/>
  <c r="EM120" i="51"/>
  <c r="EM131" i="51"/>
  <c r="EM136" i="51"/>
  <c r="EM139" i="51"/>
  <c r="EM145" i="51"/>
  <c r="EM152" i="51"/>
  <c r="EM155" i="51"/>
  <c r="EM157" i="51"/>
  <c r="EM159" i="51"/>
  <c r="EM163" i="51"/>
  <c r="EM167" i="51"/>
  <c r="EM169" i="51"/>
  <c r="EM172" i="51"/>
  <c r="EM174" i="51"/>
  <c r="EM178" i="51"/>
  <c r="EM184" i="51"/>
  <c r="EM263" i="51"/>
  <c r="EM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I101" i="51"/>
  <c r="EI108" i="51"/>
  <c r="EI111" i="51"/>
  <c r="EI120" i="51"/>
  <c r="EI131" i="51"/>
  <c r="EI136" i="51"/>
  <c r="EI139" i="51"/>
  <c r="EI145" i="51"/>
  <c r="EI152" i="51"/>
  <c r="EI155" i="51"/>
  <c r="EI157" i="51"/>
  <c r="EI159" i="51"/>
  <c r="EI163" i="51"/>
  <c r="EI167" i="51"/>
  <c r="EI169" i="51"/>
  <c r="EI172" i="51"/>
  <c r="EI174" i="51"/>
  <c r="EI178" i="51"/>
  <c r="EI184" i="51"/>
  <c r="EI263" i="51"/>
  <c r="EI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E101" i="51"/>
  <c r="EE108" i="51"/>
  <c r="EE111" i="51"/>
  <c r="EE120" i="51"/>
  <c r="EE131" i="51"/>
  <c r="EE136" i="51"/>
  <c r="EE139" i="51"/>
  <c r="EE145" i="51"/>
  <c r="EE152" i="51"/>
  <c r="EE155" i="51"/>
  <c r="EE157" i="51"/>
  <c r="EE159" i="51"/>
  <c r="EE163" i="51"/>
  <c r="EE167" i="51"/>
  <c r="EE169" i="51"/>
  <c r="EE172" i="51"/>
  <c r="EE174" i="51"/>
  <c r="EE178" i="51"/>
  <c r="EE184" i="51"/>
  <c r="EE263" i="51"/>
  <c r="EE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A101" i="51"/>
  <c r="EA108" i="51"/>
  <c r="EA111" i="51"/>
  <c r="EA120" i="51"/>
  <c r="EA131" i="51"/>
  <c r="EA136" i="51"/>
  <c r="EA139" i="51"/>
  <c r="EA145" i="51"/>
  <c r="EA152" i="51"/>
  <c r="EA155" i="51"/>
  <c r="EA157" i="51"/>
  <c r="EA159" i="51"/>
  <c r="EA163" i="51"/>
  <c r="EA167" i="51"/>
  <c r="EA169" i="51"/>
  <c r="EA172" i="51"/>
  <c r="EA174" i="51"/>
  <c r="EA178" i="51"/>
  <c r="EA184" i="51"/>
  <c r="EA263" i="51"/>
  <c r="EA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W101" i="51"/>
  <c r="DW108" i="51"/>
  <c r="DW111" i="51"/>
  <c r="DW120" i="51"/>
  <c r="DW131" i="51"/>
  <c r="DW136" i="51"/>
  <c r="DW139" i="51"/>
  <c r="DW145" i="51"/>
  <c r="DW152" i="51"/>
  <c r="DW155" i="51"/>
  <c r="DW157" i="51"/>
  <c r="DW159" i="51"/>
  <c r="DW163" i="51"/>
  <c r="DW167" i="51"/>
  <c r="DW169" i="51"/>
  <c r="DW172" i="51"/>
  <c r="DW174" i="51"/>
  <c r="DW178" i="51"/>
  <c r="DW184" i="51"/>
  <c r="DW263" i="51"/>
  <c r="DW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R101" i="51"/>
  <c r="DR108" i="51"/>
  <c r="DR111" i="51"/>
  <c r="DR120" i="51"/>
  <c r="DR131" i="51"/>
  <c r="DR136" i="51"/>
  <c r="DR139" i="51"/>
  <c r="DR145" i="51"/>
  <c r="DR152" i="51"/>
  <c r="DR155" i="51"/>
  <c r="DR157" i="51"/>
  <c r="DR159" i="51"/>
  <c r="DR163" i="51"/>
  <c r="DR167" i="51"/>
  <c r="DR169" i="51"/>
  <c r="DR172" i="51"/>
  <c r="DR174" i="51"/>
  <c r="DR178" i="51"/>
  <c r="DR184" i="51"/>
  <c r="DR263" i="51"/>
  <c r="DR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72" i="51"/>
  <c r="DO174" i="51"/>
  <c r="DO178" i="51"/>
  <c r="DO184" i="51"/>
  <c r="DO263" i="51"/>
  <c r="DO266" i="51"/>
  <c r="DM101" i="51"/>
  <c r="DM108" i="51"/>
  <c r="DM111" i="51"/>
  <c r="DM120" i="51"/>
  <c r="DM131" i="51"/>
  <c r="DM136" i="51"/>
  <c r="DM139" i="51"/>
  <c r="DM145" i="51"/>
  <c r="DM152" i="51"/>
  <c r="DM155" i="51"/>
  <c r="DM157" i="51"/>
  <c r="DM159" i="51"/>
  <c r="DM163" i="51"/>
  <c r="DM167" i="51"/>
  <c r="DM169" i="51"/>
  <c r="DM172" i="51"/>
  <c r="DM174" i="51"/>
  <c r="DM178" i="51"/>
  <c r="DM184" i="51"/>
  <c r="DM263" i="51"/>
  <c r="DM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GJ19" i="51"/>
  <c r="GJ27" i="51"/>
  <c r="GJ37" i="51"/>
  <c r="GJ42" i="51"/>
  <c r="GJ49" i="51"/>
  <c r="GJ54" i="51"/>
  <c r="GJ58" i="51"/>
  <c r="GJ64" i="51"/>
  <c r="GJ69" i="51"/>
  <c r="GJ74" i="51"/>
  <c r="GJ77" i="51"/>
  <c r="GJ79" i="51"/>
  <c r="GJ82" i="51"/>
  <c r="GJ86" i="51"/>
  <c r="GJ324" i="51"/>
  <c r="GJ330" i="51"/>
  <c r="GJ335" i="51"/>
  <c r="GJ340" i="51"/>
  <c r="GJ346" i="51"/>
  <c r="GJ350" i="51"/>
  <c r="GJ354" i="51"/>
  <c r="GJ360" i="51"/>
  <c r="GJ365" i="51"/>
  <c r="GJ370" i="51"/>
  <c r="GJ374" i="51"/>
  <c r="GJ381" i="51"/>
  <c r="GJ384" i="51"/>
  <c r="GJ404" i="51"/>
  <c r="GJ410"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E19" i="51"/>
  <c r="GE27" i="51"/>
  <c r="GE37" i="51"/>
  <c r="GE42" i="51"/>
  <c r="GE49" i="51"/>
  <c r="GE54" i="51"/>
  <c r="GE58" i="51"/>
  <c r="GE64" i="51"/>
  <c r="GE69" i="51"/>
  <c r="GE74" i="51"/>
  <c r="GE77" i="51"/>
  <c r="GE79" i="51"/>
  <c r="GE82" i="51"/>
  <c r="GE86" i="51"/>
  <c r="GE324" i="51"/>
  <c r="GE330" i="51"/>
  <c r="GE335" i="51"/>
  <c r="GE340" i="51"/>
  <c r="GE346" i="51"/>
  <c r="GE350" i="51"/>
  <c r="GE354" i="51"/>
  <c r="GE360" i="51"/>
  <c r="GE365" i="51"/>
  <c r="GE370" i="51"/>
  <c r="GE374" i="51"/>
  <c r="GE381" i="51"/>
  <c r="GE384" i="51"/>
  <c r="GE404" i="51"/>
  <c r="GE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FZ19" i="51"/>
  <c r="FZ27" i="51"/>
  <c r="FZ37" i="51"/>
  <c r="FZ42" i="51"/>
  <c r="FZ49" i="51"/>
  <c r="FZ54" i="51"/>
  <c r="FZ58" i="51"/>
  <c r="FZ64" i="51"/>
  <c r="FZ69" i="51"/>
  <c r="FZ74" i="51"/>
  <c r="FZ77" i="51"/>
  <c r="FZ79" i="51"/>
  <c r="FZ82" i="51"/>
  <c r="FZ86" i="51"/>
  <c r="FZ324" i="51"/>
  <c r="FZ330" i="51"/>
  <c r="FZ335" i="51"/>
  <c r="FZ340" i="51"/>
  <c r="FZ346" i="51"/>
  <c r="FZ350" i="51"/>
  <c r="FZ354" i="51"/>
  <c r="FZ360" i="51"/>
  <c r="FZ365" i="51"/>
  <c r="FZ370" i="51"/>
  <c r="FZ374" i="51"/>
  <c r="FZ381" i="51"/>
  <c r="FZ384" i="51"/>
  <c r="FZ404" i="51"/>
  <c r="FZ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U19" i="51"/>
  <c r="FU27" i="51"/>
  <c r="FU37" i="51"/>
  <c r="FU42" i="51"/>
  <c r="FU49" i="51"/>
  <c r="FU54" i="51"/>
  <c r="FU58" i="51"/>
  <c r="FU64" i="51"/>
  <c r="FU69" i="51"/>
  <c r="FU74" i="51"/>
  <c r="FU77" i="51"/>
  <c r="FU79" i="51"/>
  <c r="FU82" i="51"/>
  <c r="FU86" i="51"/>
  <c r="FU324" i="51"/>
  <c r="FU330" i="51"/>
  <c r="FU335" i="51"/>
  <c r="FU340" i="51"/>
  <c r="FU346" i="51"/>
  <c r="FU350" i="51"/>
  <c r="FU354" i="51"/>
  <c r="FU360" i="51"/>
  <c r="FU365" i="51"/>
  <c r="FU370" i="51"/>
  <c r="FU374" i="51"/>
  <c r="FU381" i="51"/>
  <c r="FU384" i="51"/>
  <c r="FU404" i="51"/>
  <c r="FU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P19" i="51"/>
  <c r="FP27" i="51"/>
  <c r="FP37" i="51"/>
  <c r="FP42" i="51"/>
  <c r="FP54" i="51"/>
  <c r="FP58" i="51"/>
  <c r="FP64" i="51"/>
  <c r="FP69" i="51"/>
  <c r="FP74" i="51"/>
  <c r="FP77" i="51"/>
  <c r="FP79" i="51"/>
  <c r="FP82" i="51"/>
  <c r="FP86" i="51"/>
  <c r="FP324" i="51"/>
  <c r="FP330" i="51"/>
  <c r="FP335" i="51"/>
  <c r="FP340" i="51"/>
  <c r="FP346" i="51"/>
  <c r="FP350" i="51"/>
  <c r="FP354" i="51"/>
  <c r="FP360" i="51"/>
  <c r="FP365" i="51"/>
  <c r="FP370" i="51"/>
  <c r="FP374" i="51"/>
  <c r="FP381" i="51"/>
  <c r="FP384" i="51"/>
  <c r="FP404" i="51"/>
  <c r="FP410" i="51"/>
  <c r="FO19" i="51"/>
  <c r="FO27" i="51"/>
  <c r="FO37" i="51"/>
  <c r="FO42"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64" i="51"/>
  <c r="FM69" i="51"/>
  <c r="FM74" i="51"/>
  <c r="FM77" i="51"/>
  <c r="GV80" i="51"/>
  <c r="GV79" i="51" s="1"/>
  <c r="FM82" i="51"/>
  <c r="FM86" i="51"/>
  <c r="FM324" i="51"/>
  <c r="FM330" i="51"/>
  <c r="FM335" i="51"/>
  <c r="FM340" i="51"/>
  <c r="FM346" i="51"/>
  <c r="FM350" i="51"/>
  <c r="FM354" i="51"/>
  <c r="FM360" i="51"/>
  <c r="FM365" i="51"/>
  <c r="FM370" i="51"/>
  <c r="FM374" i="51"/>
  <c r="FM381" i="51"/>
  <c r="FM384" i="51"/>
  <c r="FM404" i="51"/>
  <c r="FM410" i="51"/>
  <c r="FK19" i="51"/>
  <c r="FK27" i="51"/>
  <c r="FK37" i="51"/>
  <c r="FK42" i="51"/>
  <c r="FK49" i="51"/>
  <c r="FK54" i="51"/>
  <c r="FK58" i="51"/>
  <c r="FK64" i="51"/>
  <c r="FK69" i="51"/>
  <c r="FK74" i="51"/>
  <c r="FK77" i="51"/>
  <c r="FK79" i="51"/>
  <c r="FK82" i="51"/>
  <c r="FK86" i="51"/>
  <c r="FK324" i="51"/>
  <c r="FK330" i="51"/>
  <c r="FK335" i="51"/>
  <c r="FK340" i="51"/>
  <c r="FK346" i="51"/>
  <c r="FK350" i="51"/>
  <c r="FK354" i="51"/>
  <c r="FK360" i="51"/>
  <c r="FK365" i="51"/>
  <c r="FK370" i="51"/>
  <c r="FK374" i="51"/>
  <c r="FK381" i="51"/>
  <c r="FK384" i="51"/>
  <c r="FK404" i="51"/>
  <c r="FK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79" i="51"/>
  <c r="FH82" i="51"/>
  <c r="FH86" i="51"/>
  <c r="FH163" i="51"/>
  <c r="FH324" i="51"/>
  <c r="FH330" i="51"/>
  <c r="FH335" i="51"/>
  <c r="FH340" i="51"/>
  <c r="FH346" i="51"/>
  <c r="FH350" i="51"/>
  <c r="FH354" i="51"/>
  <c r="FH360" i="51"/>
  <c r="FH365" i="51"/>
  <c r="FH370" i="51"/>
  <c r="FH374" i="51"/>
  <c r="FH381" i="51"/>
  <c r="FH384" i="51"/>
  <c r="FH404" i="51"/>
  <c r="FH410" i="51"/>
  <c r="FF19" i="51"/>
  <c r="FF27" i="51"/>
  <c r="FF37" i="51"/>
  <c r="FF42" i="51"/>
  <c r="FF49" i="51"/>
  <c r="FF54" i="51"/>
  <c r="FF58" i="51"/>
  <c r="FF64" i="51"/>
  <c r="FF69" i="51"/>
  <c r="FF74" i="51"/>
  <c r="FF77" i="51"/>
  <c r="FF79" i="51"/>
  <c r="FF82" i="51"/>
  <c r="FF97" i="51"/>
  <c r="FF269" i="51"/>
  <c r="FF271" i="51"/>
  <c r="FF275" i="51"/>
  <c r="FF279" i="51"/>
  <c r="FF282" i="51"/>
  <c r="FF285" i="51"/>
  <c r="FF288" i="51"/>
  <c r="FF290" i="51"/>
  <c r="FF292" i="51"/>
  <c r="FF295" i="51"/>
  <c r="FF294" i="51" s="1"/>
  <c r="FF301" i="51"/>
  <c r="FF304" i="51"/>
  <c r="FF306" i="51"/>
  <c r="FF308" i="51"/>
  <c r="FF313" i="51"/>
  <c r="FF317" i="51"/>
  <c r="FF320" i="51"/>
  <c r="FF319" i="51" s="1"/>
  <c r="FF324" i="51"/>
  <c r="FF330" i="51"/>
  <c r="FF335" i="51"/>
  <c r="FF340" i="51"/>
  <c r="FF346" i="51"/>
  <c r="FF350" i="51"/>
  <c r="FF354" i="51"/>
  <c r="FF360" i="51"/>
  <c r="FF365" i="51"/>
  <c r="FF370" i="51"/>
  <c r="FF374" i="51"/>
  <c r="FF381" i="51"/>
  <c r="FF384" i="51"/>
  <c r="FF404" i="51"/>
  <c r="FF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101" i="51"/>
  <c r="FD108" i="51"/>
  <c r="FD111" i="51"/>
  <c r="FD120" i="51"/>
  <c r="FD131" i="51"/>
  <c r="FD136" i="51"/>
  <c r="FD139" i="51"/>
  <c r="FD145" i="51"/>
  <c r="FD152" i="51"/>
  <c r="FD155" i="51"/>
  <c r="FD157" i="51"/>
  <c r="FD159" i="51"/>
  <c r="FD163" i="51"/>
  <c r="FD167" i="51"/>
  <c r="FD169" i="51"/>
  <c r="FD172" i="51"/>
  <c r="FD174" i="51"/>
  <c r="FD178" i="51"/>
  <c r="FD184" i="5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D263" i="51"/>
  <c r="FD266"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GO19" i="51"/>
  <c r="GO27" i="51"/>
  <c r="GO37" i="51"/>
  <c r="GO42" i="51"/>
  <c r="GO49" i="51"/>
  <c r="GO54" i="51"/>
  <c r="GO58" i="51"/>
  <c r="GO64" i="51"/>
  <c r="GO69" i="51"/>
  <c r="GO74" i="51"/>
  <c r="GO77" i="51"/>
  <c r="GO79" i="51"/>
  <c r="GO82" i="51"/>
  <c r="GO86" i="51"/>
  <c r="GO324" i="51"/>
  <c r="GO330" i="51"/>
  <c r="GO335" i="51"/>
  <c r="GO340" i="51"/>
  <c r="GO346" i="51"/>
  <c r="GO350" i="51"/>
  <c r="GO354" i="51"/>
  <c r="GO360" i="51"/>
  <c r="GO365" i="51"/>
  <c r="GO370" i="51"/>
  <c r="GO374" i="51"/>
  <c r="GO381" i="51"/>
  <c r="GO384" i="51"/>
  <c r="GO404" i="51"/>
  <c r="GO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Y13" i="51"/>
  <c r="GY14" i="51"/>
  <c r="GY15" i="51"/>
  <c r="GY16" i="51"/>
  <c r="GY17" i="51"/>
  <c r="GY18" i="51"/>
  <c r="GY20" i="51"/>
  <c r="GY21" i="51"/>
  <c r="GY22" i="51"/>
  <c r="GY23" i="51"/>
  <c r="GY24" i="51"/>
  <c r="GY25" i="51"/>
  <c r="GY26" i="51"/>
  <c r="GY28" i="51"/>
  <c r="GY29" i="51"/>
  <c r="GY30" i="51"/>
  <c r="GY31" i="51"/>
  <c r="GY32" i="51"/>
  <c r="GY33" i="51"/>
  <c r="GY34" i="51"/>
  <c r="GX13" i="51"/>
  <c r="GX14" i="51"/>
  <c r="GX15" i="51"/>
  <c r="GX16" i="51"/>
  <c r="GX17" i="51"/>
  <c r="GX18" i="51"/>
  <c r="GX20" i="51"/>
  <c r="GX21" i="51"/>
  <c r="GX22" i="51"/>
  <c r="GX23" i="51"/>
  <c r="GX24" i="51"/>
  <c r="GX25" i="51"/>
  <c r="GX26" i="51"/>
  <c r="GX28" i="51"/>
  <c r="GX29" i="51"/>
  <c r="GX30" i="51"/>
  <c r="GX31" i="51"/>
  <c r="GX32" i="51"/>
  <c r="GX33" i="51"/>
  <c r="GX34"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366" i="51"/>
  <c r="GX367" i="51"/>
  <c r="GX368" i="51"/>
  <c r="GX369" i="51"/>
  <c r="GX371" i="51"/>
  <c r="GX372" i="51"/>
  <c r="GX375" i="51"/>
  <c r="GX376" i="51"/>
  <c r="GX377" i="51"/>
  <c r="GX378" i="51"/>
  <c r="GX379" i="51"/>
  <c r="GX380" i="51"/>
  <c r="GX382" i="51"/>
  <c r="GX381" i="51" s="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9" i="51"/>
  <c r="GX420"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3" i="51"/>
  <c r="GW84" i="51"/>
  <c r="GW85" i="51"/>
  <c r="GW325" i="51"/>
  <c r="GW326" i="51"/>
  <c r="GW327" i="51"/>
  <c r="GW329" i="51"/>
  <c r="GW331" i="51"/>
  <c r="GW332" i="51"/>
  <c r="GW333" i="51"/>
  <c r="GW334" i="51"/>
  <c r="GW336" i="51"/>
  <c r="GW337" i="51"/>
  <c r="GW338" i="51"/>
  <c r="GW341" i="51"/>
  <c r="GW342" i="51"/>
  <c r="GW343" i="51"/>
  <c r="GW344" i="51"/>
  <c r="GW345" i="51"/>
  <c r="GW348" i="51"/>
  <c r="GW349" i="51"/>
  <c r="GW352" i="51"/>
  <c r="GW355" i="51"/>
  <c r="GW356" i="51"/>
  <c r="GW357" i="51"/>
  <c r="GW358" i="51"/>
  <c r="GW359" i="51"/>
  <c r="GW361" i="51"/>
  <c r="GW362" i="51"/>
  <c r="GW366" i="51"/>
  <c r="GW367" i="51"/>
  <c r="GW368" i="51"/>
  <c r="GW369"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4" i="51"/>
  <c r="GV415" i="51"/>
  <c r="GV416" i="51"/>
  <c r="GV417" i="51"/>
  <c r="GV418" i="51"/>
  <c r="GV419" i="51"/>
  <c r="GV420" i="51"/>
  <c r="BN351" i="51"/>
  <c r="S90" i="51"/>
  <c r="V90" i="51"/>
  <c r="S89" i="51"/>
  <c r="V89" i="51"/>
  <c r="S87" i="51"/>
  <c r="BP391" i="51"/>
  <c r="BM391" i="51"/>
  <c r="BP387" i="51"/>
  <c r="BM387" i="51"/>
  <c r="N183" i="51"/>
  <c r="S83" i="51"/>
  <c r="V83" i="5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80" i="51"/>
  <c r="GU79" i="51" s="1"/>
  <c r="GU83" i="51"/>
  <c r="GU84" i="51"/>
  <c r="GU85" i="51"/>
  <c r="GU13" i="51"/>
  <c r="GU14" i="51"/>
  <c r="GU15" i="51"/>
  <c r="GU16" i="51"/>
  <c r="GU17" i="51"/>
  <c r="GU18" i="51"/>
  <c r="GU20" i="51"/>
  <c r="GU22" i="51"/>
  <c r="GU23" i="51"/>
  <c r="GU24" i="51"/>
  <c r="GU25" i="51"/>
  <c r="GU26" i="51"/>
  <c r="GU28" i="51"/>
  <c r="GU29" i="51"/>
  <c r="GU30" i="51"/>
  <c r="GU31" i="51"/>
  <c r="GU32" i="51"/>
  <c r="GU33" i="51"/>
  <c r="GU34" i="51"/>
  <c r="GT365" i="51"/>
  <c r="GT370" i="51"/>
  <c r="GT374" i="51"/>
  <c r="GT381" i="51"/>
  <c r="GT384" i="51"/>
  <c r="GT404" i="51"/>
  <c r="GT410" i="51"/>
  <c r="GT324" i="51"/>
  <c r="GT330" i="51"/>
  <c r="GT335" i="51"/>
  <c r="GT340" i="51"/>
  <c r="GT346" i="51"/>
  <c r="GT350" i="51"/>
  <c r="GT354" i="51"/>
  <c r="GT360" i="51"/>
  <c r="GT37" i="51"/>
  <c r="GT42" i="51"/>
  <c r="GT49" i="51"/>
  <c r="GT54" i="51"/>
  <c r="GT58" i="51"/>
  <c r="GT64" i="51"/>
  <c r="GT69" i="51"/>
  <c r="GT74" i="51"/>
  <c r="GT77" i="51"/>
  <c r="GT79" i="51"/>
  <c r="GT82" i="51"/>
  <c r="GT86" i="51"/>
  <c r="GT12" i="51"/>
  <c r="GT19" i="51"/>
  <c r="GT27"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4" i="51"/>
  <c r="FG306" i="51"/>
  <c r="FG308" i="51"/>
  <c r="FG313" i="51"/>
  <c r="FG317" i="51"/>
  <c r="FG320" i="51"/>
  <c r="FG319" i="51" s="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s="1"/>
  <c r="FB320" i="51"/>
  <c r="FB319" i="51" s="1"/>
  <c r="FA320" i="51"/>
  <c r="FA319" i="51" s="1"/>
  <c r="FB317" i="51"/>
  <c r="FA317" i="51"/>
  <c r="FB313" i="51"/>
  <c r="FA313" i="51"/>
  <c r="FB308" i="51"/>
  <c r="FA308" i="51"/>
  <c r="FB306" i="51"/>
  <c r="FA306" i="51"/>
  <c r="FB304" i="51"/>
  <c r="FA304" i="51"/>
  <c r="FB301" i="51"/>
  <c r="FA301" i="51"/>
  <c r="FB295" i="51"/>
  <c r="FB294" i="51" s="1"/>
  <c r="FA295" i="51"/>
  <c r="FA294" i="51" s="1"/>
  <c r="FB292" i="51"/>
  <c r="FA292" i="51"/>
  <c r="FB290" i="51"/>
  <c r="FA290" i="51"/>
  <c r="FB288" i="51"/>
  <c r="FA288" i="51"/>
  <c r="FB285" i="51"/>
  <c r="FA285" i="51"/>
  <c r="FA282" i="51"/>
  <c r="FB282" i="51"/>
  <c r="FB279" i="51"/>
  <c r="FA279" i="51"/>
  <c r="FB275" i="51"/>
  <c r="FA275" i="51"/>
  <c r="FB271" i="51"/>
  <c r="FA271" i="51"/>
  <c r="FB269" i="51"/>
  <c r="FA269" i="51"/>
  <c r="FB266" i="51"/>
  <c r="FB263" i="51"/>
  <c r="FB258" i="51"/>
  <c r="FB257" i="51" s="1"/>
  <c r="FB254" i="51"/>
  <c r="FB251" i="51"/>
  <c r="FB247" i="51"/>
  <c r="FB241" i="51"/>
  <c r="FB245" i="51"/>
  <c r="FB238" i="51"/>
  <c r="FB236" i="51"/>
  <c r="FB234" i="51"/>
  <c r="FB229" i="51"/>
  <c r="FB226" i="51"/>
  <c r="FB221" i="51"/>
  <c r="FB217" i="51"/>
  <c r="FB214" i="51"/>
  <c r="FB211" i="51"/>
  <c r="FB205" i="51"/>
  <c r="FB201" i="51"/>
  <c r="FB197" i="51"/>
  <c r="FB192" i="51"/>
  <c r="FB189" i="51"/>
  <c r="FB184" i="51"/>
  <c r="FB178" i="51"/>
  <c r="FB174" i="51"/>
  <c r="FB172" i="51"/>
  <c r="FB169" i="51"/>
  <c r="FB167" i="51"/>
  <c r="FB163" i="51"/>
  <c r="FB159" i="51"/>
  <c r="FB157" i="51"/>
  <c r="FB155" i="51"/>
  <c r="FB152" i="51"/>
  <c r="FB145" i="51"/>
  <c r="FB139" i="51"/>
  <c r="FB111" i="51"/>
  <c r="FB120" i="51"/>
  <c r="FB131" i="51"/>
  <c r="FB136" i="51"/>
  <c r="FB97" i="51"/>
  <c r="FB101" i="51"/>
  <c r="FB108" i="51"/>
  <c r="FA97" i="51"/>
  <c r="FB82" i="51"/>
  <c r="FA87" i="51"/>
  <c r="FA90" i="51"/>
  <c r="FB74" i="51"/>
  <c r="FB77" i="51"/>
  <c r="FB79" i="51"/>
  <c r="FA74" i="51"/>
  <c r="FA77" i="51"/>
  <c r="FA79" i="51"/>
  <c r="FB37" i="51"/>
  <c r="FB42" i="51"/>
  <c r="FB49" i="51"/>
  <c r="FB54" i="51"/>
  <c r="FB58" i="51"/>
  <c r="FB64" i="51"/>
  <c r="FB69" i="51"/>
  <c r="FA37" i="51"/>
  <c r="FA43" i="51"/>
  <c r="FA42" i="51" s="1"/>
  <c r="FA49" i="51"/>
  <c r="FA54" i="51"/>
  <c r="FA58" i="51"/>
  <c r="FA64" i="51"/>
  <c r="FA69"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s="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J374" i="51"/>
  <c r="BH374" i="51"/>
  <c r="BH373" i="51" s="1"/>
  <c r="BG374" i="51"/>
  <c r="BG373" i="51" s="1"/>
  <c r="BF374" i="51"/>
  <c r="BF373" i="51" s="1"/>
  <c r="BD374" i="51"/>
  <c r="BC374" i="51"/>
  <c r="BB374" i="51"/>
  <c r="AZ374" i="51"/>
  <c r="AY374" i="51"/>
  <c r="AX374" i="51"/>
  <c r="AV374" i="51"/>
  <c r="AT374" i="51"/>
  <c r="AR374" i="51"/>
  <c r="AQ374" i="51"/>
  <c r="AP374" i="51"/>
  <c r="AN374" i="51"/>
  <c r="AM374" i="51"/>
  <c r="AL374" i="5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K354" i="51"/>
  <c r="BJ354" i="51"/>
  <c r="BJ353" i="51" s="1"/>
  <c r="BI354" i="51"/>
  <c r="BH354" i="51"/>
  <c r="BG354" i="51"/>
  <c r="BF354" i="51"/>
  <c r="BE354" i="51"/>
  <c r="BD354" i="51"/>
  <c r="BC354" i="51"/>
  <c r="BB354" i="51"/>
  <c r="BA354" i="51"/>
  <c r="AZ354" i="51"/>
  <c r="AY354" i="51"/>
  <c r="AX354" i="51"/>
  <c r="AW354" i="51"/>
  <c r="AV354" i="51"/>
  <c r="AU354" i="51"/>
  <c r="AT354" i="51"/>
  <c r="AT353" i="51" s="1"/>
  <c r="AS354" i="51"/>
  <c r="AR354" i="51"/>
  <c r="AQ354" i="51"/>
  <c r="AP354" i="5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I339" i="51" s="1"/>
  <c r="BG340" i="51"/>
  <c r="BF340" i="51"/>
  <c r="BE340" i="51"/>
  <c r="BC340" i="51"/>
  <c r="BA340" i="51"/>
  <c r="AY340" i="51"/>
  <c r="AX340" i="51"/>
  <c r="AX339" i="51" s="1"/>
  <c r="AW340"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s="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K313" i="51"/>
  <c r="BJ313" i="51"/>
  <c r="BI313" i="51"/>
  <c r="BH313" i="51"/>
  <c r="BG313" i="51"/>
  <c r="BF313" i="51"/>
  <c r="BE313" i="51"/>
  <c r="BD313" i="51"/>
  <c r="BC313" i="51"/>
  <c r="BB313" i="51"/>
  <c r="BA313" i="51"/>
  <c r="AZ313" i="51"/>
  <c r="AZ312" i="51" s="1"/>
  <c r="AY313" i="51"/>
  <c r="AX313" i="51"/>
  <c r="AW313" i="51"/>
  <c r="AV313" i="51"/>
  <c r="AU313" i="51"/>
  <c r="AT313" i="51"/>
  <c r="AS313" i="51"/>
  <c r="AR313" i="51"/>
  <c r="AQ313" i="51"/>
  <c r="AP313" i="51"/>
  <c r="AO313" i="51"/>
  <c r="AN313" i="51"/>
  <c r="AM313" i="51"/>
  <c r="AL313" i="51"/>
  <c r="AK313" i="51"/>
  <c r="AJ313" i="51"/>
  <c r="AI313" i="51"/>
  <c r="AH313" i="51"/>
  <c r="AG313" i="51"/>
  <c r="AF313" i="51"/>
  <c r="AE313" i="51"/>
  <c r="AD313" i="51"/>
  <c r="AC313" i="5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s="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J295" i="51"/>
  <c r="AJ294" i="51" s="1"/>
  <c r="AI295" i="51"/>
  <c r="AI294" i="51" s="1"/>
  <c r="AH295" i="51"/>
  <c r="AH294" i="51" s="1"/>
  <c r="AG295" i="51"/>
  <c r="AG294" i="51" s="1"/>
  <c r="AF295" i="51"/>
  <c r="AF294" i="51" s="1"/>
  <c r="AE295" i="51"/>
  <c r="AE294" i="51" s="1"/>
  <c r="AD295" i="51"/>
  <c r="AD294" i="51" s="1"/>
  <c r="AC295" i="51"/>
  <c r="AC294" i="51" s="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s="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K178" i="51"/>
  <c r="BJ178" i="51"/>
  <c r="BI178" i="51"/>
  <c r="BH178" i="51"/>
  <c r="BG178" i="51"/>
  <c r="BF178" i="51"/>
  <c r="BE178" i="51"/>
  <c r="BD178" i="51"/>
  <c r="BC178" i="51"/>
  <c r="BB178" i="51"/>
  <c r="BA178" i="51"/>
  <c r="AZ178" i="51"/>
  <c r="AY178" i="51"/>
  <c r="AX178" i="51"/>
  <c r="AW178" i="51"/>
  <c r="AV178" i="51"/>
  <c r="AU178" i="51"/>
  <c r="AT178" i="51"/>
  <c r="AS178" i="51"/>
  <c r="AR178" i="51"/>
  <c r="AQ178" i="51"/>
  <c r="AP178" i="51"/>
  <c r="AO178" i="51"/>
  <c r="AN178" i="51"/>
  <c r="AM178" i="51"/>
  <c r="AL178" i="51"/>
  <c r="AK178" i="51"/>
  <c r="AJ178" i="51"/>
  <c r="AI178" i="51"/>
  <c r="AH178" i="51"/>
  <c r="AG178" i="51"/>
  <c r="AG177" i="51" s="1"/>
  <c r="AF178" i="51"/>
  <c r="AE178" i="51"/>
  <c r="AD178" i="51"/>
  <c r="AC178" i="5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s="1"/>
  <c r="AL172" i="51"/>
  <c r="AK172" i="5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G139" i="51"/>
  <c r="BF139" i="51"/>
  <c r="BE139" i="51"/>
  <c r="BD139" i="5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I97" i="51"/>
  <c r="AH97" i="5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E82" i="51"/>
  <c r="AD82" i="51"/>
  <c r="AC82" i="5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R410" i="51"/>
  <c r="EQ410" i="51"/>
  <c r="EP410" i="51"/>
  <c r="EO410" i="51"/>
  <c r="EM410" i="51"/>
  <c r="EL410" i="51"/>
  <c r="EK410" i="51"/>
  <c r="EI410" i="51"/>
  <c r="EH410" i="51"/>
  <c r="EG410" i="51"/>
  <c r="EE410" i="51"/>
  <c r="ED410" i="51"/>
  <c r="EC410" i="51"/>
  <c r="EA410" i="51"/>
  <c r="DZ410" i="51"/>
  <c r="DY410" i="51"/>
  <c r="DW410" i="51"/>
  <c r="DV410" i="51"/>
  <c r="DU410" i="51"/>
  <c r="DT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R404" i="51"/>
  <c r="EQ404" i="51"/>
  <c r="EP404" i="51"/>
  <c r="EO404" i="51"/>
  <c r="EM404" i="51"/>
  <c r="EL404" i="51"/>
  <c r="EK404" i="51"/>
  <c r="EI404" i="51"/>
  <c r="EH404" i="51"/>
  <c r="EG404" i="51"/>
  <c r="EE404" i="51"/>
  <c r="ED404" i="51"/>
  <c r="EC404" i="51"/>
  <c r="EA404" i="51"/>
  <c r="DZ404" i="51"/>
  <c r="DY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R384" i="51"/>
  <c r="EQ384" i="51"/>
  <c r="EP384" i="51"/>
  <c r="EO384" i="51"/>
  <c r="EM384" i="51"/>
  <c r="EL384" i="51"/>
  <c r="EK384" i="51"/>
  <c r="EI384" i="51"/>
  <c r="EH384" i="51"/>
  <c r="EG384" i="51"/>
  <c r="EE384" i="51"/>
  <c r="ED384" i="51"/>
  <c r="EC384" i="51"/>
  <c r="EA384" i="51"/>
  <c r="DZ384" i="51"/>
  <c r="DY384" i="51"/>
  <c r="DW384" i="51"/>
  <c r="DW365" i="51"/>
  <c r="DW370" i="51"/>
  <c r="DW374" i="51"/>
  <c r="DW381" i="51"/>
  <c r="DU384" i="51"/>
  <c r="DT384" i="51"/>
  <c r="DR384" i="51"/>
  <c r="DQ384" i="51"/>
  <c r="DP384" i="51"/>
  <c r="DO384" i="51"/>
  <c r="DN384" i="51"/>
  <c r="DM384" i="51"/>
  <c r="DL384" i="51"/>
  <c r="DK384" i="51"/>
  <c r="DJ384" i="51"/>
  <c r="DI384" i="51"/>
  <c r="DD384" i="51"/>
  <c r="DC384" i="51"/>
  <c r="CZ384" i="51"/>
  <c r="CY384" i="51"/>
  <c r="CX384" i="51"/>
  <c r="CW384" i="51"/>
  <c r="CV384" i="51"/>
  <c r="CU384" i="51"/>
  <c r="CT384" i="51"/>
  <c r="CS384" i="51"/>
  <c r="CR384" i="51"/>
  <c r="CQ384" i="51"/>
  <c r="CP384" i="51"/>
  <c r="CO384" i="51"/>
  <c r="CN384" i="51"/>
  <c r="CM384" i="51"/>
  <c r="CJ384" i="51"/>
  <c r="CI384" i="51"/>
  <c r="CH384" i="51"/>
  <c r="CG384" i="51"/>
  <c r="CF384" i="51"/>
  <c r="CE384" i="51"/>
  <c r="CD384" i="51"/>
  <c r="CC384" i="51"/>
  <c r="CB384" i="51"/>
  <c r="CA384" i="51"/>
  <c r="BZ384" i="51"/>
  <c r="BY384" i="51"/>
  <c r="BX384" i="51"/>
  <c r="BW384" i="51"/>
  <c r="BV384" i="51"/>
  <c r="BU384" i="51"/>
  <c r="BT384" i="51"/>
  <c r="BS384" i="51"/>
  <c r="BR384" i="51"/>
  <c r="BQ384" i="51"/>
  <c r="ER381" i="51"/>
  <c r="EQ381" i="51"/>
  <c r="EP381" i="51"/>
  <c r="EO381" i="51"/>
  <c r="EM381" i="51"/>
  <c r="EL381" i="51"/>
  <c r="EK381" i="51"/>
  <c r="EI381" i="51"/>
  <c r="EH381" i="51"/>
  <c r="EG381" i="51"/>
  <c r="EE381" i="51"/>
  <c r="ED381" i="51"/>
  <c r="EC381" i="51"/>
  <c r="EA381" i="51"/>
  <c r="DZ381" i="51"/>
  <c r="DY381" i="51"/>
  <c r="DU381" i="51"/>
  <c r="DT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R374" i="51"/>
  <c r="EQ374" i="51"/>
  <c r="EP374" i="51"/>
  <c r="EO374" i="51"/>
  <c r="EM374" i="51"/>
  <c r="EM373" i="51" s="1"/>
  <c r="EL374" i="51"/>
  <c r="EK374" i="51"/>
  <c r="EI374" i="51"/>
  <c r="EI373" i="51" s="1"/>
  <c r="EH374" i="51"/>
  <c r="EG374" i="51"/>
  <c r="EE374" i="51"/>
  <c r="ED374" i="51"/>
  <c r="EC374" i="51"/>
  <c r="EA374" i="51"/>
  <c r="DZ374" i="51"/>
  <c r="DY374" i="51"/>
  <c r="DY373" i="51" s="1"/>
  <c r="DU374" i="51"/>
  <c r="DT374" i="51"/>
  <c r="DR374" i="51"/>
  <c r="DQ374" i="51"/>
  <c r="DP374" i="51"/>
  <c r="DO374" i="51"/>
  <c r="DN374" i="51"/>
  <c r="DM374" i="51"/>
  <c r="DM373" i="51" s="1"/>
  <c r="DL374" i="51"/>
  <c r="DK374" i="5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R370" i="51"/>
  <c r="EQ370" i="51"/>
  <c r="EP370" i="51"/>
  <c r="EO370" i="51"/>
  <c r="EM370" i="51"/>
  <c r="EL370" i="51"/>
  <c r="EK370" i="51"/>
  <c r="EI370" i="51"/>
  <c r="EH370" i="51"/>
  <c r="EG370" i="51"/>
  <c r="EE370" i="51"/>
  <c r="ED370" i="51"/>
  <c r="EC370" i="51"/>
  <c r="EA370" i="51"/>
  <c r="DZ370" i="51"/>
  <c r="DY370" i="51"/>
  <c r="DU370" i="51"/>
  <c r="DT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R364" i="51" s="1"/>
  <c r="EQ365" i="51"/>
  <c r="EP365" i="51"/>
  <c r="EO365" i="51"/>
  <c r="EN365" i="51"/>
  <c r="EM365" i="51"/>
  <c r="EL365" i="51"/>
  <c r="EK365" i="51"/>
  <c r="EJ365" i="51"/>
  <c r="EI365" i="51"/>
  <c r="EH365" i="51"/>
  <c r="EG365" i="51"/>
  <c r="EF365" i="51"/>
  <c r="EE365" i="51"/>
  <c r="ED365" i="51"/>
  <c r="EC365" i="51"/>
  <c r="EB365" i="51"/>
  <c r="EA365" i="51"/>
  <c r="DZ365" i="51"/>
  <c r="DY365" i="5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R360" i="51"/>
  <c r="EQ360" i="51"/>
  <c r="EP360" i="51"/>
  <c r="EO360" i="51"/>
  <c r="EM360" i="51"/>
  <c r="EL360" i="51"/>
  <c r="EK360" i="51"/>
  <c r="EI360" i="51"/>
  <c r="EH360" i="51"/>
  <c r="EG360" i="51"/>
  <c r="EE360" i="51"/>
  <c r="ED360" i="51"/>
  <c r="EC360" i="51"/>
  <c r="EA360" i="51"/>
  <c r="DZ360" i="51"/>
  <c r="DY360" i="51"/>
  <c r="DW360" i="51"/>
  <c r="DV360" i="51"/>
  <c r="DU360" i="51"/>
  <c r="DT360" i="51"/>
  <c r="DR360" i="51"/>
  <c r="DQ360" i="51"/>
  <c r="DP360" i="51"/>
  <c r="DO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R354" i="51"/>
  <c r="EQ354" i="51"/>
  <c r="EP354" i="51"/>
  <c r="EO354" i="51"/>
  <c r="EM354" i="51"/>
  <c r="EL354" i="51"/>
  <c r="EK354" i="51"/>
  <c r="EI354" i="51"/>
  <c r="EH354" i="51"/>
  <c r="EG354" i="51"/>
  <c r="EE354" i="51"/>
  <c r="ED354" i="51"/>
  <c r="EC354" i="51"/>
  <c r="EA354" i="51"/>
  <c r="DZ354" i="51"/>
  <c r="DY354" i="51"/>
  <c r="DW354" i="51"/>
  <c r="DV354" i="51"/>
  <c r="DU354" i="51"/>
  <c r="DT354" i="51"/>
  <c r="DR354" i="51"/>
  <c r="DQ354" i="51"/>
  <c r="DP354" i="51"/>
  <c r="DO354" i="51"/>
  <c r="DM354" i="51"/>
  <c r="DL354" i="51"/>
  <c r="DK354" i="51"/>
  <c r="DJ354" i="51"/>
  <c r="DI354" i="51"/>
  <c r="DD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ER350" i="51"/>
  <c r="EQ350" i="51"/>
  <c r="EP350" i="51"/>
  <c r="EO350" i="51"/>
  <c r="EM350" i="51"/>
  <c r="EL350" i="51"/>
  <c r="EK350" i="51"/>
  <c r="EI350" i="51"/>
  <c r="EH350" i="51"/>
  <c r="EG350" i="51"/>
  <c r="EE350" i="51"/>
  <c r="ED350" i="51"/>
  <c r="EC350" i="51"/>
  <c r="EA350" i="51"/>
  <c r="DZ350" i="51"/>
  <c r="DY350" i="51"/>
  <c r="DW350" i="51"/>
  <c r="DV350" i="51"/>
  <c r="DU350" i="51"/>
  <c r="DT350" i="51"/>
  <c r="DR350" i="51"/>
  <c r="DQ350" i="51"/>
  <c r="DP350" i="51"/>
  <c r="DO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R346" i="51"/>
  <c r="EQ346" i="51"/>
  <c r="EP346" i="51"/>
  <c r="EO346" i="51"/>
  <c r="EM346" i="51"/>
  <c r="EL346" i="51"/>
  <c r="EK346" i="51"/>
  <c r="EI346" i="51"/>
  <c r="EH346" i="51"/>
  <c r="EG346" i="51"/>
  <c r="EE346" i="51"/>
  <c r="ED346" i="51"/>
  <c r="EC346" i="51"/>
  <c r="EA346" i="51"/>
  <c r="DZ346" i="51"/>
  <c r="DY346" i="51"/>
  <c r="DW346" i="51"/>
  <c r="DV346" i="51"/>
  <c r="DU346" i="51"/>
  <c r="DT346" i="51"/>
  <c r="DR346" i="51"/>
  <c r="DQ346" i="51"/>
  <c r="DP346" i="51"/>
  <c r="DO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R340" i="51"/>
  <c r="EQ340" i="51"/>
  <c r="EP340" i="51"/>
  <c r="EO340" i="51"/>
  <c r="EM340" i="51"/>
  <c r="EL340" i="51"/>
  <c r="EK340" i="51"/>
  <c r="EI340" i="51"/>
  <c r="EH340" i="51"/>
  <c r="EG340" i="51"/>
  <c r="EE340" i="51"/>
  <c r="ED340" i="51"/>
  <c r="EC340" i="51"/>
  <c r="EA340" i="51"/>
  <c r="DZ340" i="51"/>
  <c r="DY340" i="51"/>
  <c r="DW340" i="51"/>
  <c r="DV340" i="51"/>
  <c r="DU340" i="51"/>
  <c r="DT340" i="51"/>
  <c r="DR340" i="51"/>
  <c r="DQ340" i="51"/>
  <c r="DP340" i="51"/>
  <c r="DO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R335" i="51"/>
  <c r="EQ335" i="51"/>
  <c r="EP335" i="51"/>
  <c r="EO335" i="51"/>
  <c r="EM335" i="51"/>
  <c r="EL335" i="51"/>
  <c r="EK335" i="51"/>
  <c r="EI335" i="51"/>
  <c r="EH335" i="51"/>
  <c r="EG335" i="51"/>
  <c r="EE335" i="51"/>
  <c r="ED335" i="51"/>
  <c r="EC335" i="51"/>
  <c r="EA335" i="51"/>
  <c r="DZ335" i="51"/>
  <c r="DY335" i="51"/>
  <c r="DW335" i="51"/>
  <c r="DV335" i="51"/>
  <c r="DU335" i="51"/>
  <c r="DT335" i="51"/>
  <c r="DR335" i="51"/>
  <c r="DQ335" i="51"/>
  <c r="DP335" i="51"/>
  <c r="DO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R330" i="51"/>
  <c r="EQ330" i="51"/>
  <c r="EP330" i="51"/>
  <c r="EO330" i="51"/>
  <c r="EM330" i="51"/>
  <c r="EL330" i="51"/>
  <c r="EK330" i="51"/>
  <c r="EI330" i="51"/>
  <c r="EH330" i="51"/>
  <c r="EG330" i="51"/>
  <c r="EE330" i="51"/>
  <c r="ED330" i="51"/>
  <c r="EC330" i="51"/>
  <c r="EA330" i="51"/>
  <c r="DZ330" i="51"/>
  <c r="DY330" i="51"/>
  <c r="DW330" i="51"/>
  <c r="DV330" i="51"/>
  <c r="DU330" i="51"/>
  <c r="DT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R324" i="51"/>
  <c r="EQ324" i="51"/>
  <c r="EP324" i="51"/>
  <c r="EO324" i="51"/>
  <c r="EM324" i="51"/>
  <c r="EL324" i="51"/>
  <c r="EK324" i="51"/>
  <c r="EI324" i="51"/>
  <c r="EH324" i="51"/>
  <c r="EG324" i="51"/>
  <c r="EE324" i="51"/>
  <c r="ED324" i="51"/>
  <c r="EC324" i="51"/>
  <c r="EA324" i="51"/>
  <c r="DZ324" i="51"/>
  <c r="DY324" i="51"/>
  <c r="DW324" i="51"/>
  <c r="DV324" i="51"/>
  <c r="DU324" i="51"/>
  <c r="DT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S324" i="51"/>
  <c r="BS323" i="51" s="1"/>
  <c r="BR324" i="51"/>
  <c r="BQ324" i="51"/>
  <c r="ER320" i="51"/>
  <c r="ER319" i="51" s="1"/>
  <c r="EQ320" i="51"/>
  <c r="EQ319" i="51" s="1"/>
  <c r="EP320" i="51"/>
  <c r="EP319" i="51" s="1"/>
  <c r="EO320" i="51"/>
  <c r="EO319" i="51" s="1"/>
  <c r="EM320" i="51"/>
  <c r="EM319" i="51" s="1"/>
  <c r="EL320" i="51"/>
  <c r="EL319" i="51" s="1"/>
  <c r="EK320" i="51"/>
  <c r="EK319" i="51" s="1"/>
  <c r="EI320" i="51"/>
  <c r="EI319" i="51" s="1"/>
  <c r="EH320" i="51"/>
  <c r="EH319" i="51" s="1"/>
  <c r="EG320" i="51"/>
  <c r="EG319" i="51" s="1"/>
  <c r="EE320" i="51"/>
  <c r="EE319" i="51" s="1"/>
  <c r="ED320" i="51"/>
  <c r="ED319" i="51" s="1"/>
  <c r="EC320" i="51"/>
  <c r="EC319" i="51" s="1"/>
  <c r="EA320" i="51"/>
  <c r="EA319" i="51" s="1"/>
  <c r="DZ320" i="51"/>
  <c r="DZ319" i="51" s="1"/>
  <c r="DY320" i="51"/>
  <c r="DY319" i="51" s="1"/>
  <c r="DW320" i="51"/>
  <c r="DW319" i="51" s="1"/>
  <c r="DV320" i="51"/>
  <c r="DV319" i="51" s="1"/>
  <c r="DU320" i="51"/>
  <c r="DU319" i="51" s="1"/>
  <c r="DT320" i="51"/>
  <c r="DT319" i="51" s="1"/>
  <c r="DR320" i="51"/>
  <c r="DR319" i="51" s="1"/>
  <c r="DQ320" i="51"/>
  <c r="DQ319" i="51" s="1"/>
  <c r="DP320" i="51"/>
  <c r="DP319" i="51" s="1"/>
  <c r="DO320" i="51"/>
  <c r="DO319" i="51" s="1"/>
  <c r="DM320" i="51"/>
  <c r="DM319" i="51" s="1"/>
  <c r="DL320" i="51"/>
  <c r="DL319" i="51" s="1"/>
  <c r="DK320" i="51"/>
  <c r="DK319" i="51" s="1"/>
  <c r="DJ320" i="51"/>
  <c r="DJ319" i="51" s="1"/>
  <c r="DI320" i="51"/>
  <c r="DI319" i="51" s="1"/>
  <c r="DD320" i="51"/>
  <c r="DD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U320" i="51"/>
  <c r="BU319" i="51" s="1"/>
  <c r="BT320" i="51"/>
  <c r="BT319" i="51" s="1"/>
  <c r="BS320" i="51"/>
  <c r="BS319" i="51" s="1"/>
  <c r="BR320" i="51"/>
  <c r="BR319" i="51" s="1"/>
  <c r="BQ320" i="51"/>
  <c r="BQ319" i="51" s="1"/>
  <c r="ER317" i="51"/>
  <c r="EQ317" i="51"/>
  <c r="EP317" i="51"/>
  <c r="EO317" i="51"/>
  <c r="EM317" i="51"/>
  <c r="EL317" i="51"/>
  <c r="EK317" i="51"/>
  <c r="EI317" i="51"/>
  <c r="EH317" i="51"/>
  <c r="EG317" i="51"/>
  <c r="EE317" i="51"/>
  <c r="ED317" i="51"/>
  <c r="EC317" i="51"/>
  <c r="EA317" i="51"/>
  <c r="DZ317" i="51"/>
  <c r="DY317" i="51"/>
  <c r="DW317" i="51"/>
  <c r="DV317" i="51"/>
  <c r="DU317" i="51"/>
  <c r="DT317" i="51"/>
  <c r="DR317" i="51"/>
  <c r="DQ317" i="51"/>
  <c r="DP317" i="51"/>
  <c r="DO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R313" i="51"/>
  <c r="EQ313" i="51"/>
  <c r="EP313" i="51"/>
  <c r="EO313" i="51"/>
  <c r="EM313" i="51"/>
  <c r="EL313" i="51"/>
  <c r="EK313" i="51"/>
  <c r="EI313" i="51"/>
  <c r="EH313" i="51"/>
  <c r="EG313" i="51"/>
  <c r="EE313" i="51"/>
  <c r="ED313" i="51"/>
  <c r="EC313" i="51"/>
  <c r="EA313" i="51"/>
  <c r="DZ313" i="51"/>
  <c r="DY313" i="51"/>
  <c r="DW313" i="51"/>
  <c r="DV313" i="51"/>
  <c r="DU313" i="51"/>
  <c r="DT313" i="51"/>
  <c r="DR313" i="51"/>
  <c r="DQ313" i="51"/>
  <c r="DP313" i="51"/>
  <c r="DO313" i="51"/>
  <c r="DM313" i="51"/>
  <c r="DL313" i="51"/>
  <c r="DK313" i="51"/>
  <c r="DJ313" i="51"/>
  <c r="DI313" i="51"/>
  <c r="DD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ER308" i="51"/>
  <c r="EQ308" i="51"/>
  <c r="EP308" i="51"/>
  <c r="EO308" i="51"/>
  <c r="EM308" i="51"/>
  <c r="EL308" i="51"/>
  <c r="EK308" i="51"/>
  <c r="EI308" i="51"/>
  <c r="EH308" i="51"/>
  <c r="EG308" i="51"/>
  <c r="EE308" i="51"/>
  <c r="ED308" i="51"/>
  <c r="EC308" i="51"/>
  <c r="EA308" i="51"/>
  <c r="DZ308" i="51"/>
  <c r="DY308" i="51"/>
  <c r="DW308" i="51"/>
  <c r="DV308" i="51"/>
  <c r="DU308" i="51"/>
  <c r="DT308" i="51"/>
  <c r="DR308" i="51"/>
  <c r="DQ308" i="51"/>
  <c r="DP308" i="51"/>
  <c r="DO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R306" i="51"/>
  <c r="EQ306" i="51"/>
  <c r="EP306" i="51"/>
  <c r="EO306" i="51"/>
  <c r="EM306" i="51"/>
  <c r="EL306" i="51"/>
  <c r="EK306" i="51"/>
  <c r="EI306" i="51"/>
  <c r="EH306" i="51"/>
  <c r="EG306" i="51"/>
  <c r="EE306" i="51"/>
  <c r="ED306" i="51"/>
  <c r="EC306" i="51"/>
  <c r="EA306" i="51"/>
  <c r="DZ306" i="51"/>
  <c r="DY306" i="51"/>
  <c r="DW306" i="51"/>
  <c r="DV306" i="51"/>
  <c r="DU306" i="51"/>
  <c r="DT306" i="51"/>
  <c r="DR306" i="51"/>
  <c r="DQ306" i="51"/>
  <c r="DP306" i="51"/>
  <c r="DO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R304" i="51"/>
  <c r="EQ304" i="51"/>
  <c r="EP304" i="51"/>
  <c r="EO304" i="51"/>
  <c r="EM304" i="51"/>
  <c r="EL304" i="51"/>
  <c r="EK304" i="51"/>
  <c r="EI304" i="51"/>
  <c r="EH304" i="51"/>
  <c r="EG304" i="51"/>
  <c r="EE304" i="51"/>
  <c r="ED304" i="51"/>
  <c r="EC304" i="51"/>
  <c r="EA304" i="51"/>
  <c r="DZ304" i="51"/>
  <c r="DY304" i="51"/>
  <c r="DW304" i="51"/>
  <c r="DV304" i="51"/>
  <c r="DU304" i="51"/>
  <c r="DT304" i="51"/>
  <c r="DR304" i="51"/>
  <c r="DQ304" i="51"/>
  <c r="DP304" i="51"/>
  <c r="DO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R301" i="51"/>
  <c r="EQ301" i="51"/>
  <c r="EP301" i="51"/>
  <c r="EO301" i="51"/>
  <c r="EM301" i="51"/>
  <c r="EL301" i="51"/>
  <c r="EK301" i="51"/>
  <c r="EI301" i="51"/>
  <c r="EH301" i="51"/>
  <c r="EG301" i="51"/>
  <c r="EE301" i="51"/>
  <c r="ED301" i="51"/>
  <c r="EC301" i="51"/>
  <c r="EA301" i="51"/>
  <c r="DZ301" i="51"/>
  <c r="DY301" i="51"/>
  <c r="DW301" i="51"/>
  <c r="DV301" i="51"/>
  <c r="DU301" i="51"/>
  <c r="DT301" i="51"/>
  <c r="DR301" i="51"/>
  <c r="DQ301" i="51"/>
  <c r="DP301" i="51"/>
  <c r="DO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R295" i="51"/>
  <c r="ER294" i="51" s="1"/>
  <c r="EQ295" i="51"/>
  <c r="EQ294" i="51" s="1"/>
  <c r="EP295" i="51"/>
  <c r="EP294" i="51" s="1"/>
  <c r="EO295" i="51"/>
  <c r="EO294" i="51" s="1"/>
  <c r="EM295" i="51"/>
  <c r="EM294" i="51" s="1"/>
  <c r="EL295" i="51"/>
  <c r="EL294" i="51" s="1"/>
  <c r="EK295" i="51"/>
  <c r="EK294" i="51" s="1"/>
  <c r="EI295" i="51"/>
  <c r="EI294" i="51" s="1"/>
  <c r="EH295" i="51"/>
  <c r="EH294" i="51" s="1"/>
  <c r="EG295" i="51"/>
  <c r="EG294" i="51" s="1"/>
  <c r="EE295" i="51"/>
  <c r="EE294" i="51" s="1"/>
  <c r="ED295" i="51"/>
  <c r="ED294" i="51" s="1"/>
  <c r="EC295" i="51"/>
  <c r="EC294" i="51" s="1"/>
  <c r="EA295" i="51"/>
  <c r="EA294" i="51" s="1"/>
  <c r="DZ295" i="51"/>
  <c r="DZ294" i="51" s="1"/>
  <c r="DY295" i="51"/>
  <c r="DY294" i="51" s="1"/>
  <c r="DW295" i="51"/>
  <c r="DW294" i="51" s="1"/>
  <c r="DV295" i="51"/>
  <c r="DV294" i="51" s="1"/>
  <c r="DU295" i="51"/>
  <c r="DU294" i="51" s="1"/>
  <c r="DT295" i="51"/>
  <c r="DT294" i="51" s="1"/>
  <c r="DR295" i="51"/>
  <c r="DR294" i="51" s="1"/>
  <c r="DQ295" i="51"/>
  <c r="DQ294" i="51" s="1"/>
  <c r="DP295" i="51"/>
  <c r="DP294" i="51" s="1"/>
  <c r="DO295" i="51"/>
  <c r="DO294" i="51" s="1"/>
  <c r="DM295" i="51"/>
  <c r="DM294" i="51" s="1"/>
  <c r="DL295" i="51"/>
  <c r="DL294" i="51" s="1"/>
  <c r="DK295" i="51"/>
  <c r="DK294" i="51" s="1"/>
  <c r="DJ295" i="51"/>
  <c r="DJ294" i="51" s="1"/>
  <c r="DI295" i="51"/>
  <c r="DI294" i="51" s="1"/>
  <c r="DD295" i="51"/>
  <c r="DD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T295" i="51"/>
  <c r="BT294" i="51" s="1"/>
  <c r="BS295" i="51"/>
  <c r="BS294" i="51" s="1"/>
  <c r="BR295" i="51"/>
  <c r="BR294" i="51" s="1"/>
  <c r="BQ295" i="51"/>
  <c r="BQ294" i="51" s="1"/>
  <c r="ER292" i="51"/>
  <c r="EQ292" i="51"/>
  <c r="EP292" i="51"/>
  <c r="EO292" i="51"/>
  <c r="EM292" i="51"/>
  <c r="EL292" i="51"/>
  <c r="EK292" i="51"/>
  <c r="EI292" i="51"/>
  <c r="EH292" i="51"/>
  <c r="EG292" i="51"/>
  <c r="EE292" i="51"/>
  <c r="ED292" i="51"/>
  <c r="EC292" i="51"/>
  <c r="EA292" i="51"/>
  <c r="DZ292" i="51"/>
  <c r="DY292" i="51"/>
  <c r="DW292" i="51"/>
  <c r="DV292" i="51"/>
  <c r="DU292" i="51"/>
  <c r="DT292" i="51"/>
  <c r="DR292" i="51"/>
  <c r="DQ292" i="51"/>
  <c r="DP292" i="51"/>
  <c r="DO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R290" i="51"/>
  <c r="EQ290" i="51"/>
  <c r="EP290" i="51"/>
  <c r="EO290" i="51"/>
  <c r="EM290" i="51"/>
  <c r="EL290" i="51"/>
  <c r="EK290" i="51"/>
  <c r="EI290" i="51"/>
  <c r="EH290" i="51"/>
  <c r="EG290" i="51"/>
  <c r="EE290" i="51"/>
  <c r="ED290" i="51"/>
  <c r="EC290" i="51"/>
  <c r="EA290" i="51"/>
  <c r="DZ290" i="51"/>
  <c r="DY290" i="51"/>
  <c r="DW290" i="51"/>
  <c r="DV290" i="51"/>
  <c r="DU290" i="51"/>
  <c r="DT290" i="51"/>
  <c r="DR290" i="51"/>
  <c r="DQ290" i="51"/>
  <c r="DP290" i="51"/>
  <c r="DO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R288" i="51"/>
  <c r="EQ288" i="51"/>
  <c r="EP288" i="51"/>
  <c r="EO288" i="51"/>
  <c r="EM288" i="51"/>
  <c r="EL288" i="51"/>
  <c r="EK288" i="51"/>
  <c r="EI288" i="51"/>
  <c r="EH288" i="51"/>
  <c r="EG288" i="51"/>
  <c r="EE288" i="51"/>
  <c r="ED288" i="51"/>
  <c r="EC288" i="51"/>
  <c r="EA288" i="51"/>
  <c r="DZ288" i="51"/>
  <c r="DY288" i="51"/>
  <c r="DW288" i="51"/>
  <c r="DV288" i="51"/>
  <c r="DU288" i="51"/>
  <c r="DT288" i="51"/>
  <c r="DR288" i="51"/>
  <c r="DQ288" i="51"/>
  <c r="DP288" i="51"/>
  <c r="DO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R285" i="51"/>
  <c r="EQ285" i="51"/>
  <c r="EP285" i="51"/>
  <c r="EO285" i="51"/>
  <c r="EM285" i="51"/>
  <c r="EL285" i="51"/>
  <c r="EK285" i="51"/>
  <c r="EI285" i="51"/>
  <c r="EH285" i="51"/>
  <c r="EH282" i="51"/>
  <c r="EG285" i="51"/>
  <c r="EE285" i="51"/>
  <c r="ED285" i="51"/>
  <c r="EC285" i="51"/>
  <c r="EA285" i="51"/>
  <c r="DZ285" i="51"/>
  <c r="DY285" i="51"/>
  <c r="DW285" i="51"/>
  <c r="DV285" i="51"/>
  <c r="DU285" i="51"/>
  <c r="DT285" i="51"/>
  <c r="DR285" i="51"/>
  <c r="DQ285" i="51"/>
  <c r="DP285" i="51"/>
  <c r="DO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R282" i="51"/>
  <c r="EQ282" i="51"/>
  <c r="EP282" i="51"/>
  <c r="EO282" i="51"/>
  <c r="EM282" i="51"/>
  <c r="EL282" i="51"/>
  <c r="EK282" i="51"/>
  <c r="EI282" i="51"/>
  <c r="EG282" i="51"/>
  <c r="EE282" i="51"/>
  <c r="ED282" i="51"/>
  <c r="EC282" i="51"/>
  <c r="EA282" i="51"/>
  <c r="DZ282" i="51"/>
  <c r="DY282" i="51"/>
  <c r="DW282" i="51"/>
  <c r="DV282" i="51"/>
  <c r="DU282" i="51"/>
  <c r="DT282" i="51"/>
  <c r="DR282" i="51"/>
  <c r="DQ282" i="51"/>
  <c r="DP282" i="51"/>
  <c r="DO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R279" i="51"/>
  <c r="EQ279" i="51"/>
  <c r="EP279" i="51"/>
  <c r="EO279" i="51"/>
  <c r="EM279" i="51"/>
  <c r="EL279" i="51"/>
  <c r="EK279" i="51"/>
  <c r="EI279" i="51"/>
  <c r="EH279" i="51"/>
  <c r="EG279" i="51"/>
  <c r="EE279" i="51"/>
  <c r="ED279" i="51"/>
  <c r="EC279" i="51"/>
  <c r="EA279" i="51"/>
  <c r="DZ279" i="51"/>
  <c r="DY279" i="51"/>
  <c r="DW279" i="51"/>
  <c r="DV279" i="51"/>
  <c r="DU279" i="51"/>
  <c r="DT279" i="51"/>
  <c r="DR279" i="51"/>
  <c r="DQ279" i="51"/>
  <c r="DP279" i="51"/>
  <c r="DO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R275" i="51"/>
  <c r="EQ275" i="51"/>
  <c r="EP275" i="51"/>
  <c r="EO275" i="51"/>
  <c r="EM275" i="51"/>
  <c r="EL275" i="51"/>
  <c r="EK275" i="51"/>
  <c r="EI275" i="51"/>
  <c r="EH275" i="51"/>
  <c r="EG275" i="51"/>
  <c r="EE275" i="51"/>
  <c r="ED275" i="51"/>
  <c r="EC275" i="51"/>
  <c r="EA275" i="51"/>
  <c r="DZ275" i="51"/>
  <c r="DY275" i="51"/>
  <c r="DW275" i="51"/>
  <c r="DV275" i="51"/>
  <c r="DU275" i="51"/>
  <c r="DT275" i="51"/>
  <c r="DR275" i="51"/>
  <c r="DQ275" i="51"/>
  <c r="DP275" i="51"/>
  <c r="DO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R271" i="51"/>
  <c r="EQ271" i="51"/>
  <c r="EP271" i="51"/>
  <c r="EO271" i="51"/>
  <c r="EM271" i="51"/>
  <c r="EL271" i="51"/>
  <c r="EK271" i="51"/>
  <c r="EI271" i="51"/>
  <c r="EH271" i="51"/>
  <c r="EG271" i="51"/>
  <c r="EE271" i="51"/>
  <c r="ED271" i="51"/>
  <c r="EC271" i="51"/>
  <c r="EA271" i="51"/>
  <c r="DZ271" i="51"/>
  <c r="DY271" i="51"/>
  <c r="DW271" i="51"/>
  <c r="DV271" i="51"/>
  <c r="DU271" i="51"/>
  <c r="DT271" i="51"/>
  <c r="DR271" i="51"/>
  <c r="DQ271" i="51"/>
  <c r="DP271" i="51"/>
  <c r="DO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R269" i="51"/>
  <c r="EQ269" i="51"/>
  <c r="EP269" i="51"/>
  <c r="EO269" i="51"/>
  <c r="EM269" i="51"/>
  <c r="EL269" i="51"/>
  <c r="EK269" i="51"/>
  <c r="EI269" i="51"/>
  <c r="EH269" i="51"/>
  <c r="EG269" i="51"/>
  <c r="EE269" i="51"/>
  <c r="ED269" i="51"/>
  <c r="EC269" i="51"/>
  <c r="EA269" i="51"/>
  <c r="DZ269" i="51"/>
  <c r="DY269" i="51"/>
  <c r="DW269" i="51"/>
  <c r="DV269" i="51"/>
  <c r="DU269" i="51"/>
  <c r="DT269" i="51"/>
  <c r="DR269" i="51"/>
  <c r="DQ269" i="51"/>
  <c r="DP269" i="51"/>
  <c r="DO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DJ263" i="51"/>
  <c r="DI263" i="51"/>
  <c r="DD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DJ258" i="51"/>
  <c r="DJ257" i="51" s="1"/>
  <c r="DI258" i="51"/>
  <c r="DI257" i="51" s="1"/>
  <c r="DD258" i="51"/>
  <c r="DD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B172" i="51"/>
  <c r="CA172" i="51"/>
  <c r="BZ172" i="51"/>
  <c r="BY172" i="51"/>
  <c r="BX172" i="51"/>
  <c r="BW172" i="51"/>
  <c r="BV172" i="51"/>
  <c r="BU172" i="51"/>
  <c r="BT172" i="51"/>
  <c r="BS172" i="51"/>
  <c r="BR172" i="51"/>
  <c r="BQ172"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W163" i="51"/>
  <c r="BU163" i="51"/>
  <c r="BT163" i="51"/>
  <c r="BS163" i="51"/>
  <c r="BR163" i="51"/>
  <c r="BQ163"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DJ139" i="51"/>
  <c r="DI139" i="51"/>
  <c r="DD139" i="51"/>
  <c r="DD138" i="51" s="1"/>
  <c r="DC139" i="51"/>
  <c r="DC138" i="51" s="1"/>
  <c r="DB139" i="51"/>
  <c r="DB138" i="51" s="1"/>
  <c r="DA139" i="51"/>
  <c r="CZ139" i="51"/>
  <c r="CY139" i="51"/>
  <c r="CX139" i="51"/>
  <c r="CW139" i="51"/>
  <c r="CV139" i="51"/>
  <c r="CU139" i="51"/>
  <c r="CT139" i="51"/>
  <c r="CS139" i="51"/>
  <c r="CR139" i="51"/>
  <c r="CQ139" i="5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DK97"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R97" i="51"/>
  <c r="EQ97" i="51"/>
  <c r="EP97" i="51"/>
  <c r="EO97" i="51"/>
  <c r="EM97" i="51"/>
  <c r="EL97" i="51"/>
  <c r="EK97" i="51"/>
  <c r="EI97" i="51"/>
  <c r="EH97" i="51"/>
  <c r="EG97" i="51"/>
  <c r="EE97" i="51"/>
  <c r="ED97" i="51"/>
  <c r="EC97" i="51"/>
  <c r="EA97" i="51"/>
  <c r="DZ97" i="51"/>
  <c r="DY97" i="51"/>
  <c r="DW97" i="51"/>
  <c r="DV97" i="51"/>
  <c r="DU97" i="51"/>
  <c r="DT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R86" i="51"/>
  <c r="EQ86" i="51"/>
  <c r="EP86" i="51"/>
  <c r="EP82" i="51"/>
  <c r="EO86" i="51"/>
  <c r="EM86" i="51"/>
  <c r="EL86" i="51"/>
  <c r="EK86" i="51"/>
  <c r="EI86" i="51"/>
  <c r="EH86" i="51"/>
  <c r="EG86" i="51"/>
  <c r="EE86" i="51"/>
  <c r="ED86" i="51"/>
  <c r="EC86" i="51"/>
  <c r="EA86" i="51"/>
  <c r="DZ86" i="51"/>
  <c r="DY86" i="51"/>
  <c r="DW86" i="51"/>
  <c r="DV86" i="51"/>
  <c r="DU86" i="51"/>
  <c r="DT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U82" i="51"/>
  <c r="ET82" i="51"/>
  <c r="ES82" i="51"/>
  <c r="ER82" i="51"/>
  <c r="EQ82" i="51"/>
  <c r="EO82" i="51"/>
  <c r="EN82" i="51"/>
  <c r="EM82" i="51"/>
  <c r="EL82" i="51"/>
  <c r="EK82" i="51"/>
  <c r="EK81" i="51" s="1"/>
  <c r="EJ82" i="51"/>
  <c r="EI82" i="51"/>
  <c r="EH82" i="51"/>
  <c r="EG82" i="51"/>
  <c r="EF82" i="51"/>
  <c r="EE82" i="51"/>
  <c r="ED82" i="51"/>
  <c r="EC82" i="51"/>
  <c r="EB82" i="51"/>
  <c r="EA82" i="51"/>
  <c r="DZ82" i="51"/>
  <c r="DY82" i="51"/>
  <c r="DX82" i="51"/>
  <c r="DW82" i="51"/>
  <c r="DV82" i="51"/>
  <c r="DU82" i="51"/>
  <c r="DT82" i="51"/>
  <c r="DS82" i="51"/>
  <c r="DN82" i="51"/>
  <c r="DM82" i="51"/>
  <c r="DL82" i="51"/>
  <c r="DK82" i="51"/>
  <c r="DI82" i="51"/>
  <c r="DD82" i="51"/>
  <c r="DC82" i="51"/>
  <c r="DB82" i="51"/>
  <c r="DA82" i="51"/>
  <c r="CZ82" i="51"/>
  <c r="CY82" i="51"/>
  <c r="CX82" i="51"/>
  <c r="CV82" i="51"/>
  <c r="CU82" i="51"/>
  <c r="CT82" i="51"/>
  <c r="CS82" i="51"/>
  <c r="CR82" i="51"/>
  <c r="CQ82" i="51"/>
  <c r="CP82" i="51"/>
  <c r="CO82" i="51"/>
  <c r="CN82" i="51"/>
  <c r="CM82" i="51"/>
  <c r="CL82" i="51"/>
  <c r="CK82" i="51"/>
  <c r="CJ82" i="51"/>
  <c r="CI82" i="51"/>
  <c r="CH82" i="51"/>
  <c r="CG82" i="51"/>
  <c r="CF82" i="51"/>
  <c r="CE82" i="51"/>
  <c r="CD82" i="51"/>
  <c r="CB82" i="51"/>
  <c r="CA82" i="51"/>
  <c r="CA81" i="51" s="1"/>
  <c r="BZ82" i="51"/>
  <c r="BY82" i="51"/>
  <c r="BY81" i="51" s="1"/>
  <c r="BU82" i="51"/>
  <c r="BS82" i="51"/>
  <c r="BR82" i="51"/>
  <c r="BQ82" i="5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D12" i="51"/>
  <c r="DB12" i="51"/>
  <c r="DA12" i="51"/>
  <c r="CZ12" i="51"/>
  <c r="CX12" i="51"/>
  <c r="CW12" i="51"/>
  <c r="CV12" i="51"/>
  <c r="CT12" i="51"/>
  <c r="CS12" i="51"/>
  <c r="CR12" i="51"/>
  <c r="CP12" i="51"/>
  <c r="CO12" i="51"/>
  <c r="CN12" i="5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s="1"/>
  <c r="AA35" i="51" s="1"/>
  <c r="AB37" i="51"/>
  <c r="AB36" i="51" s="1"/>
  <c r="AB35" i="51" s="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s="1"/>
  <c r="DP89" i="51"/>
  <c r="DP87" i="51"/>
  <c r="DP83" i="51"/>
  <c r="DQ89" i="51"/>
  <c r="DO89" i="51"/>
  <c r="DO87" i="51"/>
  <c r="HF87" i="51" s="1"/>
  <c r="DQ87" i="51"/>
  <c r="DQ83" i="51"/>
  <c r="EZ83" i="51" s="1"/>
  <c r="DO83" i="51"/>
  <c r="EX34" i="51"/>
  <c r="EX33" i="51"/>
  <c r="EX32" i="51"/>
  <c r="EX31" i="51"/>
  <c r="EX30" i="51"/>
  <c r="EX29" i="51"/>
  <c r="EX28" i="51"/>
  <c r="EX26" i="51"/>
  <c r="EX25" i="51"/>
  <c r="EX24" i="51"/>
  <c r="EX23" i="51"/>
  <c r="EX22" i="51"/>
  <c r="EX21" i="51"/>
  <c r="EX20" i="51"/>
  <c r="EX18" i="51"/>
  <c r="EX17" i="51"/>
  <c r="EX16" i="51"/>
  <c r="EX15" i="51"/>
  <c r="EX14" i="51"/>
  <c r="EX13" i="51"/>
  <c r="EO194" i="51"/>
  <c r="FG333" i="51"/>
  <c r="FG330" i="51" s="1"/>
  <c r="FG325" i="51"/>
  <c r="FG324" i="51" s="1"/>
  <c r="FL303" i="51"/>
  <c r="FG303" i="51"/>
  <c r="FL302" i="51"/>
  <c r="FG302" i="51"/>
  <c r="GF103" i="51"/>
  <c r="FL103" i="51"/>
  <c r="FG100" i="51"/>
  <c r="GU100" i="51" s="1"/>
  <c r="FG99" i="51"/>
  <c r="FG98" i="51"/>
  <c r="GU98" i="51" s="1"/>
  <c r="FG93" i="51"/>
  <c r="FB93" i="51"/>
  <c r="GZ93" i="51" s="1"/>
  <c r="GA21" i="51"/>
  <c r="DS409" i="51"/>
  <c r="HJ409" i="51" s="1"/>
  <c r="DS369" i="51"/>
  <c r="DS134" i="51"/>
  <c r="EW134" i="51" s="1"/>
  <c r="DN333" i="51"/>
  <c r="DN329" i="51"/>
  <c r="DN325" i="51"/>
  <c r="DN299" i="51"/>
  <c r="EW299" i="51" s="1"/>
  <c r="DN298" i="51"/>
  <c r="DN100" i="51"/>
  <c r="DN98" i="51"/>
  <c r="DN89" i="51"/>
  <c r="T183" i="51"/>
  <c r="U355" i="51"/>
  <c r="U417" i="51"/>
  <c r="X133" i="51"/>
  <c r="U133" i="51"/>
  <c r="DI106" i="51"/>
  <c r="DI101" i="51" s="1"/>
  <c r="DI147" i="51"/>
  <c r="DI145" i="51" s="1"/>
  <c r="DI375" i="51"/>
  <c r="DI374" i="51" s="1"/>
  <c r="DI87" i="51"/>
  <c r="DI86" i="51" s="1"/>
  <c r="DI113" i="51"/>
  <c r="DI111" i="51" s="1"/>
  <c r="DI227" i="51"/>
  <c r="DI226" i="51" s="1"/>
  <c r="DI243" i="51"/>
  <c r="DI241" i="51" s="1"/>
  <c r="BV99" i="51"/>
  <c r="HF99" i="51" s="1"/>
  <c r="CR99" i="51"/>
  <c r="CS99" i="51"/>
  <c r="CT99" i="51"/>
  <c r="CC99" i="51"/>
  <c r="CB99" i="51"/>
  <c r="HL99" i="51" s="1"/>
  <c r="CA99" i="51"/>
  <c r="HK99" i="51" s="1"/>
  <c r="N12" i="66"/>
  <c r="L12" i="66"/>
  <c r="J12" i="66"/>
  <c r="H12" i="66"/>
  <c r="F12" i="66"/>
  <c r="D8" i="66"/>
  <c r="D9" i="66"/>
  <c r="K9" i="66" s="1"/>
  <c r="D10" i="66"/>
  <c r="D11" i="66"/>
  <c r="D7" i="66"/>
  <c r="M7" i="66" s="1"/>
  <c r="EY13" i="51"/>
  <c r="EY14" i="51"/>
  <c r="EY15" i="51"/>
  <c r="EY16" i="51"/>
  <c r="EY17" i="51"/>
  <c r="EY18" i="51"/>
  <c r="EY20" i="51"/>
  <c r="EY21" i="51"/>
  <c r="EY22" i="51"/>
  <c r="EY23" i="51"/>
  <c r="EY24" i="51"/>
  <c r="EY25" i="51"/>
  <c r="EY26" i="51"/>
  <c r="EY28" i="51"/>
  <c r="EY29" i="51"/>
  <c r="EY30" i="51"/>
  <c r="EY31" i="51"/>
  <c r="EY32" i="51"/>
  <c r="EY33" i="51"/>
  <c r="EY34" i="51"/>
  <c r="W183" i="51"/>
  <c r="CT109" i="51"/>
  <c r="DH109" i="51" s="1"/>
  <c r="DH108" i="51" s="1"/>
  <c r="CS109" i="51"/>
  <c r="BV404" i="51"/>
  <c r="BU333" i="51"/>
  <c r="BV327" i="51"/>
  <c r="BV321" i="51"/>
  <c r="DF321" i="51" s="1"/>
  <c r="DF320" i="51" s="1"/>
  <c r="DF319" i="51" s="1"/>
  <c r="BZ303" i="51"/>
  <c r="BU303" i="51"/>
  <c r="BZ302" i="51"/>
  <c r="BU302" i="51"/>
  <c r="BU299" i="51"/>
  <c r="BU298" i="51"/>
  <c r="CA250" i="51"/>
  <c r="CA237" i="51"/>
  <c r="BZ219" i="51"/>
  <c r="HJ219" i="51" s="1"/>
  <c r="BZ164" i="51"/>
  <c r="DE164" i="51" s="1"/>
  <c r="CQ160" i="51"/>
  <c r="CA160" i="51"/>
  <c r="CQ150" i="51"/>
  <c r="CA149" i="51"/>
  <c r="CA148" i="51"/>
  <c r="BZ134" i="51"/>
  <c r="BZ131" i="51" s="1"/>
  <c r="CQ109" i="51"/>
  <c r="DE109" i="51" s="1"/>
  <c r="DE108" i="51" s="1"/>
  <c r="CB98" i="51"/>
  <c r="CA98" i="51"/>
  <c r="HK98" i="51" s="1"/>
  <c r="BW98" i="51"/>
  <c r="BV98" i="51"/>
  <c r="BU93" i="51"/>
  <c r="DE93" i="51" s="1"/>
  <c r="BX83" i="51"/>
  <c r="BX82" i="51" s="1"/>
  <c r="BW83" i="51"/>
  <c r="BV83" i="51"/>
  <c r="BV82" i="51" s="1"/>
  <c r="BV80" i="51"/>
  <c r="BX63" i="51"/>
  <c r="CM23" i="51"/>
  <c r="CM22" i="51"/>
  <c r="HY22" i="51" s="1"/>
  <c r="IS22" i="51" s="1"/>
  <c r="DF13" i="51"/>
  <c r="DG179" i="51"/>
  <c r="DG180" i="51"/>
  <c r="DG181" i="51"/>
  <c r="DG182" i="51"/>
  <c r="DG183" i="51"/>
  <c r="DG185" i="51"/>
  <c r="DG186" i="51"/>
  <c r="DG187" i="51"/>
  <c r="DF179" i="51"/>
  <c r="DF180" i="51"/>
  <c r="DF181" i="51"/>
  <c r="DF182" i="51"/>
  <c r="DF183" i="51"/>
  <c r="DF185" i="51"/>
  <c r="DF186" i="51"/>
  <c r="DF187" i="51"/>
  <c r="DG173" i="51"/>
  <c r="DG172" i="51" s="1"/>
  <c r="DG175" i="51"/>
  <c r="DG176" i="51"/>
  <c r="DF173" i="51"/>
  <c r="DF172" i="51" s="1"/>
  <c r="DF175" i="51"/>
  <c r="DF176" i="51"/>
  <c r="DG164" i="51"/>
  <c r="DG165" i="51"/>
  <c r="DG166" i="51"/>
  <c r="DG168" i="51"/>
  <c r="DG167" i="51" s="1"/>
  <c r="DG170" i="51"/>
  <c r="DG169" i="51" s="1"/>
  <c r="DF165" i="51"/>
  <c r="DF166" i="51"/>
  <c r="DF168" i="51"/>
  <c r="DF167" i="51" s="1"/>
  <c r="DF170" i="51"/>
  <c r="DF169" i="51" s="1"/>
  <c r="DG153" i="51"/>
  <c r="DG154" i="51"/>
  <c r="DG156" i="51"/>
  <c r="DG155" i="51" s="1"/>
  <c r="DG158" i="51"/>
  <c r="DG157" i="51" s="1"/>
  <c r="DG160" i="51"/>
  <c r="DG161" i="51"/>
  <c r="DF153" i="51"/>
  <c r="DF154" i="51"/>
  <c r="DF156" i="51"/>
  <c r="DF155" i="51" s="1"/>
  <c r="DF158" i="51"/>
  <c r="DF157" i="51" s="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G100" i="51"/>
  <c r="DG102" i="51"/>
  <c r="DG103" i="51"/>
  <c r="DG104" i="51"/>
  <c r="DG105" i="51"/>
  <c r="DG106" i="51"/>
  <c r="DG107" i="51"/>
  <c r="DF100" i="51"/>
  <c r="DF102" i="51"/>
  <c r="DF103" i="51"/>
  <c r="DF104" i="51"/>
  <c r="DF105" i="51"/>
  <c r="DF106" i="51"/>
  <c r="DF107" i="51"/>
  <c r="DF109" i="51"/>
  <c r="DF108" i="51" s="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s="1"/>
  <c r="DG80" i="51"/>
  <c r="DG79" i="51" s="1"/>
  <c r="DF75" i="51"/>
  <c r="DF76" i="51"/>
  <c r="DF78" i="51"/>
  <c r="DF77" i="51" s="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9" i="51"/>
  <c r="DF238" i="51" s="1"/>
  <c r="DF242" i="51"/>
  <c r="DF243" i="51"/>
  <c r="DF244" i="51"/>
  <c r="DF246" i="51"/>
  <c r="DF245" i="51" s="1"/>
  <c r="DF248" i="51"/>
  <c r="DF249"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H164" i="51"/>
  <c r="DH165" i="51"/>
  <c r="DH166" i="51"/>
  <c r="DH168" i="51"/>
  <c r="DH167" i="51" s="1"/>
  <c r="DH170" i="51"/>
  <c r="DH169" i="51" s="1"/>
  <c r="DH173" i="51"/>
  <c r="DH172" i="51" s="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s="1"/>
  <c r="DH140" i="51"/>
  <c r="DH141" i="51"/>
  <c r="DH142" i="51"/>
  <c r="DH143" i="51"/>
  <c r="DH144" i="51"/>
  <c r="DH146" i="51"/>
  <c r="DH147" i="51"/>
  <c r="DH148" i="51"/>
  <c r="DH149" i="51"/>
  <c r="DH150" i="51"/>
  <c r="DH153" i="51"/>
  <c r="DH154" i="51"/>
  <c r="DH156" i="51"/>
  <c r="DH155" i="51" s="1"/>
  <c r="DH158" i="51"/>
  <c r="DH157" i="51" s="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s="1"/>
  <c r="DH237" i="51"/>
  <c r="DH236" i="51" s="1"/>
  <c r="DH239" i="51"/>
  <c r="DH238" i="51" s="1"/>
  <c r="DH242" i="51"/>
  <c r="DH243" i="51"/>
  <c r="DH244" i="51"/>
  <c r="DH246" i="51"/>
  <c r="DH245" i="51" s="1"/>
  <c r="DH248" i="51"/>
  <c r="DH249" i="51"/>
  <c r="DH250" i="51"/>
  <c r="DH252" i="51"/>
  <c r="DH253" i="51"/>
  <c r="DH255" i="51"/>
  <c r="DH256" i="51"/>
  <c r="DH259" i="51"/>
  <c r="DH260" i="51"/>
  <c r="DH261" i="51"/>
  <c r="DH264" i="51"/>
  <c r="DH265" i="51"/>
  <c r="DH267" i="51"/>
  <c r="DH266" i="51" s="1"/>
  <c r="DH270" i="51"/>
  <c r="DH269" i="51" s="1"/>
  <c r="DH272" i="51"/>
  <c r="DH273" i="51"/>
  <c r="DH274" i="51"/>
  <c r="DH276" i="51"/>
  <c r="DH277" i="51"/>
  <c r="DH278" i="51"/>
  <c r="DH280" i="51"/>
  <c r="DH279" i="51" s="1"/>
  <c r="DH283" i="51"/>
  <c r="DH284" i="51"/>
  <c r="DH286" i="51"/>
  <c r="DH287" i="51"/>
  <c r="DH289" i="51"/>
  <c r="DH288" i="51" s="1"/>
  <c r="DH291" i="51"/>
  <c r="DH290" i="51" s="1"/>
  <c r="DH293" i="51"/>
  <c r="DH292" i="51" s="1"/>
  <c r="DH296" i="51"/>
  <c r="DH297" i="51"/>
  <c r="DH298" i="51"/>
  <c r="DH299" i="51"/>
  <c r="DH302" i="51"/>
  <c r="DH303" i="51"/>
  <c r="DH305" i="51"/>
  <c r="DH304" i="51" s="1"/>
  <c r="DH307" i="51"/>
  <c r="DH306" i="51" s="1"/>
  <c r="DH309" i="51"/>
  <c r="DH310" i="51"/>
  <c r="DH311" i="51"/>
  <c r="DH314" i="51"/>
  <c r="DH315" i="51"/>
  <c r="DH316" i="51"/>
  <c r="DH318" i="51"/>
  <c r="DH317" i="51" s="1"/>
  <c r="DH321" i="51"/>
  <c r="DH320" i="51" s="1"/>
  <c r="DH319" i="51" s="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s="1"/>
  <c r="DH80" i="51"/>
  <c r="DH79" i="51" s="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5" i="51"/>
  <c r="DH376" i="51"/>
  <c r="DH377" i="51"/>
  <c r="DH378" i="51"/>
  <c r="DH379" i="51"/>
  <c r="DH380" i="51"/>
  <c r="DH382" i="51"/>
  <c r="DH381" i="51" s="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30" i="64"/>
  <c r="DF428" i="64"/>
  <c r="DF429" i="64" s="1"/>
  <c r="DE429" i="64"/>
  <c r="AK366" i="51"/>
  <c r="BM366" i="51" s="1"/>
  <c r="DE366" i="51"/>
  <c r="BM367" i="51"/>
  <c r="DE367" i="51"/>
  <c r="BM368" i="51"/>
  <c r="DE368" i="51"/>
  <c r="BM369" i="51"/>
  <c r="DE369" i="51"/>
  <c r="BM371" i="51"/>
  <c r="DE371" i="51"/>
  <c r="BM372" i="51"/>
  <c r="DE372" i="51"/>
  <c r="BM375" i="51"/>
  <c r="DE375" i="51"/>
  <c r="BM376" i="51"/>
  <c r="DE376" i="51"/>
  <c r="BM377" i="51"/>
  <c r="DE377" i="51"/>
  <c r="BM378" i="51"/>
  <c r="DE378" i="51"/>
  <c r="BM379" i="51"/>
  <c r="DE379" i="51"/>
  <c r="BM380" i="51"/>
  <c r="DE380" i="51"/>
  <c r="AK382" i="51"/>
  <c r="DE382" i="51"/>
  <c r="DE381" i="51" s="1"/>
  <c r="BM385" i="51"/>
  <c r="DE385" i="51"/>
  <c r="BM386" i="51"/>
  <c r="DE386" i="51"/>
  <c r="DE387" i="51"/>
  <c r="BM388" i="51"/>
  <c r="DE388" i="51"/>
  <c r="BM389" i="51"/>
  <c r="DE389" i="51"/>
  <c r="BM390" i="51"/>
  <c r="DE390" i="51"/>
  <c r="DE391" i="51"/>
  <c r="BM392" i="51"/>
  <c r="DE392" i="51"/>
  <c r="BM393" i="51"/>
  <c r="DE393" i="51"/>
  <c r="BM394" i="51"/>
  <c r="DE394" i="51"/>
  <c r="BM395" i="51"/>
  <c r="DE395" i="51"/>
  <c r="BM396" i="51"/>
  <c r="DE396" i="51"/>
  <c r="BM397" i="51"/>
  <c r="DE397" i="51"/>
  <c r="BM398" i="51"/>
  <c r="DE398" i="51"/>
  <c r="BM399" i="51"/>
  <c r="DE399" i="51"/>
  <c r="BM400" i="51"/>
  <c r="DE400" i="51"/>
  <c r="BM401" i="51"/>
  <c r="DE401" i="51"/>
  <c r="BM402" i="51"/>
  <c r="DE402" i="51"/>
  <c r="BM403" i="51"/>
  <c r="DE403" i="51"/>
  <c r="BM405" i="51"/>
  <c r="DE405" i="51"/>
  <c r="BM406" i="51"/>
  <c r="DE406" i="51"/>
  <c r="BM407" i="51"/>
  <c r="DE407" i="51"/>
  <c r="BM408" i="51"/>
  <c r="DE408" i="51"/>
  <c r="BM409" i="51"/>
  <c r="DE409" i="51"/>
  <c r="BM411" i="51"/>
  <c r="DE411" i="51"/>
  <c r="BM412" i="51"/>
  <c r="DE412" i="51"/>
  <c r="BM413" i="51"/>
  <c r="DE413" i="51"/>
  <c r="BM414" i="51"/>
  <c r="DE414" i="51"/>
  <c r="BM415" i="51"/>
  <c r="DE415" i="51"/>
  <c r="BM416" i="51"/>
  <c r="DE416" i="51"/>
  <c r="BM417" i="51"/>
  <c r="DE417" i="51"/>
  <c r="BM418" i="51"/>
  <c r="DE418" i="51"/>
  <c r="AK419" i="51"/>
  <c r="AK410" i="51" s="1"/>
  <c r="DE419" i="51"/>
  <c r="BM420" i="51"/>
  <c r="DE420" i="51"/>
  <c r="AG325" i="51"/>
  <c r="BM325" i="51" s="1"/>
  <c r="DE325" i="51"/>
  <c r="BM326" i="51"/>
  <c r="DE326" i="51"/>
  <c r="BM327" i="51"/>
  <c r="DE327" i="51"/>
  <c r="BM328" i="51"/>
  <c r="DE328" i="51"/>
  <c r="BM329" i="51"/>
  <c r="DE329" i="51"/>
  <c r="BM331" i="51"/>
  <c r="DE331" i="51"/>
  <c r="BM332" i="51"/>
  <c r="DE332" i="51"/>
  <c r="BM333" i="51"/>
  <c r="BM334" i="51"/>
  <c r="DE334" i="51"/>
  <c r="BM336" i="51"/>
  <c r="DE336" i="51"/>
  <c r="BM337" i="51"/>
  <c r="DE337" i="51"/>
  <c r="BM338" i="51"/>
  <c r="DE338" i="51"/>
  <c r="BM341" i="51"/>
  <c r="DE341" i="51"/>
  <c r="BM342" i="51"/>
  <c r="DE342" i="51"/>
  <c r="BM343" i="51"/>
  <c r="DE343" i="51"/>
  <c r="BM344" i="51"/>
  <c r="DE344" i="51"/>
  <c r="BM345" i="51"/>
  <c r="DE345" i="51"/>
  <c r="BM347" i="51"/>
  <c r="DE347" i="51"/>
  <c r="BM348" i="51"/>
  <c r="DE348" i="51"/>
  <c r="AK349" i="51"/>
  <c r="BM349" i="51" s="1"/>
  <c r="DE349" i="51"/>
  <c r="AK351" i="51"/>
  <c r="HJ351" i="51" s="1"/>
  <c r="DE351" i="51"/>
  <c r="AK352" i="51"/>
  <c r="DE352" i="51"/>
  <c r="BM355" i="51"/>
  <c r="DE355" i="51"/>
  <c r="AK356" i="51"/>
  <c r="DE356" i="51"/>
  <c r="AK357" i="51"/>
  <c r="DE357" i="51"/>
  <c r="BM358" i="51"/>
  <c r="DE358" i="51"/>
  <c r="AK359" i="51"/>
  <c r="DE359" i="51"/>
  <c r="BM361" i="51"/>
  <c r="DE361" i="51"/>
  <c r="BM362" i="51"/>
  <c r="DE362" i="51"/>
  <c r="AG98" i="51"/>
  <c r="AK98" i="51"/>
  <c r="DE98" i="51"/>
  <c r="BM99" i="51"/>
  <c r="DE99" i="51"/>
  <c r="BM100" i="51"/>
  <c r="DE100" i="51"/>
  <c r="BM102" i="51"/>
  <c r="DE102" i="51"/>
  <c r="BM103" i="51"/>
  <c r="DE103" i="51"/>
  <c r="BM104" i="51"/>
  <c r="DE104" i="51"/>
  <c r="BM105" i="51"/>
  <c r="DE105" i="51"/>
  <c r="BM106" i="51"/>
  <c r="DE106" i="51"/>
  <c r="BM107" i="51"/>
  <c r="DE107" i="51"/>
  <c r="BM109" i="51"/>
  <c r="BM108" i="51" s="1"/>
  <c r="BM112" i="51"/>
  <c r="DE112" i="51"/>
  <c r="BM113" i="51"/>
  <c r="DE113" i="51"/>
  <c r="BM114" i="51"/>
  <c r="DE114" i="51"/>
  <c r="BM115" i="51"/>
  <c r="DE115" i="51"/>
  <c r="BM116" i="51"/>
  <c r="DE116" i="51"/>
  <c r="BM117" i="51"/>
  <c r="DE117" i="51"/>
  <c r="BM118" i="51"/>
  <c r="DE118" i="51"/>
  <c r="BM119" i="51"/>
  <c r="DE119" i="51"/>
  <c r="BM121" i="51"/>
  <c r="DE121" i="51"/>
  <c r="BM122" i="51"/>
  <c r="DE122" i="51"/>
  <c r="BM123" i="51"/>
  <c r="DE123" i="51"/>
  <c r="BM124" i="51"/>
  <c r="DE124" i="51"/>
  <c r="BM125" i="51"/>
  <c r="DE125" i="51"/>
  <c r="BM126" i="51"/>
  <c r="DE126" i="51"/>
  <c r="BM127" i="51"/>
  <c r="DE127" i="51"/>
  <c r="BM128" i="51"/>
  <c r="DE128" i="51"/>
  <c r="BM129" i="51"/>
  <c r="DE129" i="51"/>
  <c r="BM130" i="51"/>
  <c r="DE130" i="51"/>
  <c r="BM132" i="51"/>
  <c r="DE132" i="51"/>
  <c r="BM133" i="51"/>
  <c r="DE133" i="51"/>
  <c r="BM134" i="51"/>
  <c r="BM135" i="51"/>
  <c r="DE135" i="51"/>
  <c r="BM137" i="51"/>
  <c r="DE137" i="51"/>
  <c r="DE136" i="51" s="1"/>
  <c r="BM140" i="51"/>
  <c r="DE140" i="51"/>
  <c r="BM141" i="51"/>
  <c r="DE141" i="51"/>
  <c r="BM142" i="51"/>
  <c r="DE142" i="51"/>
  <c r="BM143" i="51"/>
  <c r="DE143" i="51"/>
  <c r="BM144" i="51"/>
  <c r="DE144" i="51"/>
  <c r="BM146" i="51"/>
  <c r="DE146" i="51"/>
  <c r="BM147" i="51"/>
  <c r="DE147" i="51"/>
  <c r="BM148" i="51"/>
  <c r="DE148" i="51"/>
  <c r="BM149" i="51"/>
  <c r="DE149" i="51"/>
  <c r="BM150" i="51"/>
  <c r="BM153" i="51"/>
  <c r="DE153" i="51"/>
  <c r="BM154" i="51"/>
  <c r="DE154" i="51"/>
  <c r="BM156" i="51"/>
  <c r="BM155" i="51" s="1"/>
  <c r="Z156" i="51" s="1"/>
  <c r="DE156" i="51"/>
  <c r="DE155" i="51" s="1"/>
  <c r="BM158" i="51"/>
  <c r="DE158" i="51"/>
  <c r="DE157" i="51" s="1"/>
  <c r="BM160" i="51"/>
  <c r="BM161" i="51"/>
  <c r="DE161" i="51"/>
  <c r="AG164" i="51"/>
  <c r="BM165" i="51"/>
  <c r="DE165" i="51"/>
  <c r="BM166" i="51"/>
  <c r="DE166" i="51"/>
  <c r="BM168" i="51"/>
  <c r="BM167" i="51" s="1"/>
  <c r="DE168" i="51"/>
  <c r="DE167" i="51" s="1"/>
  <c r="BM170" i="51"/>
  <c r="BM169" i="51" s="1"/>
  <c r="DE170" i="51"/>
  <c r="DE169" i="51" s="1"/>
  <c r="BM173" i="51"/>
  <c r="BM172" i="51" s="1"/>
  <c r="Z173" i="51" s="1"/>
  <c r="DE173" i="51"/>
  <c r="DE172" i="51" s="1"/>
  <c r="BM175" i="51"/>
  <c r="DE175" i="51"/>
  <c r="BM176" i="51"/>
  <c r="DE176" i="51"/>
  <c r="BM179" i="51"/>
  <c r="DE179" i="51"/>
  <c r="BM180" i="51"/>
  <c r="DE180" i="51"/>
  <c r="BM181" i="51"/>
  <c r="DE181" i="51"/>
  <c r="BM182" i="51"/>
  <c r="DE182" i="51"/>
  <c r="BM183" i="51"/>
  <c r="DE183" i="51"/>
  <c r="BM185" i="51"/>
  <c r="BM186" i="51"/>
  <c r="BM187" i="51"/>
  <c r="DE185" i="51"/>
  <c r="DE186" i="51"/>
  <c r="DE187" i="51"/>
  <c r="BM190" i="51"/>
  <c r="DE190" i="51"/>
  <c r="BM191" i="51"/>
  <c r="DE191" i="51"/>
  <c r="BM193" i="51"/>
  <c r="DE193" i="51"/>
  <c r="BM194" i="51"/>
  <c r="DE194" i="51"/>
  <c r="BM195" i="51"/>
  <c r="DE195" i="51"/>
  <c r="BM196" i="51"/>
  <c r="DE196" i="51"/>
  <c r="BM198" i="51"/>
  <c r="DE198" i="51"/>
  <c r="DE199" i="51"/>
  <c r="DE200" i="51"/>
  <c r="BM199" i="51"/>
  <c r="BE200" i="51"/>
  <c r="BM200" i="51" s="1"/>
  <c r="BE202" i="51"/>
  <c r="DE202" i="51"/>
  <c r="BM203" i="51"/>
  <c r="BM204" i="51"/>
  <c r="DE203" i="51"/>
  <c r="DE204" i="51"/>
  <c r="BM206" i="51"/>
  <c r="DE206" i="51"/>
  <c r="BM207" i="51"/>
  <c r="DE207" i="51"/>
  <c r="BE208" i="51"/>
  <c r="DE208" i="51"/>
  <c r="BM209" i="51"/>
  <c r="DE209" i="51"/>
  <c r="BM210" i="51"/>
  <c r="BM212" i="51"/>
  <c r="BM213" i="51"/>
  <c r="DE212" i="51"/>
  <c r="DE213" i="51"/>
  <c r="BE215" i="51"/>
  <c r="DE215" i="51"/>
  <c r="BM216" i="51"/>
  <c r="DE216" i="51"/>
  <c r="BM218" i="51"/>
  <c r="DE218" i="51"/>
  <c r="BM219" i="51"/>
  <c r="BM220" i="51"/>
  <c r="DE220" i="51"/>
  <c r="BM222" i="51"/>
  <c r="DE222" i="51"/>
  <c r="BM223" i="51"/>
  <c r="DE223" i="51"/>
  <c r="BE224" i="51"/>
  <c r="DE224" i="51"/>
  <c r="DE225" i="51"/>
  <c r="BM225" i="51"/>
  <c r="BM227" i="51"/>
  <c r="DE227" i="51"/>
  <c r="BM228" i="51"/>
  <c r="DE228" i="51"/>
  <c r="BM230" i="51"/>
  <c r="DE230" i="51"/>
  <c r="DE231" i="51"/>
  <c r="DE232" i="51"/>
  <c r="BM231" i="51"/>
  <c r="BM232" i="51"/>
  <c r="BM235" i="51"/>
  <c r="BM234" i="51" s="1"/>
  <c r="Z235" i="51" s="1"/>
  <c r="DE235" i="51"/>
  <c r="DE234" i="51" s="1"/>
  <c r="BM237" i="51"/>
  <c r="DE237" i="51"/>
  <c r="DE236" i="51" s="1"/>
  <c r="BM239" i="51"/>
  <c r="DE239" i="51"/>
  <c r="DE238" i="51" s="1"/>
  <c r="BM242" i="51"/>
  <c r="DE242" i="51"/>
  <c r="AO243" i="51"/>
  <c r="DE243" i="51"/>
  <c r="BM244" i="51"/>
  <c r="DE244" i="51"/>
  <c r="BM246" i="51"/>
  <c r="BM245" i="51" s="1"/>
  <c r="DE246" i="51"/>
  <c r="DE245" i="51" s="1"/>
  <c r="BM248" i="51"/>
  <c r="DE248" i="51"/>
  <c r="BM249" i="51"/>
  <c r="DE249" i="51"/>
  <c r="BM250" i="51"/>
  <c r="DE250" i="51"/>
  <c r="BM252" i="51"/>
  <c r="DE252" i="51"/>
  <c r="BM253" i="51"/>
  <c r="DE253" i="51"/>
  <c r="AG255" i="51"/>
  <c r="DE255" i="51"/>
  <c r="BM256" i="51"/>
  <c r="DE256" i="51"/>
  <c r="BM259" i="51"/>
  <c r="DE259" i="51"/>
  <c r="BM260" i="51"/>
  <c r="DE260" i="51"/>
  <c r="BM261" i="51"/>
  <c r="DE261" i="51"/>
  <c r="BM264" i="51"/>
  <c r="DE264" i="51"/>
  <c r="BM265" i="51"/>
  <c r="DE265" i="51"/>
  <c r="BM267" i="51"/>
  <c r="BM266" i="51" s="1"/>
  <c r="DE267" i="51"/>
  <c r="DE266" i="51" s="1"/>
  <c r="AK270" i="51"/>
  <c r="DE270" i="51"/>
  <c r="DE269" i="51" s="1"/>
  <c r="AK272" i="51"/>
  <c r="DE272" i="51"/>
  <c r="BM273" i="51"/>
  <c r="DE273" i="51"/>
  <c r="BM274" i="51"/>
  <c r="DE274" i="51"/>
  <c r="BM276" i="51"/>
  <c r="DE276" i="51"/>
  <c r="AK277" i="51"/>
  <c r="BM277" i="51" s="1"/>
  <c r="DE277" i="51"/>
  <c r="BM278" i="51"/>
  <c r="DE278" i="51"/>
  <c r="AK280" i="51"/>
  <c r="BM280" i="51" s="1"/>
  <c r="BM279" i="51" s="1"/>
  <c r="DE280" i="51"/>
  <c r="DE279" i="51" s="1"/>
  <c r="BM283" i="51"/>
  <c r="DE283" i="51"/>
  <c r="BM284" i="51"/>
  <c r="DE284" i="51"/>
  <c r="BM286" i="51"/>
  <c r="DE286" i="51"/>
  <c r="AK287" i="51"/>
  <c r="DE287" i="51"/>
  <c r="BM289" i="51"/>
  <c r="DE289" i="51"/>
  <c r="DE288" i="51" s="1"/>
  <c r="AK291" i="51"/>
  <c r="DE291" i="51"/>
  <c r="DE290" i="51" s="1"/>
  <c r="BM293" i="51"/>
  <c r="DE293" i="51"/>
  <c r="DE292" i="51" s="1"/>
  <c r="AK296" i="51"/>
  <c r="HJ296" i="51" s="1"/>
  <c r="DE296" i="51"/>
  <c r="BM297" i="51"/>
  <c r="DE297" i="51"/>
  <c r="BM298" i="51"/>
  <c r="BM299" i="51"/>
  <c r="AK302" i="51"/>
  <c r="AK303" i="51"/>
  <c r="BM305" i="51"/>
  <c r="BM304" i="51" s="1"/>
  <c r="Z305" i="51" s="1"/>
  <c r="DE305" i="51"/>
  <c r="DE304" i="51" s="1"/>
  <c r="BM307" i="51"/>
  <c r="DE307" i="51"/>
  <c r="DE306" i="51" s="1"/>
  <c r="BM309" i="51"/>
  <c r="DE309" i="51"/>
  <c r="BM310" i="51"/>
  <c r="DE310" i="51"/>
  <c r="BM311" i="51"/>
  <c r="DE311" i="51"/>
  <c r="BM314" i="51"/>
  <c r="DE314" i="51"/>
  <c r="DE315" i="51"/>
  <c r="DE316" i="51"/>
  <c r="DE318" i="51"/>
  <c r="DE317" i="51" s="1"/>
  <c r="BM315" i="51"/>
  <c r="BM316" i="51"/>
  <c r="BM318" i="51"/>
  <c r="BM317" i="51" s="1"/>
  <c r="BM321" i="51"/>
  <c r="DE321" i="51"/>
  <c r="DE320" i="51" s="1"/>
  <c r="DE319" i="51" s="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BM50" i="51" s="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EW78" i="51"/>
  <c r="EW77" i="51" s="1"/>
  <c r="BM80" i="51"/>
  <c r="DE80" i="51"/>
  <c r="DE79" i="51" s="1"/>
  <c r="EW80" i="51"/>
  <c r="EW79" i="51" s="1"/>
  <c r="AG83" i="51"/>
  <c r="DE83" i="51"/>
  <c r="BM84" i="51"/>
  <c r="DE84" i="51"/>
  <c r="BM85" i="51"/>
  <c r="DE85" i="51"/>
  <c r="BM87" i="51"/>
  <c r="DE87" i="51"/>
  <c r="BM88" i="51"/>
  <c r="DE88" i="51"/>
  <c r="BM89" i="51"/>
  <c r="DE89" i="51"/>
  <c r="BM90" i="51"/>
  <c r="DE90" i="51"/>
  <c r="BM91" i="51"/>
  <c r="DE91" i="51"/>
  <c r="BM92" i="51"/>
  <c r="DE92" i="51"/>
  <c r="AG93" i="51"/>
  <c r="BM94" i="51"/>
  <c r="DE94" i="51"/>
  <c r="BM13" i="51"/>
  <c r="DE13" i="51"/>
  <c r="EW13" i="51"/>
  <c r="BM14" i="51"/>
  <c r="DE14" i="51"/>
  <c r="EW14" i="51"/>
  <c r="BI15" i="5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HJ29" i="51" s="1"/>
  <c r="DE29" i="51"/>
  <c r="EW29" i="51"/>
  <c r="BM30" i="51"/>
  <c r="DE30" i="51"/>
  <c r="EW30" i="51"/>
  <c r="BM31" i="51"/>
  <c r="DE31" i="51"/>
  <c r="EW31" i="51"/>
  <c r="BM32" i="51"/>
  <c r="DE32" i="51"/>
  <c r="EW32" i="51"/>
  <c r="AK33" i="51"/>
  <c r="DE33" i="51"/>
  <c r="EW33" i="51"/>
  <c r="BM34" i="51"/>
  <c r="DE34" i="51"/>
  <c r="EW34" i="51"/>
  <c r="BP366" i="51"/>
  <c r="BP367" i="51"/>
  <c r="BP368" i="51"/>
  <c r="BP369" i="51"/>
  <c r="BP371" i="51"/>
  <c r="BP372" i="51"/>
  <c r="BP375" i="51"/>
  <c r="BP376" i="51"/>
  <c r="BP377" i="51"/>
  <c r="BP378" i="51"/>
  <c r="BP379" i="51"/>
  <c r="BP380" i="51"/>
  <c r="BP382"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40" i="51"/>
  <c r="BP141" i="51"/>
  <c r="BP142" i="51"/>
  <c r="BP143" i="51"/>
  <c r="BP144" i="51"/>
  <c r="BP146" i="51"/>
  <c r="BP147" i="51"/>
  <c r="BP148" i="51"/>
  <c r="BP149" i="51"/>
  <c r="BP150" i="51"/>
  <c r="BP153" i="51"/>
  <c r="BP154" i="51"/>
  <c r="BP156" i="51"/>
  <c r="BP158" i="51"/>
  <c r="BP160" i="51"/>
  <c r="BP161" i="51"/>
  <c r="BP164" i="51"/>
  <c r="BP165" i="51"/>
  <c r="BP166" i="51"/>
  <c r="BP168" i="51"/>
  <c r="BP170" i="51"/>
  <c r="BP173"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7" i="51"/>
  <c r="BP239" i="51"/>
  <c r="BP242" i="51"/>
  <c r="BP243" i="51"/>
  <c r="BP244" i="51"/>
  <c r="BP246" i="51"/>
  <c r="BP248" i="51"/>
  <c r="BP249" i="51"/>
  <c r="AM250" i="51"/>
  <c r="BP252" i="51"/>
  <c r="BP253" i="51"/>
  <c r="BP255" i="51"/>
  <c r="BP256" i="51"/>
  <c r="BP259" i="51"/>
  <c r="BP260" i="51"/>
  <c r="BP261" i="51"/>
  <c r="BP264" i="51"/>
  <c r="BP265" i="51"/>
  <c r="BP267" i="51"/>
  <c r="BP270" i="51"/>
  <c r="BP272" i="51"/>
  <c r="BP273" i="51"/>
  <c r="BP274" i="51"/>
  <c r="BP276" i="51"/>
  <c r="BP277" i="51"/>
  <c r="BP278" i="51"/>
  <c r="BP280" i="51"/>
  <c r="BP283" i="51"/>
  <c r="BP284" i="51"/>
  <c r="BP286" i="51"/>
  <c r="BP287" i="51"/>
  <c r="BP289" i="51"/>
  <c r="BP291" i="51"/>
  <c r="BP293" i="51"/>
  <c r="BP296" i="51"/>
  <c r="BP297" i="51"/>
  <c r="BP298" i="51"/>
  <c r="BP299" i="51"/>
  <c r="BP302" i="51"/>
  <c r="BP303" i="51"/>
  <c r="BP305" i="51"/>
  <c r="BP307" i="51"/>
  <c r="BP309" i="51"/>
  <c r="BP310" i="51"/>
  <c r="BP311" i="51"/>
  <c r="BP314" i="51"/>
  <c r="BP315" i="51"/>
  <c r="BP316" i="51"/>
  <c r="BP318" i="51"/>
  <c r="BP321"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80"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BO352" i="51"/>
  <c r="BO355" i="51"/>
  <c r="BO356" i="51"/>
  <c r="BO357" i="51"/>
  <c r="BO358" i="51"/>
  <c r="BO359" i="51"/>
  <c r="BO361" i="51"/>
  <c r="BO362" i="51"/>
  <c r="BO98" i="51"/>
  <c r="BO99" i="51"/>
  <c r="BO100" i="51"/>
  <c r="BO102" i="51"/>
  <c r="BO103" i="51"/>
  <c r="BO104" i="51"/>
  <c r="BO105" i="51"/>
  <c r="BO106" i="51"/>
  <c r="BO107" i="51"/>
  <c r="BO109"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40" i="51"/>
  <c r="BO141" i="51"/>
  <c r="BO142" i="51"/>
  <c r="BO143" i="51"/>
  <c r="BO144" i="51"/>
  <c r="BO146" i="51"/>
  <c r="BO147" i="51"/>
  <c r="BO148" i="51"/>
  <c r="BO149" i="51"/>
  <c r="BO150" i="51"/>
  <c r="BO153" i="51"/>
  <c r="BO154" i="51"/>
  <c r="BO156" i="51"/>
  <c r="BO158" i="51"/>
  <c r="BO160" i="51"/>
  <c r="BO161" i="51"/>
  <c r="BO164" i="51"/>
  <c r="BO165" i="51"/>
  <c r="BO166" i="51"/>
  <c r="BO168" i="51"/>
  <c r="BO170" i="51"/>
  <c r="BO173"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7" i="51"/>
  <c r="BO239" i="51"/>
  <c r="BO242" i="51"/>
  <c r="BO243" i="51"/>
  <c r="BO244" i="51"/>
  <c r="BO246" i="51"/>
  <c r="BO248" i="51"/>
  <c r="BO249" i="51"/>
  <c r="BO252" i="51"/>
  <c r="BO253" i="51"/>
  <c r="BO255" i="51"/>
  <c r="BO256" i="51"/>
  <c r="BO259" i="51"/>
  <c r="BO260" i="51"/>
  <c r="BO261" i="51"/>
  <c r="BO264" i="51"/>
  <c r="BO265" i="51"/>
  <c r="BO267" i="51"/>
  <c r="BO270" i="51"/>
  <c r="BO272" i="51"/>
  <c r="BO273" i="51"/>
  <c r="BO274" i="51"/>
  <c r="BO276" i="51"/>
  <c r="BO277" i="51"/>
  <c r="BO278" i="51"/>
  <c r="BO280" i="51"/>
  <c r="BO283" i="51"/>
  <c r="BO284" i="51"/>
  <c r="BO286" i="51"/>
  <c r="BO287" i="51"/>
  <c r="BO289" i="51"/>
  <c r="BO291" i="51"/>
  <c r="BO293" i="51"/>
  <c r="BO296" i="51"/>
  <c r="BO297" i="51"/>
  <c r="BO298" i="51"/>
  <c r="BO299" i="51"/>
  <c r="BO302" i="51"/>
  <c r="BO303" i="51"/>
  <c r="BO305" i="51"/>
  <c r="BO307" i="51"/>
  <c r="BO309" i="51"/>
  <c r="BO310" i="51"/>
  <c r="BO311" i="51"/>
  <c r="BO314" i="51"/>
  <c r="BO315" i="51"/>
  <c r="BO316" i="51"/>
  <c r="BO318" i="51"/>
  <c r="BO321"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80"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AH407" i="51"/>
  <c r="HF407" i="51" s="1"/>
  <c r="IT407" i="51" s="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12" i="51"/>
  <c r="BN113" i="51"/>
  <c r="BN114" i="51"/>
  <c r="BN115" i="51"/>
  <c r="BN116" i="51"/>
  <c r="BN117" i="51"/>
  <c r="BN118" i="51"/>
  <c r="BN119" i="51"/>
  <c r="BN121" i="51"/>
  <c r="BN122" i="51"/>
  <c r="BN123" i="51"/>
  <c r="BN124" i="51"/>
  <c r="BN125" i="51"/>
  <c r="BN126" i="51"/>
  <c r="BN127" i="51"/>
  <c r="BN128" i="51"/>
  <c r="BN129" i="51"/>
  <c r="BN130" i="51"/>
  <c r="BN132" i="51"/>
  <c r="BB133" i="51"/>
  <c r="BN134" i="51"/>
  <c r="BN135" i="51"/>
  <c r="BN137" i="51"/>
  <c r="BN140" i="51"/>
  <c r="BN141" i="51"/>
  <c r="BN142" i="51"/>
  <c r="BN143" i="51"/>
  <c r="BN144" i="51"/>
  <c r="BN146" i="51"/>
  <c r="BN147" i="51"/>
  <c r="BN148" i="51"/>
  <c r="BN149" i="51"/>
  <c r="BN150" i="51"/>
  <c r="BN153" i="51"/>
  <c r="BN154" i="51"/>
  <c r="BN156" i="51"/>
  <c r="BN158" i="51"/>
  <c r="BN160" i="51"/>
  <c r="BN161" i="51"/>
  <c r="BN164" i="51"/>
  <c r="BN165" i="51"/>
  <c r="BN166" i="51"/>
  <c r="BN168" i="51"/>
  <c r="BN170" i="51"/>
  <c r="BN173" i="51"/>
  <c r="BN175" i="51"/>
  <c r="BN176" i="51"/>
  <c r="BN179" i="51"/>
  <c r="BN180" i="51"/>
  <c r="BN181" i="51"/>
  <c r="BN182" i="51"/>
  <c r="BN183" i="51"/>
  <c r="BN185" i="51"/>
  <c r="BN186" i="51"/>
  <c r="BN187" i="51"/>
  <c r="BN190" i="51"/>
  <c r="BN191" i="51"/>
  <c r="BN193" i="51"/>
  <c r="BN194" i="51"/>
  <c r="BN195" i="51"/>
  <c r="BN196" i="51"/>
  <c r="BN198" i="51"/>
  <c r="BN199" i="51"/>
  <c r="BN200" i="51"/>
  <c r="BF202" i="5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7" i="51"/>
  <c r="BN239" i="51"/>
  <c r="BN242" i="51"/>
  <c r="BN243" i="51"/>
  <c r="BN244" i="51"/>
  <c r="BN246" i="51"/>
  <c r="BN248" i="51"/>
  <c r="BN249" i="51"/>
  <c r="BN250" i="51"/>
  <c r="BN252" i="51"/>
  <c r="BN253" i="51"/>
  <c r="BN255" i="51"/>
  <c r="BN256" i="51"/>
  <c r="BN259" i="51"/>
  <c r="BN260" i="51"/>
  <c r="BN261" i="51"/>
  <c r="BN264" i="51"/>
  <c r="BN265" i="51"/>
  <c r="BN267" i="51"/>
  <c r="BN270" i="51"/>
  <c r="BN272" i="51"/>
  <c r="BN273" i="51"/>
  <c r="BN274" i="51"/>
  <c r="BN276" i="51"/>
  <c r="BN277" i="51"/>
  <c r="BN278" i="51"/>
  <c r="BN280" i="51"/>
  <c r="BN283" i="51"/>
  <c r="BN284" i="51"/>
  <c r="AL286" i="51"/>
  <c r="BN287" i="51"/>
  <c r="BN289" i="51"/>
  <c r="BN291" i="51"/>
  <c r="BN293" i="51"/>
  <c r="BN296" i="51"/>
  <c r="BN297" i="51"/>
  <c r="BN298" i="51"/>
  <c r="BN299" i="51"/>
  <c r="BN302" i="51"/>
  <c r="BN303" i="51"/>
  <c r="BN305" i="51"/>
  <c r="BN307" i="51"/>
  <c r="BN309" i="51"/>
  <c r="BN310" i="51"/>
  <c r="BN311" i="51"/>
  <c r="BN314" i="51"/>
  <c r="BN315" i="51"/>
  <c r="BN316" i="51"/>
  <c r="BN318" i="51"/>
  <c r="BN321"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80" i="51"/>
  <c r="BN84" i="51"/>
  <c r="BN85" i="51"/>
  <c r="BN87" i="51"/>
  <c r="BN88" i="51"/>
  <c r="BN89" i="51"/>
  <c r="BN90" i="51"/>
  <c r="BN91" i="51"/>
  <c r="BN92" i="51"/>
  <c r="BN93" i="51"/>
  <c r="BN94" i="51"/>
  <c r="BN13" i="51"/>
  <c r="BN14" i="51"/>
  <c r="BN15" i="51"/>
  <c r="BN16" i="51"/>
  <c r="BN17" i="51"/>
  <c r="BN18" i="51"/>
  <c r="BN20" i="51"/>
  <c r="AL21" i="5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AN350" i="51"/>
  <c r="BN83" i="51"/>
  <c r="DF407" i="51"/>
  <c r="DE22" i="51" l="1"/>
  <c r="HE303" i="51"/>
  <c r="BU295" i="51"/>
  <c r="BU294" i="51" s="1"/>
  <c r="EA364" i="51"/>
  <c r="BL373" i="51"/>
  <c r="AH177" i="51"/>
  <c r="AP177" i="51"/>
  <c r="BF177" i="51"/>
  <c r="AC312" i="51"/>
  <c r="AK312" i="51"/>
  <c r="AS312" i="51"/>
  <c r="BA312" i="51"/>
  <c r="BI312" i="51"/>
  <c r="BC353" i="51"/>
  <c r="BK353" i="51"/>
  <c r="AQ177" i="51"/>
  <c r="AY177" i="51"/>
  <c r="AD312" i="51"/>
  <c r="BJ312" i="51"/>
  <c r="BD353" i="51"/>
  <c r="BL353" i="51"/>
  <c r="BQ323" i="51"/>
  <c r="DK373" i="51"/>
  <c r="DT373" i="51"/>
  <c r="AC81" i="51"/>
  <c r="AZ177" i="51"/>
  <c r="BH177" i="51"/>
  <c r="AE312" i="51"/>
  <c r="AM312" i="51"/>
  <c r="AW353" i="51"/>
  <c r="BE353" i="51"/>
  <c r="DV81" i="51"/>
  <c r="BT323" i="51"/>
  <c r="DY364" i="51"/>
  <c r="EK373" i="51"/>
  <c r="AF81" i="51"/>
  <c r="BG138" i="51"/>
  <c r="AE177" i="51"/>
  <c r="AM177" i="51"/>
  <c r="AU177" i="51"/>
  <c r="BC177" i="51"/>
  <c r="BK177" i="51"/>
  <c r="AP312" i="51"/>
  <c r="AX312" i="51"/>
  <c r="BF312" i="51"/>
  <c r="AR353" i="51"/>
  <c r="BH353" i="51"/>
  <c r="AX373" i="51"/>
  <c r="DW81" i="51"/>
  <c r="DZ364" i="51"/>
  <c r="DO373" i="51"/>
  <c r="EA373" i="51"/>
  <c r="BD177" i="51"/>
  <c r="AI312" i="51"/>
  <c r="AY312" i="51"/>
  <c r="AS353" i="51"/>
  <c r="BI353" i="51"/>
  <c r="AY373" i="51"/>
  <c r="M8" i="66"/>
  <c r="K8" i="66"/>
  <c r="DQ373" i="51"/>
  <c r="ED373" i="51"/>
  <c r="DR373" i="51"/>
  <c r="EP373" i="51"/>
  <c r="HJ303" i="51"/>
  <c r="DF83" i="51"/>
  <c r="DF82" i="51" s="1"/>
  <c r="DL373" i="51"/>
  <c r="DU373" i="51"/>
  <c r="ER373" i="51"/>
  <c r="AI96" i="51"/>
  <c r="AK177" i="51"/>
  <c r="BI177" i="51"/>
  <c r="AN312" i="51"/>
  <c r="AV312" i="51"/>
  <c r="HE302" i="51"/>
  <c r="HE301" i="51" s="1"/>
  <c r="HE300" i="51" s="1"/>
  <c r="DU81" i="51"/>
  <c r="AD177" i="51"/>
  <c r="AL177" i="51"/>
  <c r="AT177" i="51"/>
  <c r="BB177" i="51"/>
  <c r="BJ177" i="51"/>
  <c r="AG312" i="51"/>
  <c r="AO312" i="51"/>
  <c r="AW312" i="51"/>
  <c r="BE312" i="51"/>
  <c r="BG353" i="51"/>
  <c r="GX236" i="51"/>
  <c r="GW236" i="51"/>
  <c r="EQ373" i="51"/>
  <c r="BB312" i="51"/>
  <c r="GX86" i="51"/>
  <c r="GW86" i="51"/>
  <c r="DP373" i="51"/>
  <c r="GW49" i="51"/>
  <c r="GX49" i="51"/>
  <c r="GY49" i="51"/>
  <c r="AK350" i="51"/>
  <c r="BM351" i="51"/>
  <c r="AV353" i="51"/>
  <c r="EP364" i="51"/>
  <c r="EL373" i="51"/>
  <c r="EG373" i="51"/>
  <c r="CU138" i="51"/>
  <c r="CY138" i="51"/>
  <c r="AI177" i="51"/>
  <c r="EO364" i="51"/>
  <c r="EH373" i="51"/>
  <c r="BR323" i="51"/>
  <c r="BL177" i="51"/>
  <c r="CV138" i="51"/>
  <c r="AX177" i="51"/>
  <c r="BE177" i="51"/>
  <c r="AE81" i="51"/>
  <c r="AP353" i="51"/>
  <c r="O10" i="66"/>
  <c r="M10" i="66"/>
  <c r="K10" i="66"/>
  <c r="G10" i="66"/>
  <c r="I10" i="66"/>
  <c r="O9" i="66"/>
  <c r="M9" i="66"/>
  <c r="G9" i="66"/>
  <c r="I9" i="66"/>
  <c r="K7" i="66"/>
  <c r="I7" i="66"/>
  <c r="G7" i="66"/>
  <c r="O8" i="66"/>
  <c r="G8" i="66"/>
  <c r="I8" i="66"/>
  <c r="I11" i="66"/>
  <c r="K11" i="66"/>
  <c r="O11" i="66"/>
  <c r="M11" i="66"/>
  <c r="G11" i="66"/>
  <c r="BG177" i="51"/>
  <c r="AH312" i="51"/>
  <c r="AT312" i="51"/>
  <c r="E27" i="56"/>
  <c r="E25" i="63" s="1"/>
  <c r="G27" i="56"/>
  <c r="I27" i="56"/>
  <c r="CZ138" i="51"/>
  <c r="DE302" i="51"/>
  <c r="BM29" i="51"/>
  <c r="BM303" i="51"/>
  <c r="AK295" i="51"/>
  <c r="AK294" i="51" s="1"/>
  <c r="BM296" i="51"/>
  <c r="BM295" i="51" s="1"/>
  <c r="BC312" i="51"/>
  <c r="BG312" i="51"/>
  <c r="BF138" i="51"/>
  <c r="DZ373" i="51"/>
  <c r="DN373" i="51"/>
  <c r="EM81" i="51"/>
  <c r="BF353" i="51"/>
  <c r="EU81" i="51"/>
  <c r="AL373" i="51"/>
  <c r="GX172" i="51"/>
  <c r="GW172" i="51"/>
  <c r="GV172" i="51"/>
  <c r="CB81" i="51"/>
  <c r="CN11" i="51"/>
  <c r="CN10" i="51" s="1"/>
  <c r="BK312" i="51"/>
  <c r="EL81" i="51"/>
  <c r="AC177" i="51"/>
  <c r="EV81" i="51"/>
  <c r="ET81" i="51"/>
  <c r="CR138" i="51"/>
  <c r="DI11" i="51"/>
  <c r="DI10" i="51" s="1"/>
  <c r="BQ81" i="51"/>
  <c r="DX81" i="51"/>
  <c r="EB81" i="51"/>
  <c r="EF81" i="51"/>
  <c r="EJ81" i="51"/>
  <c r="EN81" i="51"/>
  <c r="ES81" i="51"/>
  <c r="BB353" i="51"/>
  <c r="AH96" i="51"/>
  <c r="AN250" i="51"/>
  <c r="HM250" i="51" s="1"/>
  <c r="HL250" i="51"/>
  <c r="EX230" i="51"/>
  <c r="EX229" i="51" s="1"/>
  <c r="IJ230" i="51"/>
  <c r="BV79" i="51"/>
  <c r="BV73" i="51" s="1"/>
  <c r="HF80" i="51"/>
  <c r="CS97" i="51"/>
  <c r="IF99" i="51"/>
  <c r="IF97" i="51" s="1"/>
  <c r="DN86" i="51"/>
  <c r="DN81" i="51" s="1"/>
  <c r="HE89" i="51"/>
  <c r="GU90" i="51"/>
  <c r="GZ90" i="51"/>
  <c r="GZ86" i="51" s="1"/>
  <c r="GU99" i="51"/>
  <c r="GU97" i="51" s="1"/>
  <c r="HE99" i="51"/>
  <c r="IS99" i="51" s="1"/>
  <c r="EX89" i="51"/>
  <c r="HF89" i="51"/>
  <c r="IT89" i="51" s="1"/>
  <c r="EY89" i="51"/>
  <c r="HG89" i="51"/>
  <c r="IU89" i="51" s="1"/>
  <c r="CA97" i="51"/>
  <c r="CA96" i="51" s="1"/>
  <c r="BU86" i="51"/>
  <c r="BU81" i="51" s="1"/>
  <c r="DF80" i="51"/>
  <c r="DF79" i="51" s="1"/>
  <c r="AH82" i="51"/>
  <c r="AH81" i="51" s="1"/>
  <c r="HF83" i="51"/>
  <c r="BF201" i="51"/>
  <c r="BF188" i="51" s="1"/>
  <c r="IJ202" i="51"/>
  <c r="BN406" i="51"/>
  <c r="HF406" i="51"/>
  <c r="BM15" i="51"/>
  <c r="BM12" i="51" s="1"/>
  <c r="Z16" i="51" s="1"/>
  <c r="IN15" i="51"/>
  <c r="AK269" i="51"/>
  <c r="HJ270" i="51"/>
  <c r="AG254" i="51"/>
  <c r="AG240" i="51" s="1"/>
  <c r="HE255" i="51"/>
  <c r="AO241" i="51"/>
  <c r="AO240" i="51" s="1"/>
  <c r="HO243" i="51"/>
  <c r="BE214" i="51"/>
  <c r="II215" i="51"/>
  <c r="BE197" i="51"/>
  <c r="II200" i="51"/>
  <c r="AG163" i="51"/>
  <c r="AG162" i="51" s="1"/>
  <c r="HE164" i="51"/>
  <c r="AK346" i="51"/>
  <c r="HJ349" i="51"/>
  <c r="BV97" i="51"/>
  <c r="BV96" i="51" s="1"/>
  <c r="HF98" i="51"/>
  <c r="CQ108" i="51"/>
  <c r="CQ96" i="51" s="1"/>
  <c r="ID109" i="51"/>
  <c r="DF149" i="51"/>
  <c r="HK149" i="51"/>
  <c r="IT149" i="51" s="1"/>
  <c r="BV163" i="51"/>
  <c r="BV162" i="51" s="1"/>
  <c r="HF164" i="51"/>
  <c r="CA247" i="51"/>
  <c r="CA240" i="51" s="1"/>
  <c r="HK250" i="51"/>
  <c r="DF327" i="51"/>
  <c r="DF324" i="51" s="1"/>
  <c r="HF327" i="51"/>
  <c r="BX404" i="51"/>
  <c r="BX383" i="51" s="1"/>
  <c r="HH407" i="51"/>
  <c r="CR97" i="51"/>
  <c r="CR96" i="51" s="1"/>
  <c r="IE99" i="51"/>
  <c r="IE97" i="51" s="1"/>
  <c r="IE96" i="51" s="1"/>
  <c r="EW128" i="51"/>
  <c r="EW120" i="51" s="1"/>
  <c r="IN128" i="51"/>
  <c r="EW369" i="51"/>
  <c r="EW365" i="51" s="1"/>
  <c r="HJ369" i="51"/>
  <c r="IS369" i="51" s="1"/>
  <c r="DO169" i="51"/>
  <c r="DO162" i="51" s="1"/>
  <c r="HF170" i="51"/>
  <c r="EZ89" i="51"/>
  <c r="HH89" i="51"/>
  <c r="IV89" i="51" s="1"/>
  <c r="EY230" i="51"/>
  <c r="EY229" i="51" s="1"/>
  <c r="IK230" i="51"/>
  <c r="AG82" i="51"/>
  <c r="HE83" i="51"/>
  <c r="BM224" i="51"/>
  <c r="BM221" i="51" s="1"/>
  <c r="Z224" i="51" s="1"/>
  <c r="II224" i="51"/>
  <c r="BE201" i="51"/>
  <c r="II202" i="51"/>
  <c r="BM98" i="51"/>
  <c r="BM97" i="51" s="1"/>
  <c r="Z98" i="51" s="1"/>
  <c r="HE98" i="51"/>
  <c r="AK354" i="51"/>
  <c r="AK353" i="51" s="1"/>
  <c r="HJ356" i="51"/>
  <c r="BM352" i="51"/>
  <c r="HJ352" i="51"/>
  <c r="IS352" i="51" s="1"/>
  <c r="CA145" i="51"/>
  <c r="CA138" i="51" s="1"/>
  <c r="HK148" i="51"/>
  <c r="BW404" i="51"/>
  <c r="BW383" i="51" s="1"/>
  <c r="HG407" i="51"/>
  <c r="DP86" i="51"/>
  <c r="BB131" i="51"/>
  <c r="BB110" i="51" s="1"/>
  <c r="IE133" i="51"/>
  <c r="BM33" i="51"/>
  <c r="HJ33" i="51"/>
  <c r="IS33" i="51" s="1"/>
  <c r="AG86" i="51"/>
  <c r="HE93" i="51"/>
  <c r="IS93" i="51" s="1"/>
  <c r="BM208" i="51"/>
  <c r="BM205" i="51" s="1"/>
  <c r="Z210" i="51" s="1"/>
  <c r="II208" i="51"/>
  <c r="BM359" i="51"/>
  <c r="HJ359" i="51"/>
  <c r="IS359" i="51" s="1"/>
  <c r="BM357" i="51"/>
  <c r="HJ357" i="51"/>
  <c r="IS357" i="51" s="1"/>
  <c r="AG324" i="51"/>
  <c r="AG323" i="51" s="1"/>
  <c r="HE325" i="51"/>
  <c r="DE23" i="51"/>
  <c r="DE19" i="51" s="1"/>
  <c r="HY23" i="51"/>
  <c r="IS23" i="51" s="1"/>
  <c r="BW82" i="51"/>
  <c r="BW81" i="51" s="1"/>
  <c r="HG83" i="51"/>
  <c r="BW97" i="51"/>
  <c r="BW96" i="51" s="1"/>
  <c r="HG98" i="51"/>
  <c r="DE134" i="51"/>
  <c r="DE131" i="51" s="1"/>
  <c r="HJ134" i="51"/>
  <c r="CQ145" i="51"/>
  <c r="CQ138" i="51" s="1"/>
  <c r="ID150" i="51"/>
  <c r="BZ163" i="51"/>
  <c r="BZ162" i="51" s="1"/>
  <c r="HJ164" i="51"/>
  <c r="DE298" i="51"/>
  <c r="HE298" i="51"/>
  <c r="BU330" i="51"/>
  <c r="BU323" i="51" s="1"/>
  <c r="HE333" i="51"/>
  <c r="DG109" i="51"/>
  <c r="DG108" i="51" s="1"/>
  <c r="IF109" i="51"/>
  <c r="DH99" i="51"/>
  <c r="DH97" i="51" s="1"/>
  <c r="HM99" i="51"/>
  <c r="EW100" i="51"/>
  <c r="HE100" i="51"/>
  <c r="IS100" i="51" s="1"/>
  <c r="EW329" i="51"/>
  <c r="HE329" i="51"/>
  <c r="IS329" i="51" s="1"/>
  <c r="IS409" i="51"/>
  <c r="HJ404" i="51"/>
  <c r="FA84" i="51"/>
  <c r="FA82" i="51" s="1"/>
  <c r="HI84" i="51"/>
  <c r="FL101" i="51"/>
  <c r="FL96" i="51" s="1"/>
  <c r="HJ103" i="51"/>
  <c r="EX194" i="51"/>
  <c r="EX192" i="51" s="1"/>
  <c r="IJ194" i="51"/>
  <c r="EZ87" i="51"/>
  <c r="HH87" i="51"/>
  <c r="EZ230" i="51"/>
  <c r="EZ229" i="51" s="1"/>
  <c r="BM302" i="51"/>
  <c r="HJ302" i="51"/>
  <c r="CB97" i="51"/>
  <c r="CB96" i="51" s="1"/>
  <c r="HL98" i="51"/>
  <c r="HL97" i="51" s="1"/>
  <c r="HL96" i="51" s="1"/>
  <c r="CQ159" i="51"/>
  <c r="CQ151" i="51" s="1"/>
  <c r="ID160" i="51"/>
  <c r="CA236" i="51"/>
  <c r="CA233" i="51" s="1"/>
  <c r="HK237" i="51"/>
  <c r="BV320" i="51"/>
  <c r="BV319" i="51" s="1"/>
  <c r="HF321" i="51"/>
  <c r="DE160" i="51"/>
  <c r="DE159" i="51" s="1"/>
  <c r="GU325" i="51"/>
  <c r="FG97" i="51"/>
  <c r="FG96" i="51" s="1"/>
  <c r="AL19" i="51"/>
  <c r="AL11" i="51" s="1"/>
  <c r="AL10" i="51" s="1"/>
  <c r="HK21" i="51"/>
  <c r="AL285" i="51"/>
  <c r="AL281" i="51" s="1"/>
  <c r="HK286" i="51"/>
  <c r="AM350" i="51"/>
  <c r="AM339" i="51" s="1"/>
  <c r="HL351" i="51"/>
  <c r="IS29" i="51"/>
  <c r="AK49" i="51"/>
  <c r="AK36" i="51" s="1"/>
  <c r="HJ50" i="51"/>
  <c r="HJ295" i="51"/>
  <c r="HJ294" i="51" s="1"/>
  <c r="IS296" i="51"/>
  <c r="BM291" i="51"/>
  <c r="BM290" i="51" s="1"/>
  <c r="Z291" i="51" s="1"/>
  <c r="HJ291" i="51"/>
  <c r="AK285" i="51"/>
  <c r="HJ287" i="51"/>
  <c r="AK279" i="51"/>
  <c r="HJ280" i="51"/>
  <c r="AK275" i="51"/>
  <c r="HJ277" i="51"/>
  <c r="AK271" i="51"/>
  <c r="HJ272" i="51"/>
  <c r="BE221" i="51"/>
  <c r="AK97" i="51"/>
  <c r="AK96" i="51" s="1"/>
  <c r="HJ98" i="51"/>
  <c r="HJ97" i="51" s="1"/>
  <c r="IS351" i="51"/>
  <c r="BM419" i="51"/>
  <c r="BM410" i="51" s="1"/>
  <c r="Z414" i="51" s="1"/>
  <c r="HJ419" i="51"/>
  <c r="AK381" i="51"/>
  <c r="AK373" i="51" s="1"/>
  <c r="HJ382" i="51"/>
  <c r="AK365" i="51"/>
  <c r="AK364" i="51" s="1"/>
  <c r="HJ366" i="51"/>
  <c r="BX58" i="51"/>
  <c r="BX36" i="51" s="1"/>
  <c r="HH63" i="51"/>
  <c r="DH83" i="51"/>
  <c r="DH82" i="51" s="1"/>
  <c r="HH83" i="51"/>
  <c r="HK97" i="51"/>
  <c r="HK96" i="51" s="1"/>
  <c r="DF148" i="51"/>
  <c r="CA159" i="51"/>
  <c r="CA151" i="51" s="1"/>
  <c r="HK160" i="51"/>
  <c r="HJ217" i="51"/>
  <c r="HJ188" i="51" s="1"/>
  <c r="IS219" i="51"/>
  <c r="DE299" i="51"/>
  <c r="HE299" i="51"/>
  <c r="IS299" i="51" s="1"/>
  <c r="CT108" i="51"/>
  <c r="IG109" i="51"/>
  <c r="CT97" i="51"/>
  <c r="IG99" i="51"/>
  <c r="IG97" i="51" s="1"/>
  <c r="GA19" i="51"/>
  <c r="HY21" i="51"/>
  <c r="GF101" i="51"/>
  <c r="GF96" i="51" s="1"/>
  <c r="ID103" i="51"/>
  <c r="ID101" i="51" s="1"/>
  <c r="IT87" i="51"/>
  <c r="EY87" i="51"/>
  <c r="HG87" i="51"/>
  <c r="BP351" i="51"/>
  <c r="P351" i="51" s="1"/>
  <c r="HM351" i="51"/>
  <c r="GY404" i="51"/>
  <c r="GY308" i="51"/>
  <c r="GY247" i="51"/>
  <c r="BM255" i="51"/>
  <c r="BM254" i="51" s="1"/>
  <c r="Z255" i="51" s="1"/>
  <c r="BM356" i="51"/>
  <c r="BM202" i="51"/>
  <c r="BM201" i="51" s="1"/>
  <c r="Z202" i="51" s="1"/>
  <c r="CM19" i="51"/>
  <c r="CM11" i="51" s="1"/>
  <c r="CM10" i="51" s="1"/>
  <c r="DE333" i="51"/>
  <c r="DE330" i="51" s="1"/>
  <c r="GU21" i="51"/>
  <c r="GU19" i="51" s="1"/>
  <c r="FG86" i="51"/>
  <c r="FG81" i="51" s="1"/>
  <c r="BM215" i="51"/>
  <c r="BM214" i="51" s="1"/>
  <c r="Z216" i="51" s="1"/>
  <c r="BM270" i="51"/>
  <c r="BM269" i="51" s="1"/>
  <c r="BM93" i="51"/>
  <c r="BM86" i="51" s="1"/>
  <c r="BZ301" i="51"/>
  <c r="BZ300" i="51" s="1"/>
  <c r="CS108" i="51"/>
  <c r="DF250" i="51"/>
  <c r="DF247" i="51" s="1"/>
  <c r="DN97" i="51"/>
  <c r="DN96" i="51" s="1"/>
  <c r="DN324" i="51"/>
  <c r="CW138" i="51"/>
  <c r="BE205" i="51"/>
  <c r="GU303" i="51"/>
  <c r="BM83" i="51"/>
  <c r="BM82" i="51" s="1"/>
  <c r="Z85" i="51" s="1"/>
  <c r="BM243" i="51"/>
  <c r="BM241" i="51" s="1"/>
  <c r="Z243" i="51" s="1"/>
  <c r="AK27" i="51"/>
  <c r="AK11" i="51" s="1"/>
  <c r="AK10" i="51" s="1"/>
  <c r="BI12" i="51"/>
  <c r="BI11" i="51" s="1"/>
  <c r="BI10" i="51" s="1"/>
  <c r="AK301" i="51"/>
  <c r="AK300" i="51" s="1"/>
  <c r="AK290" i="51"/>
  <c r="AG97" i="51"/>
  <c r="AG96" i="51" s="1"/>
  <c r="DE303" i="51"/>
  <c r="CC97" i="51"/>
  <c r="CC96" i="51" s="1"/>
  <c r="GU93" i="51"/>
  <c r="GU302" i="51"/>
  <c r="FB86" i="51"/>
  <c r="FB81" i="51" s="1"/>
  <c r="FG301" i="51"/>
  <c r="FG300" i="51" s="1"/>
  <c r="DF98" i="51"/>
  <c r="DG99" i="51"/>
  <c r="DH63" i="51"/>
  <c r="DH58" i="51" s="1"/>
  <c r="BU301" i="51"/>
  <c r="BU300" i="51" s="1"/>
  <c r="DQ86" i="51"/>
  <c r="DF237" i="51"/>
  <c r="DF236" i="51" s="1"/>
  <c r="DF233" i="51" s="1"/>
  <c r="DG98" i="51"/>
  <c r="BM272" i="51"/>
  <c r="BM271" i="51" s="1"/>
  <c r="BN286" i="51"/>
  <c r="BN285" i="51" s="1"/>
  <c r="DF99" i="51"/>
  <c r="DG83" i="51"/>
  <c r="DG82" i="51" s="1"/>
  <c r="BV324" i="51"/>
  <c r="BV323" i="51" s="1"/>
  <c r="BM382" i="51"/>
  <c r="BM381" i="51" s="1"/>
  <c r="Z382" i="51" s="1"/>
  <c r="BN133" i="51"/>
  <c r="BN202" i="51"/>
  <c r="DF164" i="51"/>
  <c r="DF163" i="51" s="1"/>
  <c r="DF162" i="51" s="1"/>
  <c r="DF160" i="51"/>
  <c r="DF159" i="51" s="1"/>
  <c r="DQ82" i="51"/>
  <c r="DE150" i="51"/>
  <c r="DE145" i="51" s="1"/>
  <c r="BM164" i="51"/>
  <c r="BM163" i="51" s="1"/>
  <c r="Z164" i="51" s="1"/>
  <c r="DS81" i="51"/>
  <c r="DZ11" i="51"/>
  <c r="DZ10" i="51" s="1"/>
  <c r="EC373" i="51"/>
  <c r="DI373" i="51"/>
  <c r="CX81" i="51"/>
  <c r="CO11" i="51"/>
  <c r="CO10" i="51" s="1"/>
  <c r="AZ373" i="51"/>
  <c r="DA138" i="51"/>
  <c r="CY81" i="51"/>
  <c r="BD138" i="51"/>
  <c r="BH138" i="51"/>
  <c r="AK171" i="51"/>
  <c r="AV177" i="51"/>
  <c r="GU333" i="51"/>
  <c r="GU330" i="51" s="1"/>
  <c r="BN21" i="51"/>
  <c r="DS404" i="51"/>
  <c r="DS383" i="51" s="1"/>
  <c r="EW409" i="51"/>
  <c r="DP82" i="51"/>
  <c r="EY83" i="51"/>
  <c r="BM287" i="51"/>
  <c r="DN295" i="51"/>
  <c r="DN294" i="51" s="1"/>
  <c r="EW298" i="51"/>
  <c r="EW295" i="51" s="1"/>
  <c r="EW294" i="51" s="1"/>
  <c r="DN330" i="51"/>
  <c r="EW333" i="51"/>
  <c r="EW330" i="51" s="1"/>
  <c r="DO86" i="51"/>
  <c r="EX87" i="51"/>
  <c r="FL301" i="51"/>
  <c r="FL300" i="51" s="1"/>
  <c r="DO82" i="51"/>
  <c r="EX83" i="51"/>
  <c r="EW98" i="51"/>
  <c r="EO192" i="51"/>
  <c r="DS131" i="51"/>
  <c r="DS110" i="51" s="1"/>
  <c r="AH404" i="51"/>
  <c r="AH383" i="51" s="1"/>
  <c r="DS365" i="51"/>
  <c r="DS364" i="51" s="1"/>
  <c r="EW352" i="51"/>
  <c r="EW350" i="51" s="1"/>
  <c r="EW89" i="51"/>
  <c r="ES120" i="51"/>
  <c r="ES110" i="51" s="1"/>
  <c r="GU103" i="51"/>
  <c r="GU101" i="51" s="1"/>
  <c r="EW325" i="51"/>
  <c r="BN234" i="51"/>
  <c r="BN381" i="51"/>
  <c r="BO79" i="51"/>
  <c r="BO279" i="51"/>
  <c r="BO238" i="51"/>
  <c r="BO381" i="51"/>
  <c r="BP108" i="51"/>
  <c r="BN288" i="51"/>
  <c r="BN236" i="51"/>
  <c r="BO266" i="51"/>
  <c r="BO245" i="51"/>
  <c r="BO167" i="51"/>
  <c r="BP79" i="51"/>
  <c r="BP279" i="51"/>
  <c r="BP266" i="51"/>
  <c r="BP155" i="51"/>
  <c r="BN77" i="51"/>
  <c r="BN320" i="51"/>
  <c r="BN319" i="51" s="1"/>
  <c r="BN306" i="51"/>
  <c r="BN292" i="51"/>
  <c r="BN279" i="51"/>
  <c r="BN266" i="51"/>
  <c r="BN79" i="51"/>
  <c r="BN269" i="51"/>
  <c r="BO136" i="51"/>
  <c r="BP169" i="51"/>
  <c r="BN317" i="51"/>
  <c r="BN304" i="51"/>
  <c r="BN290" i="51"/>
  <c r="BN245" i="51"/>
  <c r="BN238" i="51"/>
  <c r="BN169" i="51"/>
  <c r="BN155" i="51"/>
  <c r="BO317" i="51"/>
  <c r="BN167" i="51"/>
  <c r="BN136" i="51"/>
  <c r="BN108" i="51"/>
  <c r="BO288" i="51"/>
  <c r="BO269" i="51"/>
  <c r="BO169" i="51"/>
  <c r="BO155" i="51"/>
  <c r="BO108" i="51"/>
  <c r="BP288" i="51"/>
  <c r="BP269" i="51"/>
  <c r="BP234" i="51"/>
  <c r="BP172" i="51"/>
  <c r="BP157" i="51"/>
  <c r="BN172" i="51"/>
  <c r="BN157" i="51"/>
  <c r="BO77" i="51"/>
  <c r="BO320" i="51"/>
  <c r="BO319" i="51" s="1"/>
  <c r="BO306" i="51"/>
  <c r="BO292" i="51"/>
  <c r="BO236" i="51"/>
  <c r="BP77" i="51"/>
  <c r="BP320" i="51"/>
  <c r="BP319" i="51" s="1"/>
  <c r="BP306" i="51"/>
  <c r="BP292" i="51"/>
  <c r="BP245" i="51"/>
  <c r="BP238" i="51"/>
  <c r="BP167" i="51"/>
  <c r="BP136" i="51"/>
  <c r="BO304" i="51"/>
  <c r="BO290" i="51"/>
  <c r="BO234" i="51"/>
  <c r="BO172" i="51"/>
  <c r="BO157" i="51"/>
  <c r="BP317" i="51"/>
  <c r="BP304" i="51"/>
  <c r="BP290" i="51"/>
  <c r="BP236" i="51"/>
  <c r="BP381" i="51"/>
  <c r="BO351" i="51"/>
  <c r="BE138" i="51"/>
  <c r="CS138" i="51"/>
  <c r="AW177" i="51"/>
  <c r="EO11" i="51"/>
  <c r="EO10" i="51" s="1"/>
  <c r="O7" i="66"/>
  <c r="AJ96" i="51"/>
  <c r="DC81" i="51"/>
  <c r="DH407" i="51"/>
  <c r="DH404" i="51" s="1"/>
  <c r="AQ312" i="51"/>
  <c r="AU312" i="51"/>
  <c r="DJ373" i="51"/>
  <c r="DY11" i="51"/>
  <c r="DY10" i="51" s="1"/>
  <c r="AD81" i="51"/>
  <c r="AL171" i="51"/>
  <c r="EN11" i="51"/>
  <c r="EN10" i="51" s="1"/>
  <c r="D12" i="66"/>
  <c r="M12" i="66" s="1"/>
  <c r="EP11" i="51"/>
  <c r="EP10" i="51" s="1"/>
  <c r="EE373" i="51"/>
  <c r="AS177" i="51"/>
  <c r="DG407" i="51"/>
  <c r="DG404" i="51" s="1"/>
  <c r="GW234" i="51"/>
  <c r="GV234" i="51"/>
  <c r="GV233" i="51" s="1"/>
  <c r="GX234" i="51"/>
  <c r="BN350" i="51"/>
  <c r="ES364" i="51"/>
  <c r="BL312" i="51"/>
  <c r="BD312" i="51"/>
  <c r="BH312" i="51"/>
  <c r="EQ364" i="51"/>
  <c r="AO177" i="51"/>
  <c r="BA177" i="51"/>
  <c r="DR82" i="51"/>
  <c r="DR81" i="51" s="1"/>
  <c r="EQ229" i="51"/>
  <c r="EQ188" i="51" s="1"/>
  <c r="FM79" i="51"/>
  <c r="FM73" i="51" s="1"/>
  <c r="EX170" i="51"/>
  <c r="EX169" i="51" s="1"/>
  <c r="EO229" i="51"/>
  <c r="CT138" i="51"/>
  <c r="CX138" i="51"/>
  <c r="GW80" i="51"/>
  <c r="GW79" i="51" s="1"/>
  <c r="GV164" i="51"/>
  <c r="DZ188" i="51"/>
  <c r="DY188" i="51"/>
  <c r="EA188" i="51"/>
  <c r="GV74" i="51"/>
  <c r="GV73" i="51" s="1"/>
  <c r="EY236" i="51"/>
  <c r="EY233" i="51" s="1"/>
  <c r="EX236" i="51"/>
  <c r="EX233" i="51" s="1"/>
  <c r="EZ236" i="51"/>
  <c r="EZ233" i="51" s="1"/>
  <c r="GH373" i="51"/>
  <c r="GL364" i="51"/>
  <c r="GN353" i="51"/>
  <c r="FX373" i="51"/>
  <c r="FX81" i="51"/>
  <c r="FZ364" i="51"/>
  <c r="GC373" i="51"/>
  <c r="GC353" i="51"/>
  <c r="GJ364" i="51"/>
  <c r="ET364" i="51"/>
  <c r="EB364" i="51"/>
  <c r="EJ364" i="51"/>
  <c r="EU364" i="51"/>
  <c r="DP96" i="51"/>
  <c r="DU96" i="51"/>
  <c r="DZ96" i="51"/>
  <c r="EE96" i="51"/>
  <c r="EK96" i="51"/>
  <c r="EP96" i="51"/>
  <c r="DK96" i="51"/>
  <c r="AK383" i="51"/>
  <c r="BL36" i="51"/>
  <c r="BH36" i="51"/>
  <c r="BD36" i="51"/>
  <c r="AZ36" i="51"/>
  <c r="AV36" i="51"/>
  <c r="AR36" i="51"/>
  <c r="AN36" i="51"/>
  <c r="AJ36" i="51"/>
  <c r="AF36" i="51"/>
  <c r="CI73" i="51"/>
  <c r="CQ73" i="51"/>
  <c r="CU73" i="51"/>
  <c r="CY73" i="51"/>
  <c r="CK96" i="51"/>
  <c r="BQ138" i="51"/>
  <c r="AF138" i="51"/>
  <c r="AJ138" i="51"/>
  <c r="AN138" i="51"/>
  <c r="AR138" i="51"/>
  <c r="AV138" i="51"/>
  <c r="AZ138" i="51"/>
  <c r="BJ138" i="51"/>
  <c r="AF151" i="51"/>
  <c r="AN151" i="51"/>
  <c r="AR151" i="51"/>
  <c r="BJ151" i="51"/>
  <c r="AK162" i="51"/>
  <c r="AO162" i="51"/>
  <c r="AS162" i="51"/>
  <c r="AW162" i="51"/>
  <c r="BI162" i="51"/>
  <c r="AC171" i="51"/>
  <c r="AG171" i="51"/>
  <c r="AQ171" i="51"/>
  <c r="AU171" i="51"/>
  <c r="AY171" i="51"/>
  <c r="BC171" i="51"/>
  <c r="BG171" i="51"/>
  <c r="EW82" i="51"/>
  <c r="GG11" i="51"/>
  <c r="GG10" i="51" s="1"/>
  <c r="DT81" i="51"/>
  <c r="EX37" i="51"/>
  <c r="GW74" i="51"/>
  <c r="GX74" i="51"/>
  <c r="GX73" i="51" s="1"/>
  <c r="GN81" i="51"/>
  <c r="FD177" i="51"/>
  <c r="FJ364" i="51"/>
  <c r="FP364" i="51"/>
  <c r="BE162" i="51"/>
  <c r="BA162" i="51"/>
  <c r="FN11" i="51"/>
  <c r="FN10" i="51" s="1"/>
  <c r="AT373" i="51"/>
  <c r="DD81" i="51"/>
  <c r="BH383" i="51"/>
  <c r="FI81" i="51"/>
  <c r="GX370" i="51"/>
  <c r="GN373" i="51"/>
  <c r="FC364" i="51"/>
  <c r="FC81" i="51"/>
  <c r="FC96" i="51"/>
  <c r="BH110" i="51"/>
  <c r="AD138" i="51"/>
  <c r="AH138" i="51"/>
  <c r="AL138" i="51"/>
  <c r="AP138" i="51"/>
  <c r="AT138" i="51"/>
  <c r="AX138" i="51"/>
  <c r="BB138" i="51"/>
  <c r="BL138" i="51"/>
  <c r="AD151" i="51"/>
  <c r="AH151" i="51"/>
  <c r="AL151" i="51"/>
  <c r="AP151" i="51"/>
  <c r="AT151" i="51"/>
  <c r="BL151" i="51"/>
  <c r="BK171" i="51"/>
  <c r="AI233" i="51"/>
  <c r="AO233" i="51"/>
  <c r="AS233" i="51"/>
  <c r="AW233" i="51"/>
  <c r="BA233" i="51"/>
  <c r="BE233" i="51"/>
  <c r="BI233" i="51"/>
  <c r="AC233" i="51"/>
  <c r="AG233" i="51"/>
  <c r="AK233" i="51"/>
  <c r="AQ233" i="51"/>
  <c r="AU233" i="51"/>
  <c r="AY233" i="51"/>
  <c r="BC233" i="51"/>
  <c r="BG233" i="51"/>
  <c r="BK233" i="51"/>
  <c r="AD281" i="51"/>
  <c r="AI323" i="51"/>
  <c r="AM323" i="51"/>
  <c r="AQ323" i="51"/>
  <c r="AU323" i="51"/>
  <c r="AY323" i="51"/>
  <c r="BC323" i="51"/>
  <c r="BG323" i="51"/>
  <c r="BK323" i="51"/>
  <c r="AK323" i="51"/>
  <c r="AO323" i="51"/>
  <c r="AS323" i="51"/>
  <c r="BA323" i="51"/>
  <c r="BI323" i="51"/>
  <c r="BC339" i="51"/>
  <c r="AS339" i="51"/>
  <c r="AD364" i="51"/>
  <c r="AH364" i="51"/>
  <c r="AF364" i="51"/>
  <c r="AJ364" i="51"/>
  <c r="AQ373" i="51"/>
  <c r="BC373" i="51"/>
  <c r="AI383" i="51"/>
  <c r="BF383" i="51"/>
  <c r="GW335" i="51"/>
  <c r="GL383" i="51"/>
  <c r="FC312" i="51"/>
  <c r="FE364" i="51"/>
  <c r="FE339" i="51"/>
  <c r="FK373" i="51"/>
  <c r="FN81" i="51"/>
  <c r="FN73" i="51"/>
  <c r="FO364" i="51"/>
  <c r="FR373" i="51"/>
  <c r="FR81" i="51"/>
  <c r="FT339" i="51"/>
  <c r="FU383" i="51"/>
  <c r="FU323" i="51"/>
  <c r="FW81" i="51"/>
  <c r="GB81" i="51"/>
  <c r="GA373" i="51"/>
  <c r="GF364" i="51"/>
  <c r="GK373" i="51"/>
  <c r="GQ373" i="51"/>
  <c r="GR364" i="51"/>
  <c r="GS373" i="51"/>
  <c r="GT364" i="51"/>
  <c r="GU350" i="51"/>
  <c r="GM364" i="51"/>
  <c r="GO81" i="51"/>
  <c r="FE353" i="51"/>
  <c r="FY353" i="51"/>
  <c r="GD373" i="51"/>
  <c r="GI373" i="51"/>
  <c r="FD81" i="51"/>
  <c r="FF373" i="51"/>
  <c r="FF353" i="51"/>
  <c r="FM373" i="51"/>
  <c r="FM353" i="51"/>
  <c r="CN36" i="51"/>
  <c r="EB36" i="51"/>
  <c r="CT171" i="51"/>
  <c r="FK339" i="51"/>
  <c r="FY323" i="51"/>
  <c r="GH364" i="51"/>
  <c r="AI162" i="51"/>
  <c r="AQ162" i="51"/>
  <c r="AU162" i="51"/>
  <c r="AY162" i="51"/>
  <c r="BC162" i="51"/>
  <c r="BG162" i="51"/>
  <c r="AE171" i="51"/>
  <c r="AI171" i="51"/>
  <c r="AO171" i="51"/>
  <c r="AS171" i="51"/>
  <c r="AW171" i="51"/>
  <c r="BA171" i="51"/>
  <c r="BE171" i="51"/>
  <c r="FB268" i="51"/>
  <c r="FB300" i="51"/>
  <c r="FB312" i="51"/>
  <c r="CW11" i="51"/>
  <c r="CW10" i="51" s="1"/>
  <c r="EG11" i="51"/>
  <c r="EG10" i="51" s="1"/>
  <c r="BR73" i="51"/>
  <c r="DK73" i="51"/>
  <c r="DO73" i="51"/>
  <c r="DS73" i="51"/>
  <c r="EA73" i="51"/>
  <c r="BT73" i="51"/>
  <c r="DI73" i="51"/>
  <c r="DM73" i="51"/>
  <c r="DU73" i="51"/>
  <c r="DY73" i="51"/>
  <c r="CK73" i="51"/>
  <c r="CS73" i="51"/>
  <c r="CW73" i="51"/>
  <c r="CD81" i="51"/>
  <c r="CH81" i="51"/>
  <c r="CP81" i="51"/>
  <c r="CT81" i="51"/>
  <c r="CF81" i="51"/>
  <c r="CN81" i="51"/>
  <c r="CR81" i="51"/>
  <c r="CV81" i="51"/>
  <c r="ED81" i="51"/>
  <c r="CI96" i="51"/>
  <c r="CM96" i="51"/>
  <c r="BI171" i="51"/>
  <c r="GO364" i="51"/>
  <c r="FD364" i="51"/>
  <c r="FD339" i="51"/>
  <c r="FD151" i="51"/>
  <c r="FD138" i="51"/>
  <c r="FH81" i="51"/>
  <c r="FI373" i="51"/>
  <c r="FJ323" i="51"/>
  <c r="FO339" i="51"/>
  <c r="FO73" i="51"/>
  <c r="FP323" i="51"/>
  <c r="FS323" i="51"/>
  <c r="FW373" i="51"/>
  <c r="FW73" i="51"/>
  <c r="FY339" i="51"/>
  <c r="GD73" i="51"/>
  <c r="GD36" i="51"/>
  <c r="GE353" i="51"/>
  <c r="GI364" i="51"/>
  <c r="GI73" i="51"/>
  <c r="AD300" i="51"/>
  <c r="GP364" i="51"/>
  <c r="AW323" i="51"/>
  <c r="FG262" i="51"/>
  <c r="GV370" i="51"/>
  <c r="GW370" i="51"/>
  <c r="FS373" i="51"/>
  <c r="FS353" i="51"/>
  <c r="FS81" i="51"/>
  <c r="FU364" i="51"/>
  <c r="FX353" i="51"/>
  <c r="GC81" i="51"/>
  <c r="GE364" i="51"/>
  <c r="GH353" i="51"/>
  <c r="GH81" i="51"/>
  <c r="GL339" i="51"/>
  <c r="FF36" i="51"/>
  <c r="FJ373" i="51"/>
  <c r="EG383" i="51"/>
  <c r="EL383" i="51"/>
  <c r="DY383" i="51"/>
  <c r="ED383" i="51"/>
  <c r="EI383" i="51"/>
  <c r="EO383" i="51"/>
  <c r="BC383" i="51"/>
  <c r="GP11" i="51"/>
  <c r="GP10" i="51" s="1"/>
  <c r="GU49" i="51"/>
  <c r="GU42" i="51"/>
  <c r="GV384" i="51"/>
  <c r="GV374" i="51"/>
  <c r="GV373" i="51" s="1"/>
  <c r="GW374" i="51"/>
  <c r="GW373" i="51" s="1"/>
  <c r="FD240" i="51"/>
  <c r="FE268" i="51"/>
  <c r="FV383" i="51"/>
  <c r="FV364" i="51"/>
  <c r="GF11" i="51"/>
  <c r="GF10" i="51" s="1"/>
  <c r="GF323" i="51"/>
  <c r="GQ81" i="51"/>
  <c r="GQ353" i="51"/>
  <c r="GR11" i="51"/>
  <c r="GR10" i="51" s="1"/>
  <c r="GR323" i="51"/>
  <c r="GT11" i="51"/>
  <c r="GT10" i="51" s="1"/>
  <c r="GT323" i="51"/>
  <c r="GU69" i="51"/>
  <c r="GU360" i="51"/>
  <c r="GU374" i="51"/>
  <c r="GU373" i="51" s="1"/>
  <c r="GL323" i="51"/>
  <c r="GM373" i="51"/>
  <c r="GM81" i="51"/>
  <c r="GO339" i="51"/>
  <c r="GO73" i="51"/>
  <c r="FC323" i="51"/>
  <c r="FC268" i="51"/>
  <c r="FE383" i="51"/>
  <c r="FH353" i="51"/>
  <c r="FI73" i="51"/>
  <c r="FJ383" i="51"/>
  <c r="FK353" i="51"/>
  <c r="FK81" i="51"/>
  <c r="FN373" i="51"/>
  <c r="FN353" i="51"/>
  <c r="FP383" i="51"/>
  <c r="FS36" i="51"/>
  <c r="FT73" i="51"/>
  <c r="FW353" i="51"/>
  <c r="FX11" i="51"/>
  <c r="FX10" i="51" s="1"/>
  <c r="FY364" i="51"/>
  <c r="FY73" i="51"/>
  <c r="FY36" i="51"/>
  <c r="FZ383" i="51"/>
  <c r="FZ323" i="51"/>
  <c r="GB373" i="51"/>
  <c r="GB353" i="51"/>
  <c r="GC11" i="51"/>
  <c r="GC10" i="51" s="1"/>
  <c r="GD364" i="51"/>
  <c r="GD339" i="51"/>
  <c r="GE383" i="51"/>
  <c r="GE323" i="51"/>
  <c r="GG373" i="51"/>
  <c r="GG353" i="51"/>
  <c r="GG81" i="51"/>
  <c r="GI339" i="51"/>
  <c r="GJ383" i="51"/>
  <c r="GJ323" i="51"/>
  <c r="EO373" i="51"/>
  <c r="EH96" i="51"/>
  <c r="FV339" i="51"/>
  <c r="GU12" i="51"/>
  <c r="GU58" i="51"/>
  <c r="GU335" i="51"/>
  <c r="CP177" i="51"/>
  <c r="CP312" i="51"/>
  <c r="BY323" i="51"/>
  <c r="CH364" i="51"/>
  <c r="AN81" i="51"/>
  <c r="AT110" i="51"/>
  <c r="AX240" i="51"/>
  <c r="BL339" i="51"/>
  <c r="FB73" i="51"/>
  <c r="GS11" i="51"/>
  <c r="GS10" i="51" s="1"/>
  <c r="CY312" i="51"/>
  <c r="BI73" i="51"/>
  <c r="BQ339" i="51"/>
  <c r="BU339" i="51"/>
  <c r="BY339" i="51"/>
  <c r="CU339" i="51"/>
  <c r="CY339" i="51"/>
  <c r="DC339" i="51"/>
  <c r="DK339" i="51"/>
  <c r="BS339" i="51"/>
  <c r="CW339" i="51"/>
  <c r="DA339" i="51"/>
  <c r="DI339" i="51"/>
  <c r="EI364" i="51"/>
  <c r="EG364" i="51"/>
  <c r="AU364" i="51"/>
  <c r="BD383" i="51"/>
  <c r="GA353" i="51"/>
  <c r="GP323" i="51"/>
  <c r="FO11" i="51"/>
  <c r="FO10" i="51" s="1"/>
  <c r="AS81" i="51"/>
  <c r="BI81" i="51"/>
  <c r="AP81" i="51"/>
  <c r="AO96" i="51"/>
  <c r="BE96" i="51"/>
  <c r="BI96" i="51"/>
  <c r="AN110" i="51"/>
  <c r="AW110" i="51"/>
  <c r="BB151" i="51"/>
  <c r="BF151" i="51"/>
  <c r="GH11" i="51"/>
  <c r="GH10" i="51" s="1"/>
  <c r="BK162" i="51"/>
  <c r="AJ171" i="51"/>
  <c r="DE360" i="51"/>
  <c r="CJ300" i="51"/>
  <c r="CQ312" i="51"/>
  <c r="DU339" i="51"/>
  <c r="AK110" i="51"/>
  <c r="BD151" i="51"/>
  <c r="CI240" i="51"/>
  <c r="DL268" i="51"/>
  <c r="AI262" i="51"/>
  <c r="CU11" i="51"/>
  <c r="CU10" i="51" s="1"/>
  <c r="EG36" i="51"/>
  <c r="BS177" i="51"/>
  <c r="EY285" i="51"/>
  <c r="FC11" i="51"/>
  <c r="FC10" i="51" s="1"/>
  <c r="FE96" i="51"/>
  <c r="CF312" i="51"/>
  <c r="GU54" i="51"/>
  <c r="GU370" i="51"/>
  <c r="GW346" i="51"/>
  <c r="GW82" i="51"/>
  <c r="GM353" i="51"/>
  <c r="FH383" i="51"/>
  <c r="FH364" i="51"/>
  <c r="FI383" i="51"/>
  <c r="FJ339" i="51"/>
  <c r="FJ73" i="51"/>
  <c r="FK383" i="51"/>
  <c r="FM81" i="51"/>
  <c r="FN383" i="51"/>
  <c r="FN364" i="51"/>
  <c r="FO373" i="51"/>
  <c r="FO353" i="51"/>
  <c r="FO81" i="51"/>
  <c r="FP339" i="51"/>
  <c r="FP73" i="51"/>
  <c r="FR364" i="51"/>
  <c r="FT373" i="51"/>
  <c r="FT353" i="51"/>
  <c r="FT81" i="51"/>
  <c r="AN339" i="51"/>
  <c r="AD262" i="51"/>
  <c r="AH262" i="51"/>
  <c r="AH300" i="51"/>
  <c r="BJ300" i="51"/>
  <c r="FH323" i="51"/>
  <c r="FH73" i="51"/>
  <c r="FI364" i="51"/>
  <c r="FI323" i="51"/>
  <c r="FK364" i="51"/>
  <c r="FK323" i="51"/>
  <c r="FN323" i="51"/>
  <c r="FR383" i="51"/>
  <c r="FR323" i="51"/>
  <c r="FU339" i="51"/>
  <c r="FU73" i="51"/>
  <c r="FW383" i="51"/>
  <c r="FW364" i="51"/>
  <c r="FW323" i="51"/>
  <c r="FY373" i="51"/>
  <c r="FY81" i="51"/>
  <c r="FZ339" i="51"/>
  <c r="FZ73" i="51"/>
  <c r="GB383" i="51"/>
  <c r="GB364" i="51"/>
  <c r="GB323" i="51"/>
  <c r="GD353" i="51"/>
  <c r="GD81" i="51"/>
  <c r="GE339" i="51"/>
  <c r="GE73" i="51"/>
  <c r="GG383" i="51"/>
  <c r="GG364" i="51"/>
  <c r="GG323" i="51"/>
  <c r="GI353" i="51"/>
  <c r="GI81" i="51"/>
  <c r="GJ339" i="51"/>
  <c r="GJ73" i="51"/>
  <c r="BM139" i="51"/>
  <c r="Z147" i="51" s="1"/>
  <c r="BM197" i="51"/>
  <c r="Z200" i="51" s="1"/>
  <c r="DJ81" i="51"/>
  <c r="DW96" i="51"/>
  <c r="BZ364" i="51"/>
  <c r="CD364" i="51"/>
  <c r="CL364" i="51"/>
  <c r="CP364" i="51"/>
  <c r="CT364" i="51"/>
  <c r="CX364" i="51"/>
  <c r="DB364" i="51"/>
  <c r="DJ364" i="51"/>
  <c r="BR373" i="51"/>
  <c r="BV373" i="51"/>
  <c r="BZ373" i="51"/>
  <c r="CD373" i="51"/>
  <c r="CH373" i="51"/>
  <c r="CL373" i="51"/>
  <c r="CP373" i="51"/>
  <c r="CT373" i="51"/>
  <c r="CX373" i="51"/>
  <c r="DB373" i="51"/>
  <c r="AL262" i="51"/>
  <c r="AL300" i="51"/>
  <c r="BQ11" i="51"/>
  <c r="BQ10" i="51" s="1"/>
  <c r="BU11" i="51"/>
  <c r="BU10" i="51" s="1"/>
  <c r="BZ11" i="51"/>
  <c r="BZ10" i="51" s="1"/>
  <c r="CD11" i="51"/>
  <c r="CD10" i="51" s="1"/>
  <c r="CH11" i="51"/>
  <c r="CH10" i="51" s="1"/>
  <c r="CL11" i="51"/>
  <c r="CL10" i="51" s="1"/>
  <c r="DC11" i="51"/>
  <c r="DC10" i="51" s="1"/>
  <c r="DW11" i="51"/>
  <c r="DW10" i="51" s="1"/>
  <c r="EM11" i="51"/>
  <c r="EM10" i="51" s="1"/>
  <c r="CR110" i="51"/>
  <c r="CD138" i="51"/>
  <c r="CH138" i="51"/>
  <c r="CL138" i="51"/>
  <c r="CP138" i="51"/>
  <c r="DA162" i="51"/>
  <c r="CT162" i="51"/>
  <c r="BS171" i="51"/>
  <c r="BW171" i="51"/>
  <c r="BS300" i="51"/>
  <c r="BX323" i="51"/>
  <c r="CB323" i="51"/>
  <c r="CF323" i="51"/>
  <c r="CJ323" i="51"/>
  <c r="CN323" i="51"/>
  <c r="CR323" i="51"/>
  <c r="CV323" i="51"/>
  <c r="CZ323" i="51"/>
  <c r="DD323" i="51"/>
  <c r="DL323" i="51"/>
  <c r="DQ323" i="51"/>
  <c r="DV323" i="51"/>
  <c r="EA323" i="51"/>
  <c r="EG323" i="51"/>
  <c r="EL323" i="51"/>
  <c r="EQ323" i="51"/>
  <c r="DR339" i="51"/>
  <c r="DW339" i="51"/>
  <c r="EC339" i="51"/>
  <c r="EH339" i="51"/>
  <c r="EM339" i="51"/>
  <c r="ER339" i="51"/>
  <c r="BQ383" i="51"/>
  <c r="BU383" i="51"/>
  <c r="CM383" i="51"/>
  <c r="CQ383" i="51"/>
  <c r="CU383" i="51"/>
  <c r="CY383" i="51"/>
  <c r="DV364" i="51"/>
  <c r="AE73" i="51"/>
  <c r="AI73" i="51"/>
  <c r="AM73" i="51"/>
  <c r="AQ73" i="51"/>
  <c r="AU81" i="51"/>
  <c r="BI364" i="51"/>
  <c r="CJ36" i="51"/>
  <c r="CR36" i="51"/>
  <c r="CZ36" i="51"/>
  <c r="DL36" i="51"/>
  <c r="DX36" i="51"/>
  <c r="EF36" i="51"/>
  <c r="EE73" i="51"/>
  <c r="EI73" i="51"/>
  <c r="EM73" i="51"/>
  <c r="CC323" i="51"/>
  <c r="CG323" i="51"/>
  <c r="CK323" i="51"/>
  <c r="CO323" i="51"/>
  <c r="CS323" i="51"/>
  <c r="CW323" i="51"/>
  <c r="DA323" i="51"/>
  <c r="DI323" i="51"/>
  <c r="DM323" i="51"/>
  <c r="DR323" i="51"/>
  <c r="DW323" i="51"/>
  <c r="EC323" i="51"/>
  <c r="EH323" i="51"/>
  <c r="EM323" i="51"/>
  <c r="ER323" i="51"/>
  <c r="CG339" i="51"/>
  <c r="CK339" i="51"/>
  <c r="CO339" i="51"/>
  <c r="CC339" i="51"/>
  <c r="DT339" i="51"/>
  <c r="DY339" i="51"/>
  <c r="ED339" i="51"/>
  <c r="EO339" i="51"/>
  <c r="CJ353" i="51"/>
  <c r="EG353" i="51"/>
  <c r="BR364" i="51"/>
  <c r="BV364" i="51"/>
  <c r="AN171" i="51"/>
  <c r="BF233" i="51"/>
  <c r="AP240" i="51"/>
  <c r="AT240" i="51"/>
  <c r="AP262" i="51"/>
  <c r="AT262" i="51"/>
  <c r="AX262" i="51"/>
  <c r="BB262" i="51"/>
  <c r="BF262" i="51"/>
  <c r="BJ262" i="51"/>
  <c r="AP300" i="51"/>
  <c r="AT300" i="51"/>
  <c r="AX300" i="51"/>
  <c r="AG339" i="51"/>
  <c r="AV339" i="51"/>
  <c r="BH339" i="51"/>
  <c r="AF353" i="51"/>
  <c r="AJ353" i="51"/>
  <c r="AL364" i="51"/>
  <c r="AP364" i="51"/>
  <c r="AT364" i="51"/>
  <c r="AX364" i="51"/>
  <c r="BB364" i="51"/>
  <c r="BF364" i="51"/>
  <c r="BJ364" i="51"/>
  <c r="AD373" i="51"/>
  <c r="AS373" i="51"/>
  <c r="BE373" i="51"/>
  <c r="BK373" i="51"/>
  <c r="AF383" i="51"/>
  <c r="GW350" i="51"/>
  <c r="GL73" i="51"/>
  <c r="GM383" i="51"/>
  <c r="GM323" i="51"/>
  <c r="DE111" i="51"/>
  <c r="CA36" i="51"/>
  <c r="CE36" i="51"/>
  <c r="CI36" i="51"/>
  <c r="CM36" i="51"/>
  <c r="CQ36" i="51"/>
  <c r="CU36" i="51"/>
  <c r="CY36" i="51"/>
  <c r="DC36" i="51"/>
  <c r="DK36" i="51"/>
  <c r="DO36" i="51"/>
  <c r="DS36" i="51"/>
  <c r="DW36" i="51"/>
  <c r="EA36" i="51"/>
  <c r="EE36" i="51"/>
  <c r="EI36" i="51"/>
  <c r="EM36" i="51"/>
  <c r="EQ36" i="51"/>
  <c r="EU36" i="51"/>
  <c r="BO214" i="51"/>
  <c r="BP211" i="51"/>
  <c r="BP360" i="51"/>
  <c r="DH189" i="51"/>
  <c r="DF189" i="51"/>
  <c r="DG301" i="51"/>
  <c r="BJ36" i="51"/>
  <c r="BF36" i="51"/>
  <c r="BB36" i="51"/>
  <c r="AX36" i="51"/>
  <c r="AT36" i="51"/>
  <c r="BS36" i="51"/>
  <c r="BW36" i="51"/>
  <c r="Z170" i="51"/>
  <c r="ED73" i="51"/>
  <c r="EH73" i="51"/>
  <c r="EL73" i="51"/>
  <c r="EP73" i="51"/>
  <c r="ET73" i="51"/>
  <c r="DM81" i="51"/>
  <c r="EG81" i="51"/>
  <c r="CW81" i="51"/>
  <c r="DZ81" i="51"/>
  <c r="EP81" i="51"/>
  <c r="CW162" i="51"/>
  <c r="CG171" i="51"/>
  <c r="CK171" i="51"/>
  <c r="CO171" i="51"/>
  <c r="CS171" i="51"/>
  <c r="CW171" i="51"/>
  <c r="DA171" i="51"/>
  <c r="DI171" i="51"/>
  <c r="BU177" i="51"/>
  <c r="BY177" i="51"/>
  <c r="CC177" i="51"/>
  <c r="CG177" i="51"/>
  <c r="CK177" i="51"/>
  <c r="CO177" i="51"/>
  <c r="CS177" i="51"/>
  <c r="CW177" i="51"/>
  <c r="DA177" i="51"/>
  <c r="DI177" i="51"/>
  <c r="CL268" i="51"/>
  <c r="CP268" i="51"/>
  <c r="CF339" i="51"/>
  <c r="CJ339" i="51"/>
  <c r="CN339" i="51"/>
  <c r="CR339" i="51"/>
  <c r="DP353" i="51"/>
  <c r="BQ364" i="51"/>
  <c r="BU364" i="51"/>
  <c r="BY364" i="51"/>
  <c r="CC364" i="51"/>
  <c r="CG364" i="51"/>
  <c r="CK364" i="51"/>
  <c r="CO364" i="51"/>
  <c r="CS364" i="51"/>
  <c r="CW364" i="51"/>
  <c r="DA364" i="51"/>
  <c r="DI364" i="51"/>
  <c r="DM364" i="51"/>
  <c r="DQ364" i="51"/>
  <c r="EC364" i="51"/>
  <c r="CC373" i="51"/>
  <c r="CK373" i="51"/>
  <c r="CO373" i="51"/>
  <c r="CW373" i="51"/>
  <c r="BK81" i="51"/>
  <c r="FA86" i="51"/>
  <c r="FB171" i="51"/>
  <c r="FB262" i="51"/>
  <c r="FA323" i="51"/>
  <c r="FA364" i="51"/>
  <c r="FA383" i="51"/>
  <c r="FG171" i="51"/>
  <c r="FG364" i="51"/>
  <c r="FL373" i="51"/>
  <c r="FQ364" i="51"/>
  <c r="FV373" i="51"/>
  <c r="GA73" i="51"/>
  <c r="GA339" i="51"/>
  <c r="GF353" i="51"/>
  <c r="GF383" i="51"/>
  <c r="GK73" i="51"/>
  <c r="GK339" i="51"/>
  <c r="GP81" i="51"/>
  <c r="GP353" i="51"/>
  <c r="GP383" i="51"/>
  <c r="GQ73" i="51"/>
  <c r="GQ339" i="51"/>
  <c r="GR81" i="51"/>
  <c r="GR353" i="51"/>
  <c r="GR383" i="51"/>
  <c r="GS73" i="51"/>
  <c r="GS339" i="51"/>
  <c r="GT81" i="51"/>
  <c r="GT353" i="51"/>
  <c r="GT383" i="51"/>
  <c r="P391" i="51"/>
  <c r="BO251" i="51"/>
  <c r="EW74" i="51"/>
  <c r="EW73" i="51" s="1"/>
  <c r="DE69" i="51"/>
  <c r="BM54" i="51"/>
  <c r="Z55" i="51" s="1"/>
  <c r="DF301" i="51"/>
  <c r="DF360" i="51"/>
  <c r="DG360" i="51"/>
  <c r="BN370" i="51"/>
  <c r="BO226" i="51"/>
  <c r="BP184" i="51"/>
  <c r="BP159" i="51"/>
  <c r="DF251" i="51"/>
  <c r="DG282" i="51"/>
  <c r="DG241" i="51"/>
  <c r="DG163" i="51"/>
  <c r="DG162" i="51" s="1"/>
  <c r="BT11" i="51"/>
  <c r="BT10" i="51" s="1"/>
  <c r="BY11" i="51"/>
  <c r="BY10" i="51" s="1"/>
  <c r="CC11" i="51"/>
  <c r="CC10" i="51" s="1"/>
  <c r="CG11" i="51"/>
  <c r="CG10" i="51" s="1"/>
  <c r="CK11" i="51"/>
  <c r="CK10" i="51" s="1"/>
  <c r="CY11" i="51"/>
  <c r="CY10" i="51" s="1"/>
  <c r="DS11" i="51"/>
  <c r="DS10" i="51" s="1"/>
  <c r="EI11" i="51"/>
  <c r="EI10" i="51" s="1"/>
  <c r="BM258" i="51"/>
  <c r="Z260" i="51" s="1"/>
  <c r="DI96" i="51"/>
  <c r="AE11" i="51"/>
  <c r="AE10" i="51" s="1"/>
  <c r="AW11" i="51"/>
  <c r="AW10" i="51" s="1"/>
  <c r="BS11" i="51"/>
  <c r="BS10" i="51" s="1"/>
  <c r="BX11" i="51"/>
  <c r="BX10" i="51" s="1"/>
  <c r="CB11" i="51"/>
  <c r="CB10" i="51" s="1"/>
  <c r="CF11" i="51"/>
  <c r="CF10" i="51" s="1"/>
  <c r="CJ11" i="51"/>
  <c r="CJ10" i="51" s="1"/>
  <c r="CA11" i="51"/>
  <c r="CA10" i="51" s="1"/>
  <c r="CE11" i="51"/>
  <c r="CE10" i="51" s="1"/>
  <c r="CQ11" i="51"/>
  <c r="CQ10" i="51" s="1"/>
  <c r="EE11" i="51"/>
  <c r="EE10" i="51" s="1"/>
  <c r="CR11" i="51"/>
  <c r="CR10" i="51" s="1"/>
  <c r="CZ11" i="51"/>
  <c r="CZ10" i="51" s="1"/>
  <c r="DL11" i="51"/>
  <c r="DL10" i="51" s="1"/>
  <c r="DT11" i="51"/>
  <c r="DT10" i="51" s="1"/>
  <c r="EB11" i="51"/>
  <c r="EB10" i="51" s="1"/>
  <c r="EJ11" i="51"/>
  <c r="EJ10" i="51" s="1"/>
  <c r="ER11" i="51"/>
  <c r="ER10" i="51" s="1"/>
  <c r="BY36" i="51"/>
  <c r="CC36" i="51"/>
  <c r="CG36" i="51"/>
  <c r="CK36" i="51"/>
  <c r="CO36" i="51"/>
  <c r="CS36" i="51"/>
  <c r="CW36" i="51"/>
  <c r="DA36" i="51"/>
  <c r="DI36" i="51"/>
  <c r="DM36" i="51"/>
  <c r="DQ36" i="51"/>
  <c r="DU36" i="51"/>
  <c r="DY36" i="51"/>
  <c r="EC36" i="51"/>
  <c r="EK36" i="51"/>
  <c r="EO36" i="51"/>
  <c r="BQ36" i="51"/>
  <c r="BU36" i="51"/>
  <c r="DA73" i="51"/>
  <c r="EB73" i="51"/>
  <c r="BX73" i="51"/>
  <c r="CB73" i="51"/>
  <c r="EF73" i="51"/>
  <c r="EJ73" i="51"/>
  <c r="EN73" i="51"/>
  <c r="ER73" i="51"/>
  <c r="EV73" i="51"/>
  <c r="DK81" i="51"/>
  <c r="EI81" i="51"/>
  <c r="ER81" i="51"/>
  <c r="BT81" i="51"/>
  <c r="EH81" i="51"/>
  <c r="EQ81" i="51"/>
  <c r="BS96" i="51"/>
  <c r="BY96" i="51"/>
  <c r="CZ96" i="51"/>
  <c r="CK110" i="51"/>
  <c r="CO110" i="51"/>
  <c r="CU110" i="51"/>
  <c r="CS110" i="51"/>
  <c r="CW110" i="51"/>
  <c r="DA110" i="51"/>
  <c r="CB138" i="51"/>
  <c r="CF138" i="51"/>
  <c r="CJ138" i="51"/>
  <c r="CN138" i="51"/>
  <c r="CE138" i="51"/>
  <c r="CI138" i="51"/>
  <c r="CM138" i="51"/>
  <c r="CV151" i="51"/>
  <c r="CZ151" i="51"/>
  <c r="DD151" i="51"/>
  <c r="CF162" i="51"/>
  <c r="CY162" i="51"/>
  <c r="BR162" i="51"/>
  <c r="CN162" i="51"/>
  <c r="CR162" i="51"/>
  <c r="CU162" i="51"/>
  <c r="CX162" i="51"/>
  <c r="DB162" i="51"/>
  <c r="BW162" i="51"/>
  <c r="BQ171" i="51"/>
  <c r="BU171" i="51"/>
  <c r="BY171" i="51"/>
  <c r="CH171" i="51"/>
  <c r="CL171" i="51"/>
  <c r="CP171" i="51"/>
  <c r="CX171" i="51"/>
  <c r="DB171" i="51"/>
  <c r="DJ171" i="51"/>
  <c r="CB171" i="51"/>
  <c r="CE171" i="51"/>
  <c r="CI171" i="51"/>
  <c r="CM171" i="51"/>
  <c r="CQ171" i="51"/>
  <c r="CU171" i="51"/>
  <c r="CY171" i="51"/>
  <c r="DC171" i="51"/>
  <c r="BR177" i="51"/>
  <c r="BV177" i="51"/>
  <c r="BZ177" i="51"/>
  <c r="CD177" i="51"/>
  <c r="CH177" i="51"/>
  <c r="CL177" i="51"/>
  <c r="CT177" i="51"/>
  <c r="CX177" i="51"/>
  <c r="DB177" i="51"/>
  <c r="DJ177" i="51"/>
  <c r="BW177" i="51"/>
  <c r="CA177" i="51"/>
  <c r="CE177" i="51"/>
  <c r="CI177" i="51"/>
  <c r="CM177" i="51"/>
  <c r="CQ177" i="51"/>
  <c r="CU177" i="51"/>
  <c r="CY177" i="51"/>
  <c r="DC177" i="51"/>
  <c r="CD188" i="51"/>
  <c r="CC233" i="51"/>
  <c r="CG233" i="51"/>
  <c r="CK233" i="51"/>
  <c r="CS233" i="51"/>
  <c r="CW233" i="51"/>
  <c r="DA233" i="51"/>
  <c r="BV233" i="51"/>
  <c r="BZ233" i="51"/>
  <c r="CE240" i="51"/>
  <c r="CM240" i="51"/>
  <c r="CU240" i="51"/>
  <c r="CY240" i="51"/>
  <c r="DC240" i="51"/>
  <c r="CM268" i="51"/>
  <c r="CQ268" i="51"/>
  <c r="CN268" i="51"/>
  <c r="CR268" i="51"/>
  <c r="DV268" i="51"/>
  <c r="EA268" i="51"/>
  <c r="EQ268" i="51"/>
  <c r="BS268" i="51"/>
  <c r="BW268" i="51"/>
  <c r="CA268" i="51"/>
  <c r="CE268" i="51"/>
  <c r="CI268" i="51"/>
  <c r="CY268" i="51"/>
  <c r="BS281" i="51"/>
  <c r="CI281" i="51"/>
  <c r="CM281" i="51"/>
  <c r="CU281" i="51"/>
  <c r="DC281" i="51"/>
  <c r="DK281" i="51"/>
  <c r="DP281" i="51"/>
  <c r="DU281" i="51"/>
  <c r="DZ281" i="51"/>
  <c r="BQ300" i="51"/>
  <c r="CN300" i="51"/>
  <c r="CW300" i="51"/>
  <c r="DI300" i="51"/>
  <c r="DM300" i="51"/>
  <c r="DR300" i="51"/>
  <c r="DW300" i="51"/>
  <c r="EC300" i="51"/>
  <c r="EH300" i="51"/>
  <c r="BT300" i="51"/>
  <c r="CB300" i="51"/>
  <c r="BW11" i="51"/>
  <c r="BW10" i="51" s="1"/>
  <c r="CT11" i="51"/>
  <c r="CT10" i="51" s="1"/>
  <c r="DB11" i="51"/>
  <c r="DB10" i="51" s="1"/>
  <c r="DN11" i="51"/>
  <c r="DN10" i="51" s="1"/>
  <c r="DV11" i="51"/>
  <c r="DV10" i="51" s="1"/>
  <c r="ED11" i="51"/>
  <c r="ED10" i="51" s="1"/>
  <c r="EL11" i="51"/>
  <c r="EL10" i="51" s="1"/>
  <c r="ET11" i="51"/>
  <c r="ET10" i="51" s="1"/>
  <c r="BR36" i="51"/>
  <c r="BV36" i="51"/>
  <c r="BZ36" i="51"/>
  <c r="CD36" i="51"/>
  <c r="CH36" i="51"/>
  <c r="CL36" i="51"/>
  <c r="CP36" i="51"/>
  <c r="CT36" i="51"/>
  <c r="CX36" i="51"/>
  <c r="DB36" i="51"/>
  <c r="DJ36" i="51"/>
  <c r="DN36" i="51"/>
  <c r="DR36" i="51"/>
  <c r="DV36" i="51"/>
  <c r="DZ36" i="51"/>
  <c r="ED36" i="51"/>
  <c r="EH36" i="51"/>
  <c r="EL36" i="51"/>
  <c r="EP36" i="51"/>
  <c r="ET36" i="51"/>
  <c r="EC73" i="51"/>
  <c r="EG73" i="51"/>
  <c r="EK73" i="51"/>
  <c r="EO73" i="51"/>
  <c r="ES73" i="51"/>
  <c r="CG73" i="51"/>
  <c r="BZ73" i="51"/>
  <c r="CD73" i="51"/>
  <c r="DB73" i="51"/>
  <c r="DY81" i="51"/>
  <c r="EO81" i="51"/>
  <c r="CC81" i="51"/>
  <c r="BQ96" i="51"/>
  <c r="BU96" i="51"/>
  <c r="CX96" i="51"/>
  <c r="DB96" i="51"/>
  <c r="DJ96" i="51"/>
  <c r="CC110" i="51"/>
  <c r="CI110" i="51"/>
  <c r="CM110" i="51"/>
  <c r="CE110" i="51"/>
  <c r="CQ110" i="51"/>
  <c r="CY110" i="51"/>
  <c r="DC110" i="51"/>
  <c r="DJ138" i="51"/>
  <c r="CC138" i="51"/>
  <c r="CG138" i="51"/>
  <c r="CK138" i="51"/>
  <c r="CO138" i="51"/>
  <c r="BV151" i="51"/>
  <c r="BZ151" i="51"/>
  <c r="CT151" i="51"/>
  <c r="CX151" i="51"/>
  <c r="DB151" i="51"/>
  <c r="DJ151" i="51"/>
  <c r="CD162" i="51"/>
  <c r="CH162" i="51"/>
  <c r="CV162" i="51"/>
  <c r="DJ162" i="51"/>
  <c r="BT162" i="51"/>
  <c r="BX162" i="51"/>
  <c r="CL162" i="51"/>
  <c r="CP162" i="51"/>
  <c r="CZ162" i="51"/>
  <c r="CF171" i="51"/>
  <c r="CJ171" i="51"/>
  <c r="CN171" i="51"/>
  <c r="CR171" i="51"/>
  <c r="CV171" i="51"/>
  <c r="CZ171" i="51"/>
  <c r="DD171" i="51"/>
  <c r="BZ171" i="51"/>
  <c r="BT177" i="51"/>
  <c r="BX177" i="51"/>
  <c r="CB177" i="51"/>
  <c r="CF177" i="51"/>
  <c r="CJ177" i="51"/>
  <c r="CN177" i="51"/>
  <c r="CR177" i="51"/>
  <c r="CV177" i="51"/>
  <c r="CZ177" i="51"/>
  <c r="DD177" i="51"/>
  <c r="BQ177" i="51"/>
  <c r="CE233" i="51"/>
  <c r="CI233" i="51"/>
  <c r="CM233" i="51"/>
  <c r="CQ233" i="51"/>
  <c r="CU233" i="51"/>
  <c r="CY233" i="51"/>
  <c r="DC233" i="51"/>
  <c r="BT233" i="51"/>
  <c r="BX233" i="51"/>
  <c r="CC240" i="51"/>
  <c r="CG240" i="51"/>
  <c r="CK240" i="51"/>
  <c r="CO240" i="51"/>
  <c r="CS240" i="51"/>
  <c r="CW240" i="51"/>
  <c r="DA240" i="51"/>
  <c r="CO268" i="51"/>
  <c r="CK268" i="51"/>
  <c r="CS268" i="51"/>
  <c r="DJ268" i="51"/>
  <c r="DO268" i="51"/>
  <c r="DT268" i="51"/>
  <c r="DY268" i="51"/>
  <c r="EI268" i="51"/>
  <c r="EO268" i="51"/>
  <c r="BQ268" i="51"/>
  <c r="BU268" i="51"/>
  <c r="CG268" i="51"/>
  <c r="CW268" i="51"/>
  <c r="BQ281" i="51"/>
  <c r="BU281" i="51"/>
  <c r="BY281" i="51"/>
  <c r="CC281" i="51"/>
  <c r="CG281" i="51"/>
  <c r="CK281" i="51"/>
  <c r="CO281" i="51"/>
  <c r="CS281" i="51"/>
  <c r="CW281" i="51"/>
  <c r="DA281" i="51"/>
  <c r="DI281" i="51"/>
  <c r="DM281" i="51"/>
  <c r="DR281" i="51"/>
  <c r="DW281" i="51"/>
  <c r="EC281" i="51"/>
  <c r="CQ300" i="51"/>
  <c r="CU300" i="51"/>
  <c r="CY300" i="51"/>
  <c r="DC300" i="51"/>
  <c r="DK300" i="51"/>
  <c r="DP300" i="51"/>
  <c r="DU300" i="51"/>
  <c r="DZ300" i="51"/>
  <c r="EE300" i="51"/>
  <c r="EK300" i="51"/>
  <c r="EP300" i="51"/>
  <c r="BR300" i="51"/>
  <c r="CD300" i="51"/>
  <c r="CH300" i="51"/>
  <c r="CL300" i="51"/>
  <c r="BW300" i="51"/>
  <c r="BT312" i="51"/>
  <c r="BX312" i="51"/>
  <c r="CB312" i="51"/>
  <c r="CJ312" i="51"/>
  <c r="CN312" i="51"/>
  <c r="CR312" i="51"/>
  <c r="DD312" i="51"/>
  <c r="DL312" i="51"/>
  <c r="EG312" i="51"/>
  <c r="BW323" i="51"/>
  <c r="CA323" i="51"/>
  <c r="CE323" i="51"/>
  <c r="CI323" i="51"/>
  <c r="CM323" i="51"/>
  <c r="CQ323" i="51"/>
  <c r="CU323" i="51"/>
  <c r="CY323" i="51"/>
  <c r="DC323" i="51"/>
  <c r="DK323" i="51"/>
  <c r="DI138" i="51"/>
  <c r="DQ11" i="51"/>
  <c r="DQ10" i="51" s="1"/>
  <c r="CO73" i="51"/>
  <c r="DQ73" i="51"/>
  <c r="CJ81" i="51"/>
  <c r="CE96" i="51"/>
  <c r="BS138" i="51"/>
  <c r="BS312" i="51"/>
  <c r="CA312" i="51"/>
  <c r="CE312" i="51"/>
  <c r="CI312" i="51"/>
  <c r="CM312" i="51"/>
  <c r="CU312" i="51"/>
  <c r="DP312" i="51"/>
  <c r="EK312" i="51"/>
  <c r="BR312" i="51"/>
  <c r="BV312" i="51"/>
  <c r="BZ312" i="51"/>
  <c r="CD312" i="51"/>
  <c r="CH312" i="51"/>
  <c r="CL312" i="51"/>
  <c r="DO312" i="51"/>
  <c r="EI312" i="51"/>
  <c r="BZ323" i="51"/>
  <c r="CD323" i="51"/>
  <c r="CH323" i="51"/>
  <c r="CL323" i="51"/>
  <c r="CP323" i="51"/>
  <c r="CT323" i="51"/>
  <c r="CX323" i="51"/>
  <c r="DB323" i="51"/>
  <c r="DJ323" i="51"/>
  <c r="DO323" i="51"/>
  <c r="DT323" i="51"/>
  <c r="DY323" i="51"/>
  <c r="ED323" i="51"/>
  <c r="EI323" i="51"/>
  <c r="EO323" i="51"/>
  <c r="DP339" i="51"/>
  <c r="EE339" i="51"/>
  <c r="EK339" i="51"/>
  <c r="EP339" i="51"/>
  <c r="CS339" i="51"/>
  <c r="CD339" i="51"/>
  <c r="CH339" i="51"/>
  <c r="CL339" i="51"/>
  <c r="CP339" i="51"/>
  <c r="BQ353" i="51"/>
  <c r="EC353" i="51"/>
  <c r="ER353" i="51"/>
  <c r="BS364" i="51"/>
  <c r="BW364" i="51"/>
  <c r="CA364" i="51"/>
  <c r="CE364" i="51"/>
  <c r="CI364" i="51"/>
  <c r="CM364" i="51"/>
  <c r="CQ364" i="51"/>
  <c r="CU364" i="51"/>
  <c r="CY364" i="51"/>
  <c r="DC364" i="51"/>
  <c r="DK364" i="51"/>
  <c r="DO364" i="51"/>
  <c r="DT364" i="51"/>
  <c r="EL364" i="51"/>
  <c r="DN364" i="51"/>
  <c r="DR364" i="51"/>
  <c r="EE364" i="51"/>
  <c r="EK364" i="51"/>
  <c r="BS373" i="51"/>
  <c r="BW373" i="51"/>
  <c r="CA373" i="51"/>
  <c r="CE373" i="51"/>
  <c r="CI373" i="51"/>
  <c r="CM373" i="51"/>
  <c r="CQ373" i="51"/>
  <c r="CU373" i="51"/>
  <c r="CY373" i="51"/>
  <c r="DC373" i="51"/>
  <c r="BS383" i="51"/>
  <c r="CO383" i="51"/>
  <c r="CS383" i="51"/>
  <c r="CW383" i="51"/>
  <c r="DW364" i="51"/>
  <c r="BR383" i="51"/>
  <c r="DA383" i="51"/>
  <c r="DV373" i="51"/>
  <c r="DV383" i="51"/>
  <c r="BZ383" i="51"/>
  <c r="CD383" i="51"/>
  <c r="CH383" i="51"/>
  <c r="CN383" i="51"/>
  <c r="CR383" i="51"/>
  <c r="CV383" i="51"/>
  <c r="CZ383" i="51"/>
  <c r="DJ383" i="51"/>
  <c r="AO36" i="51"/>
  <c r="AW36" i="51"/>
  <c r="BA36" i="51"/>
  <c r="BE36" i="51"/>
  <c r="BI36" i="51"/>
  <c r="AC36" i="51"/>
  <c r="AC73" i="51"/>
  <c r="AG73" i="51"/>
  <c r="AK73" i="51"/>
  <c r="AO73" i="51"/>
  <c r="AT73" i="51"/>
  <c r="AX73" i="51"/>
  <c r="BD73" i="51"/>
  <c r="BH73" i="51"/>
  <c r="BL73" i="51"/>
  <c r="AF73" i="51"/>
  <c r="AJ73" i="51"/>
  <c r="AN73" i="51"/>
  <c r="AR73" i="51"/>
  <c r="BB73" i="51"/>
  <c r="BE73" i="51"/>
  <c r="AI81" i="51"/>
  <c r="AO81" i="51"/>
  <c r="AW81" i="51"/>
  <c r="BE81" i="51"/>
  <c r="AK81" i="51"/>
  <c r="AQ81" i="51"/>
  <c r="AT81" i="51"/>
  <c r="AV81" i="51"/>
  <c r="AY81" i="51"/>
  <c r="BB81" i="51"/>
  <c r="BD81" i="51"/>
  <c r="BG81" i="51"/>
  <c r="BJ81" i="51"/>
  <c r="BL81" i="51"/>
  <c r="AM96" i="51"/>
  <c r="AQ96" i="51"/>
  <c r="AU96" i="51"/>
  <c r="AY96" i="51"/>
  <c r="BC96" i="51"/>
  <c r="BG96" i="51"/>
  <c r="BK96" i="51"/>
  <c r="AD96" i="51"/>
  <c r="AL96" i="51"/>
  <c r="AP96" i="51"/>
  <c r="AT96" i="51"/>
  <c r="AX96" i="51"/>
  <c r="BB96" i="51"/>
  <c r="BF96" i="51"/>
  <c r="BJ96" i="51"/>
  <c r="AE110" i="51"/>
  <c r="AQ110" i="51"/>
  <c r="AU110" i="51"/>
  <c r="AZ110" i="51"/>
  <c r="DP323" i="51"/>
  <c r="DU323" i="51"/>
  <c r="DZ323" i="51"/>
  <c r="EE323" i="51"/>
  <c r="EK323" i="51"/>
  <c r="EP323" i="51"/>
  <c r="CE339" i="51"/>
  <c r="CI339" i="51"/>
  <c r="CM339" i="51"/>
  <c r="CQ339" i="51"/>
  <c r="DM339" i="51"/>
  <c r="DQ339" i="51"/>
  <c r="DV339" i="51"/>
  <c r="EA339" i="51"/>
  <c r="EG339" i="51"/>
  <c r="EL339" i="51"/>
  <c r="EQ339" i="51"/>
  <c r="CL353" i="51"/>
  <c r="CP353" i="51"/>
  <c r="CT353" i="51"/>
  <c r="DJ353" i="51"/>
  <c r="DT353" i="51"/>
  <c r="DY353" i="51"/>
  <c r="BT364" i="51"/>
  <c r="BX364" i="51"/>
  <c r="CB364" i="51"/>
  <c r="CF364" i="51"/>
  <c r="CJ364" i="51"/>
  <c r="CN364" i="51"/>
  <c r="CR364" i="51"/>
  <c r="CV364" i="51"/>
  <c r="CZ364" i="51"/>
  <c r="DD364" i="51"/>
  <c r="DL364" i="51"/>
  <c r="DP364" i="51"/>
  <c r="DU364" i="51"/>
  <c r="EM364" i="51"/>
  <c r="BT373" i="51"/>
  <c r="BX373" i="51"/>
  <c r="CB373" i="51"/>
  <c r="CF373" i="51"/>
  <c r="CJ373" i="51"/>
  <c r="CN373" i="51"/>
  <c r="CR373" i="51"/>
  <c r="CV373" i="51"/>
  <c r="CZ373" i="51"/>
  <c r="DD373" i="51"/>
  <c r="BT383" i="51"/>
  <c r="CP383" i="51"/>
  <c r="CT383" i="51"/>
  <c r="CX383" i="51"/>
  <c r="DP383" i="51"/>
  <c r="DU383" i="51"/>
  <c r="AV73" i="51"/>
  <c r="AZ73" i="51"/>
  <c r="BF73" i="51"/>
  <c r="BJ73" i="51"/>
  <c r="AD73" i="51"/>
  <c r="AH73" i="51"/>
  <c r="AL73" i="51"/>
  <c r="AP73" i="51"/>
  <c r="BC73" i="51"/>
  <c r="AL81" i="51"/>
  <c r="AR81" i="51"/>
  <c r="AZ81" i="51"/>
  <c r="BH81" i="51"/>
  <c r="AE96" i="51"/>
  <c r="AN96" i="51"/>
  <c r="AR96" i="51"/>
  <c r="AV96" i="51"/>
  <c r="AZ96" i="51"/>
  <c r="BD96" i="51"/>
  <c r="BH96" i="51"/>
  <c r="BL96" i="51"/>
  <c r="BL110" i="51"/>
  <c r="BF110" i="51"/>
  <c r="AF110" i="51"/>
  <c r="AM110" i="51"/>
  <c r="AR110" i="51"/>
  <c r="AV110" i="51"/>
  <c r="BA110" i="51"/>
  <c r="BI138" i="51"/>
  <c r="AW151" i="51"/>
  <c r="BA151" i="51"/>
  <c r="BE151" i="51"/>
  <c r="BD110" i="51"/>
  <c r="BJ110" i="51"/>
  <c r="AC110" i="51"/>
  <c r="AI110" i="51"/>
  <c r="AO110" i="51"/>
  <c r="AY110" i="51"/>
  <c r="AZ151" i="51"/>
  <c r="AV151" i="51"/>
  <c r="BH151" i="51"/>
  <c r="AY151" i="51"/>
  <c r="BC151" i="51"/>
  <c r="BG151" i="51"/>
  <c r="AE162" i="51"/>
  <c r="BK188" i="51"/>
  <c r="AM233" i="51"/>
  <c r="AD240" i="51"/>
  <c r="AH240" i="51"/>
  <c r="AL240" i="51"/>
  <c r="AQ240" i="51"/>
  <c r="AU240" i="51"/>
  <c r="AY240" i="51"/>
  <c r="BF240" i="51"/>
  <c r="BJ240" i="51"/>
  <c r="BG240" i="51"/>
  <c r="AM262" i="51"/>
  <c r="AQ262" i="51"/>
  <c r="AU262" i="51"/>
  <c r="AY262" i="51"/>
  <c r="BC262" i="51"/>
  <c r="BG262" i="51"/>
  <c r="BK262" i="51"/>
  <c r="AE262" i="51"/>
  <c r="AC268" i="51"/>
  <c r="AP281" i="51"/>
  <c r="AT281" i="51"/>
  <c r="BC281" i="51"/>
  <c r="BH281" i="51"/>
  <c r="AG281" i="51"/>
  <c r="AM300" i="51"/>
  <c r="AQ300" i="51"/>
  <c r="AU300" i="51"/>
  <c r="AY300" i="51"/>
  <c r="BD300" i="51"/>
  <c r="BB300" i="51"/>
  <c r="BH300" i="51"/>
  <c r="BK300" i="51"/>
  <c r="AE300" i="51"/>
  <c r="AI300" i="51"/>
  <c r="AC323" i="51"/>
  <c r="AF323" i="51"/>
  <c r="AH339" i="51"/>
  <c r="AQ339" i="51"/>
  <c r="AZ339" i="51"/>
  <c r="AL339" i="51"/>
  <c r="AC353" i="51"/>
  <c r="AG353" i="51"/>
  <c r="BK364" i="51"/>
  <c r="AM364" i="51"/>
  <c r="AQ364" i="51"/>
  <c r="AY364" i="51"/>
  <c r="BC364" i="51"/>
  <c r="BG364" i="51"/>
  <c r="AI373" i="51"/>
  <c r="AE373" i="51"/>
  <c r="AH373" i="51"/>
  <c r="BI373" i="51"/>
  <c r="AG383" i="51"/>
  <c r="BJ383" i="51"/>
  <c r="AS383" i="51"/>
  <c r="AW383" i="51"/>
  <c r="BA383" i="51"/>
  <c r="BI383" i="51"/>
  <c r="FA11" i="51"/>
  <c r="FA10" i="51" s="1"/>
  <c r="FB11" i="51"/>
  <c r="FB10" i="51" s="1"/>
  <c r="FB162" i="51"/>
  <c r="FB177" i="51"/>
  <c r="FB281" i="51"/>
  <c r="FB323" i="51"/>
  <c r="FB383" i="51"/>
  <c r="FG36" i="51"/>
  <c r="FG312" i="51"/>
  <c r="FG138" i="51"/>
  <c r="FG353" i="51"/>
  <c r="FG323" i="51"/>
  <c r="FL81" i="51"/>
  <c r="FL36" i="51"/>
  <c r="FL353" i="51"/>
  <c r="FL383" i="51"/>
  <c r="FL364" i="51"/>
  <c r="FQ11" i="51"/>
  <c r="FQ10" i="51" s="1"/>
  <c r="FQ73" i="51"/>
  <c r="FQ339" i="51"/>
  <c r="FV81" i="51"/>
  <c r="FV353" i="51"/>
  <c r="GV69" i="51"/>
  <c r="GV42" i="51"/>
  <c r="GW404" i="51"/>
  <c r="GW384" i="51"/>
  <c r="GW330" i="51"/>
  <c r="GW324" i="51"/>
  <c r="GW69" i="51"/>
  <c r="GW64" i="51"/>
  <c r="GW54" i="51"/>
  <c r="GW27" i="51"/>
  <c r="GX404" i="51"/>
  <c r="GX384" i="51"/>
  <c r="GX365" i="51"/>
  <c r="GX69" i="51"/>
  <c r="GX58" i="51"/>
  <c r="GX54" i="51"/>
  <c r="GX42" i="51"/>
  <c r="GX27" i="51"/>
  <c r="GX19" i="51"/>
  <c r="GY27" i="51"/>
  <c r="GY19" i="51"/>
  <c r="GL373" i="51"/>
  <c r="GL353" i="51"/>
  <c r="GL81" i="51"/>
  <c r="GM339" i="51"/>
  <c r="GN383" i="51"/>
  <c r="GN323" i="51"/>
  <c r="GN73" i="51"/>
  <c r="GN36" i="51"/>
  <c r="GO373" i="51"/>
  <c r="GO353" i="51"/>
  <c r="GO36" i="51"/>
  <c r="FC353" i="51"/>
  <c r="FC339" i="51"/>
  <c r="FC300" i="51"/>
  <c r="FC73" i="51"/>
  <c r="FC36" i="51"/>
  <c r="FD383" i="51"/>
  <c r="FD373" i="51"/>
  <c r="FD353" i="51"/>
  <c r="FD312" i="51"/>
  <c r="FD300" i="51"/>
  <c r="FD281" i="51"/>
  <c r="FD268" i="51"/>
  <c r="FD262" i="51"/>
  <c r="FD233" i="51"/>
  <c r="FD188" i="51"/>
  <c r="FD171" i="51"/>
  <c r="FD162" i="51"/>
  <c r="FD110" i="51"/>
  <c r="FD96" i="51"/>
  <c r="FD73" i="51"/>
  <c r="FE373" i="51"/>
  <c r="FE323" i="51"/>
  <c r="FE300" i="51"/>
  <c r="FE281" i="51"/>
  <c r="FE73" i="51"/>
  <c r="FE36" i="51"/>
  <c r="FF383" i="51"/>
  <c r="FF364" i="51"/>
  <c r="FF323" i="51"/>
  <c r="FF312" i="51"/>
  <c r="FF300" i="51"/>
  <c r="FF281" i="51"/>
  <c r="FF268" i="51"/>
  <c r="FF73" i="51"/>
  <c r="FF11" i="51"/>
  <c r="FF10" i="51" s="1"/>
  <c r="FH339" i="51"/>
  <c r="FH36" i="51"/>
  <c r="FI339" i="51"/>
  <c r="FI36" i="51"/>
  <c r="FI11" i="51"/>
  <c r="FI10" i="51" s="1"/>
  <c r="FJ353" i="51"/>
  <c r="FJ81" i="51"/>
  <c r="FJ36" i="51"/>
  <c r="AC162" i="51"/>
  <c r="AN233" i="51"/>
  <c r="AJ240" i="51"/>
  <c r="BD240" i="51"/>
  <c r="BH240" i="51"/>
  <c r="BL240" i="51"/>
  <c r="AR240" i="51"/>
  <c r="AV240" i="51"/>
  <c r="AF262" i="51"/>
  <c r="AR262" i="51"/>
  <c r="AV262" i="51"/>
  <c r="BH262" i="51"/>
  <c r="BL262" i="51"/>
  <c r="AJ300" i="51"/>
  <c r="BL300" i="51"/>
  <c r="AD323" i="51"/>
  <c r="AF339" i="51"/>
  <c r="AH353" i="51"/>
  <c r="AI353" i="51"/>
  <c r="AR364" i="51"/>
  <c r="AV364" i="51"/>
  <c r="AZ364" i="51"/>
  <c r="AS364" i="51"/>
  <c r="BE364" i="51"/>
  <c r="BH364" i="51"/>
  <c r="BL364" i="51"/>
  <c r="AF373" i="51"/>
  <c r="AJ373" i="51"/>
  <c r="AC383" i="51"/>
  <c r="AE383" i="51"/>
  <c r="FE11" i="51"/>
  <c r="FE10" i="51" s="1"/>
  <c r="FW11" i="51"/>
  <c r="FW10" i="51" s="1"/>
  <c r="FK73" i="51"/>
  <c r="FK36" i="51"/>
  <c r="FM383" i="51"/>
  <c r="FM364" i="51"/>
  <c r="FM339" i="51"/>
  <c r="FM323" i="51"/>
  <c r="FM36" i="51"/>
  <c r="FN339" i="51"/>
  <c r="FN36" i="51"/>
  <c r="FO383" i="51"/>
  <c r="FO323" i="51"/>
  <c r="FO36" i="51"/>
  <c r="FP373" i="51"/>
  <c r="FP353" i="51"/>
  <c r="FP81" i="51"/>
  <c r="FR339" i="51"/>
  <c r="FR73" i="51"/>
  <c r="FR36" i="51"/>
  <c r="FS383" i="51"/>
  <c r="FS339" i="51"/>
  <c r="FS73" i="51"/>
  <c r="FT383" i="51"/>
  <c r="FT323" i="51"/>
  <c r="FT36" i="51"/>
  <c r="FU353" i="51"/>
  <c r="FU36" i="51"/>
  <c r="FW339" i="51"/>
  <c r="FW36" i="51"/>
  <c r="FX383" i="51"/>
  <c r="FX364" i="51"/>
  <c r="FX339" i="51"/>
  <c r="FX323" i="51"/>
  <c r="FX73" i="51"/>
  <c r="FY383" i="51"/>
  <c r="FY11" i="51"/>
  <c r="FY10" i="51" s="1"/>
  <c r="FZ373" i="51"/>
  <c r="FZ353" i="51"/>
  <c r="FZ81" i="51"/>
  <c r="FZ36" i="51"/>
  <c r="GB339" i="51"/>
  <c r="GB73" i="51"/>
  <c r="GB36" i="51"/>
  <c r="GC383" i="51"/>
  <c r="GC364" i="51"/>
  <c r="GC339" i="51"/>
  <c r="GC323" i="51"/>
  <c r="GC73" i="51"/>
  <c r="GC36" i="51"/>
  <c r="GD383" i="51"/>
  <c r="GD323" i="51"/>
  <c r="GE373" i="51"/>
  <c r="GE81" i="51"/>
  <c r="GE36" i="51"/>
  <c r="GG339" i="51"/>
  <c r="GG73" i="51"/>
  <c r="GG36" i="51"/>
  <c r="GH383" i="51"/>
  <c r="GH339" i="51"/>
  <c r="GH323" i="51"/>
  <c r="GH73" i="51"/>
  <c r="GH36" i="51"/>
  <c r="GI383" i="51"/>
  <c r="GI323" i="51"/>
  <c r="GI36" i="51"/>
  <c r="GI11" i="51"/>
  <c r="GI10" i="51" s="1"/>
  <c r="GJ373" i="51"/>
  <c r="GJ353" i="51"/>
  <c r="GJ81" i="51"/>
  <c r="GJ36" i="51"/>
  <c r="GJ11" i="51"/>
  <c r="GJ10" i="51" s="1"/>
  <c r="DL96" i="51"/>
  <c r="DV96" i="51"/>
  <c r="EA96" i="51"/>
  <c r="EG96" i="51"/>
  <c r="EL96" i="51"/>
  <c r="EQ96" i="51"/>
  <c r="FA96" i="51"/>
  <c r="FF96" i="51"/>
  <c r="GV82" i="51"/>
  <c r="GX82" i="51"/>
  <c r="GY37" i="51"/>
  <c r="EZ37" i="51"/>
  <c r="EY37" i="51"/>
  <c r="GW42" i="51"/>
  <c r="FX36" i="51"/>
  <c r="DZ339" i="51"/>
  <c r="GW340" i="51"/>
  <c r="DE163" i="51"/>
  <c r="DE162" i="51" s="1"/>
  <c r="AF11" i="51"/>
  <c r="AF10" i="51" s="1"/>
  <c r="AJ11" i="51"/>
  <c r="AJ10" i="51" s="1"/>
  <c r="AR11" i="51"/>
  <c r="AR10" i="51" s="1"/>
  <c r="BO241" i="51"/>
  <c r="BP82" i="51"/>
  <c r="BP254" i="51"/>
  <c r="BP241" i="51"/>
  <c r="BP346" i="51"/>
  <c r="BP365" i="51"/>
  <c r="DE82" i="51"/>
  <c r="BM69" i="51"/>
  <c r="Z70" i="51" s="1"/>
  <c r="BM49" i="51"/>
  <c r="Z53" i="51" s="1"/>
  <c r="BM42" i="51"/>
  <c r="DE271" i="51"/>
  <c r="DE254" i="51"/>
  <c r="DE174" i="51"/>
  <c r="DE171" i="51" s="1"/>
  <c r="DE350" i="51"/>
  <c r="DE410" i="51"/>
  <c r="DE370" i="51"/>
  <c r="DH12" i="51"/>
  <c r="DH340" i="51"/>
  <c r="DH74" i="51"/>
  <c r="DH73" i="51" s="1"/>
  <c r="DH64" i="51"/>
  <c r="DH201" i="51"/>
  <c r="DH192" i="51"/>
  <c r="DH178" i="51"/>
  <c r="DH184" i="51"/>
  <c r="DH163" i="51"/>
  <c r="DH162" i="51" s="1"/>
  <c r="DF313" i="51"/>
  <c r="DF312" i="51" s="1"/>
  <c r="DF285" i="51"/>
  <c r="DF258" i="51"/>
  <c r="DF257" i="51" s="1"/>
  <c r="DF241" i="51"/>
  <c r="DF201" i="51"/>
  <c r="DG217" i="51"/>
  <c r="DF330" i="51"/>
  <c r="DG340" i="51"/>
  <c r="DG330" i="51"/>
  <c r="DG365" i="51"/>
  <c r="DF12" i="51"/>
  <c r="DF69" i="51"/>
  <c r="DG58" i="51"/>
  <c r="DG42" i="51"/>
  <c r="DG37" i="51"/>
  <c r="EY19" i="51"/>
  <c r="EX12" i="51"/>
  <c r="EX19" i="51"/>
  <c r="EX27" i="51"/>
  <c r="CV11" i="51"/>
  <c r="CV10" i="51" s="1"/>
  <c r="DA11" i="51"/>
  <c r="DA10" i="51" s="1"/>
  <c r="DU11" i="51"/>
  <c r="DU10" i="51" s="1"/>
  <c r="EK11" i="51"/>
  <c r="EK10" i="51" s="1"/>
  <c r="EV11" i="51"/>
  <c r="EV10" i="51" s="1"/>
  <c r="CS11" i="51"/>
  <c r="CS10" i="51" s="1"/>
  <c r="DM11" i="51"/>
  <c r="DM10" i="51" s="1"/>
  <c r="EC11" i="51"/>
  <c r="EC10" i="51" s="1"/>
  <c r="ES11" i="51"/>
  <c r="ES10" i="51" s="1"/>
  <c r="EH11" i="51"/>
  <c r="EH10" i="51" s="1"/>
  <c r="BS73" i="51"/>
  <c r="BW73" i="51"/>
  <c r="CA73" i="51"/>
  <c r="CE73" i="51"/>
  <c r="CJ73" i="51"/>
  <c r="CN73" i="51"/>
  <c r="CR73" i="51"/>
  <c r="CV73" i="51"/>
  <c r="CZ73" i="51"/>
  <c r="DL73" i="51"/>
  <c r="DP73" i="51"/>
  <c r="DT73" i="51"/>
  <c r="DX73" i="51"/>
  <c r="BQ73" i="51"/>
  <c r="BU73" i="51"/>
  <c r="BY73" i="51"/>
  <c r="CC73" i="51"/>
  <c r="DC73" i="51"/>
  <c r="DN73" i="51"/>
  <c r="DR73" i="51"/>
  <c r="DV73" i="51"/>
  <c r="DZ73" i="51"/>
  <c r="CH73" i="51"/>
  <c r="CL73" i="51"/>
  <c r="CP73" i="51"/>
  <c r="CX73" i="51"/>
  <c r="CI81" i="51"/>
  <c r="CM81" i="51"/>
  <c r="CQ81" i="51"/>
  <c r="CU81" i="51"/>
  <c r="BV81" i="51"/>
  <c r="CG81" i="51"/>
  <c r="CK81" i="51"/>
  <c r="CO81" i="51"/>
  <c r="EE81" i="51"/>
  <c r="CD96" i="51"/>
  <c r="CH96" i="51"/>
  <c r="CL96" i="51"/>
  <c r="CP96" i="51"/>
  <c r="BR96" i="51"/>
  <c r="BZ96" i="51"/>
  <c r="CW96" i="51"/>
  <c r="DA96" i="51"/>
  <c r="BX96" i="51"/>
  <c r="CF96" i="51"/>
  <c r="CN96" i="51"/>
  <c r="CU96" i="51"/>
  <c r="CY96" i="51"/>
  <c r="DC96" i="51"/>
  <c r="BU110" i="51"/>
  <c r="BY110" i="51"/>
  <c r="CX110" i="51"/>
  <c r="DB110" i="51"/>
  <c r="BR110" i="51"/>
  <c r="AO11" i="51"/>
  <c r="AO10" i="51" s="1"/>
  <c r="AS11" i="51"/>
  <c r="AS10" i="51" s="1"/>
  <c r="BA11" i="51"/>
  <c r="BA10" i="51" s="1"/>
  <c r="BE11" i="51"/>
  <c r="BE10" i="51" s="1"/>
  <c r="BO174" i="51"/>
  <c r="BP301" i="51"/>
  <c r="BM370" i="51"/>
  <c r="Z371" i="51" s="1"/>
  <c r="DH285" i="51"/>
  <c r="DH214" i="51"/>
  <c r="DG285" i="51"/>
  <c r="DG271" i="51"/>
  <c r="DG229" i="51"/>
  <c r="DG350" i="51"/>
  <c r="DG370" i="51"/>
  <c r="DF74" i="51"/>
  <c r="DG74" i="51"/>
  <c r="DG73" i="51" s="1"/>
  <c r="DF152" i="51"/>
  <c r="DG174" i="51"/>
  <c r="DG171" i="51" s="1"/>
  <c r="AS36" i="51"/>
  <c r="AG36" i="51"/>
  <c r="BR11" i="51"/>
  <c r="BR10" i="51" s="1"/>
  <c r="EQ11" i="51"/>
  <c r="EQ10" i="51" s="1"/>
  <c r="DO11" i="51"/>
  <c r="DO10" i="51" s="1"/>
  <c r="EU11" i="51"/>
  <c r="EU10" i="51" s="1"/>
  <c r="BV110" i="51"/>
  <c r="CH110" i="51"/>
  <c r="CL110" i="51"/>
  <c r="CV110" i="51"/>
  <c r="BQ110" i="51"/>
  <c r="BS110" i="51"/>
  <c r="BW110" i="51"/>
  <c r="CB110" i="51"/>
  <c r="CD110" i="51"/>
  <c r="CP110" i="51"/>
  <c r="CT110" i="51"/>
  <c r="DJ110" i="51"/>
  <c r="BT110" i="51"/>
  <c r="BX110" i="51"/>
  <c r="CF110" i="51"/>
  <c r="CJ110" i="51"/>
  <c r="CN110" i="51"/>
  <c r="CZ110" i="51"/>
  <c r="BR138" i="51"/>
  <c r="BQ151" i="51"/>
  <c r="CD151" i="51"/>
  <c r="CH151" i="51"/>
  <c r="CL151" i="51"/>
  <c r="CP151" i="51"/>
  <c r="BS151" i="51"/>
  <c r="BW151" i="51"/>
  <c r="CE151" i="51"/>
  <c r="CI151" i="51"/>
  <c r="CM151" i="51"/>
  <c r="CU151" i="51"/>
  <c r="CY151" i="51"/>
  <c r="DC151" i="51"/>
  <c r="BU151" i="51"/>
  <c r="BY151" i="51"/>
  <c r="CC151" i="51"/>
  <c r="CG151" i="51"/>
  <c r="CK151" i="51"/>
  <c r="CO151" i="51"/>
  <c r="CS151" i="51"/>
  <c r="CW151" i="51"/>
  <c r="DA151" i="51"/>
  <c r="CN151" i="51"/>
  <c r="BS162" i="51"/>
  <c r="CM162" i="51"/>
  <c r="CQ162" i="51"/>
  <c r="CA162" i="51"/>
  <c r="CE162" i="51"/>
  <c r="CI162" i="51"/>
  <c r="DC162" i="51"/>
  <c r="BQ162" i="51"/>
  <c r="BU162" i="51"/>
  <c r="CC162" i="51"/>
  <c r="CO162" i="51"/>
  <c r="CS162" i="51"/>
  <c r="BS188" i="51"/>
  <c r="BW188" i="51"/>
  <c r="CA188" i="51"/>
  <c r="CE188" i="51"/>
  <c r="CI188" i="51"/>
  <c r="CM188" i="51"/>
  <c r="CQ188" i="51"/>
  <c r="CU188" i="51"/>
  <c r="CY188" i="51"/>
  <c r="DC188" i="51"/>
  <c r="BQ188" i="51"/>
  <c r="BU188" i="51"/>
  <c r="BY188" i="51"/>
  <c r="CC188" i="51"/>
  <c r="CG188" i="51"/>
  <c r="CK188" i="51"/>
  <c r="CO188" i="51"/>
  <c r="CS188" i="51"/>
  <c r="CW188" i="51"/>
  <c r="DA188" i="51"/>
  <c r="CH188" i="51"/>
  <c r="CL188" i="51"/>
  <c r="CP188" i="51"/>
  <c r="CT188" i="51"/>
  <c r="CX188" i="51"/>
  <c r="DB188" i="51"/>
  <c r="DJ188" i="51"/>
  <c r="BT188" i="51"/>
  <c r="BX188" i="51"/>
  <c r="CB188" i="51"/>
  <c r="CF188" i="51"/>
  <c r="CJ188" i="51"/>
  <c r="CN188" i="51"/>
  <c r="CR188" i="51"/>
  <c r="CV188" i="51"/>
  <c r="CZ188" i="51"/>
  <c r="DD188" i="51"/>
  <c r="BR188" i="51"/>
  <c r="BV188" i="51"/>
  <c r="BS233" i="51"/>
  <c r="BW233" i="51"/>
  <c r="BQ233" i="51"/>
  <c r="BU233" i="51"/>
  <c r="BY233" i="51"/>
  <c r="CD233" i="51"/>
  <c r="CH233" i="51"/>
  <c r="CL233" i="51"/>
  <c r="CP233" i="51"/>
  <c r="CT233" i="51"/>
  <c r="CX233" i="51"/>
  <c r="DB233" i="51"/>
  <c r="DJ233" i="51"/>
  <c r="CB233" i="51"/>
  <c r="CF233" i="51"/>
  <c r="CJ233" i="51"/>
  <c r="CN233" i="51"/>
  <c r="CR233" i="51"/>
  <c r="CV233" i="51"/>
  <c r="CZ233" i="51"/>
  <c r="DD233" i="51"/>
  <c r="BR240" i="51"/>
  <c r="BV240" i="51"/>
  <c r="BZ240" i="51"/>
  <c r="CD240" i="51"/>
  <c r="CH240" i="51"/>
  <c r="CL240" i="51"/>
  <c r="CP240" i="51"/>
  <c r="CT240" i="51"/>
  <c r="CX240" i="51"/>
  <c r="DB240" i="51"/>
  <c r="BQ240" i="51"/>
  <c r="BY240" i="51"/>
  <c r="BS240" i="51"/>
  <c r="BW240" i="51"/>
  <c r="CB240" i="51"/>
  <c r="CF240" i="51"/>
  <c r="CJ240" i="51"/>
  <c r="CN240" i="51"/>
  <c r="CR240" i="51"/>
  <c r="CV240" i="51"/>
  <c r="CZ240" i="51"/>
  <c r="DD240" i="51"/>
  <c r="DJ240" i="51"/>
  <c r="BT240" i="51"/>
  <c r="BX240" i="51"/>
  <c r="BT262" i="51"/>
  <c r="BX262" i="51"/>
  <c r="CF262" i="51"/>
  <c r="CZ262" i="51"/>
  <c r="BR262" i="51"/>
  <c r="BV262" i="51"/>
  <c r="BZ262" i="51"/>
  <c r="CD262" i="51"/>
  <c r="CH262" i="51"/>
  <c r="CL262" i="51"/>
  <c r="CT262" i="51"/>
  <c r="CX262" i="51"/>
  <c r="DB262" i="51"/>
  <c r="DJ262" i="51"/>
  <c r="BT268" i="51"/>
  <c r="BX268" i="51"/>
  <c r="CB268" i="51"/>
  <c r="CF268" i="51"/>
  <c r="CJ268" i="51"/>
  <c r="CT268" i="51"/>
  <c r="CX268" i="51"/>
  <c r="DC268" i="51"/>
  <c r="DK268" i="51"/>
  <c r="DP268" i="51"/>
  <c r="DU268" i="51"/>
  <c r="DZ268" i="51"/>
  <c r="EE268" i="51"/>
  <c r="EK268" i="51"/>
  <c r="EP268" i="51"/>
  <c r="BR268" i="51"/>
  <c r="BV268" i="51"/>
  <c r="BZ268" i="51"/>
  <c r="CH268" i="51"/>
  <c r="CV268" i="51"/>
  <c r="CZ268" i="51"/>
  <c r="DA268" i="51"/>
  <c r="DI268" i="51"/>
  <c r="DR268" i="51"/>
  <c r="DW268" i="51"/>
  <c r="EH268" i="51"/>
  <c r="EM268" i="51"/>
  <c r="ER268" i="51"/>
  <c r="BT281" i="51"/>
  <c r="BX281" i="51"/>
  <c r="CB281" i="51"/>
  <c r="CF281" i="51"/>
  <c r="CJ281" i="51"/>
  <c r="CN281" i="51"/>
  <c r="CR281" i="51"/>
  <c r="CV281" i="51"/>
  <c r="CZ281" i="51"/>
  <c r="DD281" i="51"/>
  <c r="DL281" i="51"/>
  <c r="DQ281" i="51"/>
  <c r="DV281" i="51"/>
  <c r="EA281" i="51"/>
  <c r="EG281" i="51"/>
  <c r="EM281" i="51"/>
  <c r="ER281" i="51"/>
  <c r="EK281" i="51"/>
  <c r="EP281" i="51"/>
  <c r="BR281" i="51"/>
  <c r="BV281" i="51"/>
  <c r="BZ281" i="51"/>
  <c r="CD281" i="51"/>
  <c r="CH281" i="51"/>
  <c r="CL281" i="51"/>
  <c r="CP281" i="51"/>
  <c r="CT281" i="51"/>
  <c r="CX281" i="51"/>
  <c r="DB281" i="51"/>
  <c r="DJ281" i="51"/>
  <c r="DO281" i="51"/>
  <c r="DT281" i="51"/>
  <c r="DY281" i="51"/>
  <c r="ED281" i="51"/>
  <c r="EO281" i="51"/>
  <c r="EH281" i="51"/>
  <c r="EL281" i="51"/>
  <c r="EQ281" i="51"/>
  <c r="BX300" i="51"/>
  <c r="CC300" i="51"/>
  <c r="CG300" i="51"/>
  <c r="CK300" i="51"/>
  <c r="BV300" i="51"/>
  <c r="CO300" i="51"/>
  <c r="CR300" i="51"/>
  <c r="CV300" i="51"/>
  <c r="CZ300" i="51"/>
  <c r="DD300" i="51"/>
  <c r="DL300" i="51"/>
  <c r="DQ300" i="51"/>
  <c r="DV300" i="51"/>
  <c r="EA300" i="51"/>
  <c r="EG300" i="51"/>
  <c r="EL300" i="51"/>
  <c r="EQ300" i="51"/>
  <c r="CA300" i="51"/>
  <c r="CE300" i="51"/>
  <c r="CI300" i="51"/>
  <c r="CM300" i="51"/>
  <c r="CP300" i="51"/>
  <c r="CT300" i="51"/>
  <c r="CX300" i="51"/>
  <c r="DB300" i="51"/>
  <c r="DJ300" i="51"/>
  <c r="DO300" i="51"/>
  <c r="DT300" i="51"/>
  <c r="DY300" i="51"/>
  <c r="ED300" i="51"/>
  <c r="EI300" i="51"/>
  <c r="EO300" i="51"/>
  <c r="BR339" i="51"/>
  <c r="BV339" i="51"/>
  <c r="BZ339" i="51"/>
  <c r="CV339" i="51"/>
  <c r="CZ339" i="51"/>
  <c r="DD339" i="51"/>
  <c r="DL339" i="51"/>
  <c r="BT339" i="51"/>
  <c r="BX339" i="51"/>
  <c r="CB339" i="51"/>
  <c r="CT339" i="51"/>
  <c r="CX339" i="51"/>
  <c r="DB339" i="51"/>
  <c r="DJ339" i="51"/>
  <c r="DX364" i="51"/>
  <c r="EF364" i="51"/>
  <c r="EN364" i="51"/>
  <c r="EV364" i="51"/>
  <c r="EH364" i="51"/>
  <c r="BY383" i="51"/>
  <c r="DM383" i="51"/>
  <c r="DW383" i="51"/>
  <c r="EC383" i="51"/>
  <c r="EH383" i="51"/>
  <c r="EM383" i="51"/>
  <c r="ER383" i="51"/>
  <c r="CA383" i="51"/>
  <c r="CE383" i="51"/>
  <c r="DC383" i="51"/>
  <c r="DK383" i="51"/>
  <c r="DT383" i="51"/>
  <c r="CL383" i="51"/>
  <c r="DB383" i="51"/>
  <c r="DZ383" i="51"/>
  <c r="EE383" i="51"/>
  <c r="EK383" i="51"/>
  <c r="EP383" i="51"/>
  <c r="AS73" i="51"/>
  <c r="AW73" i="51"/>
  <c r="BA73" i="51"/>
  <c r="AU73" i="51"/>
  <c r="AY73" i="51"/>
  <c r="BG110" i="51"/>
  <c r="BC110" i="51"/>
  <c r="BI110" i="51"/>
  <c r="BK110" i="51"/>
  <c r="AD110" i="51"/>
  <c r="AH110" i="51"/>
  <c r="AJ110" i="51"/>
  <c r="AL110" i="51"/>
  <c r="AP110" i="51"/>
  <c r="AX110" i="51"/>
  <c r="BE110" i="51"/>
  <c r="AC138" i="51"/>
  <c r="AG138" i="51"/>
  <c r="AK138" i="51"/>
  <c r="AO138" i="51"/>
  <c r="AS138" i="51"/>
  <c r="AW138" i="51"/>
  <c r="BA138" i="51"/>
  <c r="BK138" i="51"/>
  <c r="AE138" i="51"/>
  <c r="AI138" i="51"/>
  <c r="AM138" i="51"/>
  <c r="AQ138" i="51"/>
  <c r="AU138" i="51"/>
  <c r="AY138" i="51"/>
  <c r="AC151" i="51"/>
  <c r="AG151" i="51"/>
  <c r="AK151" i="51"/>
  <c r="AO151" i="51"/>
  <c r="AS151" i="51"/>
  <c r="BK151" i="51"/>
  <c r="AE151" i="51"/>
  <c r="AI151" i="51"/>
  <c r="AM151" i="51"/>
  <c r="AQ151" i="51"/>
  <c r="AU151" i="51"/>
  <c r="BI151" i="51"/>
  <c r="AH162" i="51"/>
  <c r="AL162" i="51"/>
  <c r="AP162" i="51"/>
  <c r="AT162" i="51"/>
  <c r="AX162" i="51"/>
  <c r="BB162" i="51"/>
  <c r="BF162" i="51"/>
  <c r="BL162" i="51"/>
  <c r="AF162" i="51"/>
  <c r="CF73" i="51"/>
  <c r="DQ96" i="51"/>
  <c r="BR151" i="51"/>
  <c r="CQ240" i="51"/>
  <c r="CU268" i="51"/>
  <c r="DD268" i="51"/>
  <c r="DQ268" i="51"/>
  <c r="CE281" i="51"/>
  <c r="CY281" i="51"/>
  <c r="EE281" i="51"/>
  <c r="BY300" i="51"/>
  <c r="EI339" i="51"/>
  <c r="CN353" i="51"/>
  <c r="AJ162" i="51"/>
  <c r="AN162" i="51"/>
  <c r="AR162" i="51"/>
  <c r="AV162" i="51"/>
  <c r="AZ162" i="51"/>
  <c r="BD162" i="51"/>
  <c r="BH162" i="51"/>
  <c r="AD162" i="51"/>
  <c r="BJ162" i="51"/>
  <c r="AD171" i="51"/>
  <c r="AH171" i="51"/>
  <c r="AR171" i="51"/>
  <c r="AV171" i="51"/>
  <c r="AZ171" i="51"/>
  <c r="BD171" i="51"/>
  <c r="BH171" i="51"/>
  <c r="BL171" i="51"/>
  <c r="AF171" i="51"/>
  <c r="AP171" i="51"/>
  <c r="AT171" i="51"/>
  <c r="AX171" i="51"/>
  <c r="BB171" i="51"/>
  <c r="BF171" i="51"/>
  <c r="BJ171" i="51"/>
  <c r="AD188" i="51"/>
  <c r="AI188" i="51"/>
  <c r="AO188" i="51"/>
  <c r="AS188" i="51"/>
  <c r="AW188" i="51"/>
  <c r="BA188" i="51"/>
  <c r="BJ188" i="51"/>
  <c r="BG188" i="51"/>
  <c r="AE188" i="51"/>
  <c r="AJ188" i="51"/>
  <c r="AK188" i="51"/>
  <c r="AL188" i="51"/>
  <c r="AP188" i="51"/>
  <c r="AT188" i="51"/>
  <c r="AX188" i="51"/>
  <c r="BB188" i="51"/>
  <c r="BD188" i="51"/>
  <c r="BI188" i="51"/>
  <c r="AC188" i="51"/>
  <c r="AG188" i="51"/>
  <c r="AH188" i="51"/>
  <c r="AM188" i="51"/>
  <c r="AQ188" i="51"/>
  <c r="AU188" i="51"/>
  <c r="AY188" i="51"/>
  <c r="BC188" i="51"/>
  <c r="BH188" i="51"/>
  <c r="BL188" i="51"/>
  <c r="AF188" i="51"/>
  <c r="AN188" i="51"/>
  <c r="AR188" i="51"/>
  <c r="AV188" i="51"/>
  <c r="AZ188" i="51"/>
  <c r="AF233" i="51"/>
  <c r="AJ233" i="51"/>
  <c r="AP233" i="51"/>
  <c r="AT233" i="51"/>
  <c r="AX233" i="51"/>
  <c r="BB233" i="51"/>
  <c r="BJ233" i="51"/>
  <c r="AD233" i="51"/>
  <c r="AH233" i="51"/>
  <c r="AL233" i="51"/>
  <c r="AR233" i="51"/>
  <c r="AV233" i="51"/>
  <c r="AZ233" i="51"/>
  <c r="BD233" i="51"/>
  <c r="BH233" i="51"/>
  <c r="BL233" i="51"/>
  <c r="BK240" i="51"/>
  <c r="AE240" i="51"/>
  <c r="AI240" i="51"/>
  <c r="BC240" i="51"/>
  <c r="BE240" i="51"/>
  <c r="BI240" i="51"/>
  <c r="AC240" i="51"/>
  <c r="AK240" i="51"/>
  <c r="AZ240" i="51"/>
  <c r="BB240" i="51"/>
  <c r="AF268" i="51"/>
  <c r="AJ268" i="51"/>
  <c r="AO268" i="51"/>
  <c r="AS268" i="51"/>
  <c r="AW268" i="51"/>
  <c r="BA268" i="51"/>
  <c r="BE268" i="51"/>
  <c r="BI268" i="51"/>
  <c r="AG268" i="51"/>
  <c r="AL268" i="51"/>
  <c r="AP268" i="51"/>
  <c r="AT268" i="51"/>
  <c r="AX268" i="51"/>
  <c r="BB268" i="51"/>
  <c r="BF268" i="51"/>
  <c r="BJ268" i="51"/>
  <c r="AD268" i="51"/>
  <c r="AH268" i="51"/>
  <c r="AM268" i="51"/>
  <c r="AQ268" i="51"/>
  <c r="AU268" i="51"/>
  <c r="AY268" i="51"/>
  <c r="BC268" i="51"/>
  <c r="BG268" i="51"/>
  <c r="BK268" i="51"/>
  <c r="AE268" i="51"/>
  <c r="AI268" i="51"/>
  <c r="AN268" i="51"/>
  <c r="AR268" i="51"/>
  <c r="AV268" i="51"/>
  <c r="AZ268" i="51"/>
  <c r="BD268" i="51"/>
  <c r="BH268" i="51"/>
  <c r="BL268" i="51"/>
  <c r="AH281" i="51"/>
  <c r="AQ281" i="51"/>
  <c r="AU281" i="51"/>
  <c r="AZ281" i="51"/>
  <c r="BD281" i="51"/>
  <c r="BI281" i="51"/>
  <c r="AF281" i="51"/>
  <c r="AJ281" i="51"/>
  <c r="AN281" i="51"/>
  <c r="AS281" i="51"/>
  <c r="AX281" i="51"/>
  <c r="BB281" i="51"/>
  <c r="BG281" i="51"/>
  <c r="BL281" i="51"/>
  <c r="AO281" i="51"/>
  <c r="AR281" i="51"/>
  <c r="AV281" i="51"/>
  <c r="AW281" i="51"/>
  <c r="BA281" i="51"/>
  <c r="BE281" i="51"/>
  <c r="BF281" i="51"/>
  <c r="BJ281" i="51"/>
  <c r="BK281" i="51"/>
  <c r="AC281" i="51"/>
  <c r="AE281" i="51"/>
  <c r="AI281" i="51"/>
  <c r="AY281" i="51"/>
  <c r="BG300" i="51"/>
  <c r="AN300" i="51"/>
  <c r="AV300" i="51"/>
  <c r="BC300" i="51"/>
  <c r="AC300" i="51"/>
  <c r="AG300" i="51"/>
  <c r="BE300" i="51"/>
  <c r="AJ323" i="51"/>
  <c r="AN323" i="51"/>
  <c r="AR323" i="51"/>
  <c r="AV323" i="51"/>
  <c r="AZ323" i="51"/>
  <c r="BD323" i="51"/>
  <c r="BH323" i="51"/>
  <c r="BL323" i="51"/>
  <c r="AE323" i="51"/>
  <c r="AH323" i="51"/>
  <c r="AL323" i="51"/>
  <c r="AP323" i="51"/>
  <c r="AT323" i="51"/>
  <c r="AX323" i="51"/>
  <c r="BB323" i="51"/>
  <c r="BF323" i="51"/>
  <c r="BJ323" i="51"/>
  <c r="BE339" i="51"/>
  <c r="BK339" i="51"/>
  <c r="AE339" i="51"/>
  <c r="AO339" i="51"/>
  <c r="AR339" i="51"/>
  <c r="AU339" i="51"/>
  <c r="BA339" i="51"/>
  <c r="BD339" i="51"/>
  <c r="BG339" i="51"/>
  <c r="AC339" i="51"/>
  <c r="AP339" i="51"/>
  <c r="AT339" i="51"/>
  <c r="BB339" i="51"/>
  <c r="BF339" i="51"/>
  <c r="AE364" i="51"/>
  <c r="AI364" i="51"/>
  <c r="AC364" i="51"/>
  <c r="AG364" i="51"/>
  <c r="AP373" i="51"/>
  <c r="AV373" i="51"/>
  <c r="BB373" i="51"/>
  <c r="AR373" i="51"/>
  <c r="BD373" i="51"/>
  <c r="BJ373" i="51"/>
  <c r="AL383" i="51"/>
  <c r="AR383" i="51"/>
  <c r="AV383" i="51"/>
  <c r="AZ383" i="51"/>
  <c r="BE383" i="51"/>
  <c r="AJ383" i="51"/>
  <c r="AT383" i="51"/>
  <c r="AX383" i="51"/>
  <c r="BB383" i="51"/>
  <c r="BL383" i="51"/>
  <c r="AD383" i="51"/>
  <c r="AM383" i="51"/>
  <c r="AQ383" i="51"/>
  <c r="AU383" i="51"/>
  <c r="AY383" i="51"/>
  <c r="BG383" i="51"/>
  <c r="EZ27" i="51"/>
  <c r="EZ19" i="51"/>
  <c r="FA73" i="51"/>
  <c r="FB96" i="51"/>
  <c r="FB110" i="51"/>
  <c r="FB138" i="51"/>
  <c r="FB151" i="51"/>
  <c r="FA268" i="51"/>
  <c r="FA281" i="51"/>
  <c r="FA300" i="51"/>
  <c r="FA312" i="51"/>
  <c r="FA339" i="51"/>
  <c r="FA353" i="51"/>
  <c r="FA373" i="51"/>
  <c r="FG11" i="51"/>
  <c r="FG10" i="51" s="1"/>
  <c r="FG73" i="51"/>
  <c r="FG281" i="51"/>
  <c r="FG268" i="51"/>
  <c r="FG240" i="51"/>
  <c r="FG233" i="51"/>
  <c r="FG162" i="51"/>
  <c r="FG151" i="51"/>
  <c r="FG110" i="51"/>
  <c r="FG339" i="51"/>
  <c r="FG383" i="51"/>
  <c r="FJ11" i="51"/>
  <c r="FJ10" i="51" s="1"/>
  <c r="FL11" i="51"/>
  <c r="FL10" i="51" s="1"/>
  <c r="FL73" i="51"/>
  <c r="FL339" i="51"/>
  <c r="FL323" i="51"/>
  <c r="FM11" i="51"/>
  <c r="FM10" i="51" s="1"/>
  <c r="FQ81" i="51"/>
  <c r="FQ353" i="51"/>
  <c r="FQ323" i="51"/>
  <c r="FQ383" i="51"/>
  <c r="FT11" i="51"/>
  <c r="FT10" i="51" s="1"/>
  <c r="FV11" i="51"/>
  <c r="FV10" i="51" s="1"/>
  <c r="FV73" i="51"/>
  <c r="FV323" i="51"/>
  <c r="GA323" i="51"/>
  <c r="GA383" i="51"/>
  <c r="GE11" i="51"/>
  <c r="GE10" i="51" s="1"/>
  <c r="GF73" i="51"/>
  <c r="GF36" i="51"/>
  <c r="GF339" i="51"/>
  <c r="GF373" i="51"/>
  <c r="GK11" i="51"/>
  <c r="GK10" i="51" s="1"/>
  <c r="GK36" i="51"/>
  <c r="GK323" i="51"/>
  <c r="GO11" i="51"/>
  <c r="GO10" i="51" s="1"/>
  <c r="GP73" i="51"/>
  <c r="GP36" i="51"/>
  <c r="GP339" i="51"/>
  <c r="GQ323" i="51"/>
  <c r="GQ383" i="51"/>
  <c r="GQ364" i="51"/>
  <c r="GR73" i="51"/>
  <c r="GR36" i="51"/>
  <c r="GR339" i="51"/>
  <c r="GR373" i="51"/>
  <c r="GS323" i="51"/>
  <c r="GT73" i="51"/>
  <c r="GT36" i="51"/>
  <c r="GT339" i="51"/>
  <c r="GU82" i="51"/>
  <c r="GU74" i="51"/>
  <c r="GU73" i="51" s="1"/>
  <c r="GU64" i="51"/>
  <c r="GU37" i="51"/>
  <c r="GU346" i="51"/>
  <c r="GU340" i="51"/>
  <c r="GU404" i="51"/>
  <c r="GU365" i="51"/>
  <c r="P387" i="51"/>
  <c r="GV404" i="51"/>
  <c r="GV365" i="51"/>
  <c r="GV64" i="51"/>
  <c r="GV58" i="51"/>
  <c r="GV54" i="51"/>
  <c r="GV49" i="51"/>
  <c r="GV37" i="51"/>
  <c r="GV12" i="51"/>
  <c r="GW365" i="51"/>
  <c r="GW360" i="51"/>
  <c r="GW354" i="51"/>
  <c r="GW58" i="51"/>
  <c r="GW37" i="51"/>
  <c r="GW12" i="51"/>
  <c r="GX64" i="51"/>
  <c r="GX37" i="51"/>
  <c r="GX12" i="51"/>
  <c r="GL36" i="51"/>
  <c r="GL11" i="51"/>
  <c r="GL10" i="51" s="1"/>
  <c r="GM73" i="51"/>
  <c r="GM36" i="51"/>
  <c r="GM11" i="51"/>
  <c r="GM10" i="51" s="1"/>
  <c r="GN364" i="51"/>
  <c r="GN339" i="51"/>
  <c r="GO383" i="51"/>
  <c r="GO323" i="51"/>
  <c r="FC383" i="51"/>
  <c r="FC373" i="51"/>
  <c r="FC281" i="51"/>
  <c r="FD323" i="51"/>
  <c r="FD36" i="51"/>
  <c r="FE312" i="51"/>
  <c r="FE81" i="51"/>
  <c r="FF339" i="51"/>
  <c r="FH373" i="51"/>
  <c r="FI353" i="51"/>
  <c r="FP36" i="51"/>
  <c r="FP11" i="51"/>
  <c r="FP10" i="51" s="1"/>
  <c r="FR353" i="51"/>
  <c r="FR11" i="51"/>
  <c r="FR10" i="51" s="1"/>
  <c r="FS364" i="51"/>
  <c r="FT364" i="51"/>
  <c r="FU373" i="51"/>
  <c r="FU81" i="51"/>
  <c r="GB11" i="51"/>
  <c r="GB10" i="51" s="1"/>
  <c r="DM96" i="51"/>
  <c r="DO96" i="51"/>
  <c r="DT96" i="51"/>
  <c r="DY96" i="51"/>
  <c r="EC96" i="51"/>
  <c r="ED96" i="51"/>
  <c r="EI96" i="51"/>
  <c r="EM96" i="51"/>
  <c r="EO96" i="51"/>
  <c r="EZ12" i="51"/>
  <c r="FA36" i="51"/>
  <c r="FB36" i="51"/>
  <c r="FB188" i="51"/>
  <c r="FG188" i="51"/>
  <c r="FQ36" i="51"/>
  <c r="FV36" i="51"/>
  <c r="GA36" i="51"/>
  <c r="GQ36" i="51"/>
  <c r="GS36" i="51"/>
  <c r="GU27" i="51"/>
  <c r="GU354" i="51"/>
  <c r="GU410" i="51"/>
  <c r="GU384" i="51"/>
  <c r="GV410" i="51"/>
  <c r="GV27" i="51"/>
  <c r="GV19" i="51"/>
  <c r="GW410" i="51"/>
  <c r="GW19" i="51"/>
  <c r="GX410" i="51"/>
  <c r="GX374" i="51"/>
  <c r="GX373" i="51" s="1"/>
  <c r="BM157" i="51"/>
  <c r="Z158" i="51" s="1"/>
  <c r="DD73" i="51"/>
  <c r="DW73" i="51"/>
  <c r="CM73" i="51"/>
  <c r="CL81" i="51"/>
  <c r="CG96" i="51"/>
  <c r="CO96" i="51"/>
  <c r="BR233" i="51"/>
  <c r="DF174" i="51"/>
  <c r="DF171" i="51" s="1"/>
  <c r="DL81" i="51"/>
  <c r="DH350" i="51"/>
  <c r="DF254" i="51"/>
  <c r="EA81" i="51"/>
  <c r="CA110" i="51"/>
  <c r="BX151" i="51"/>
  <c r="CR151" i="51"/>
  <c r="ED364" i="51"/>
  <c r="EW189" i="51"/>
  <c r="DH360" i="51"/>
  <c r="DH263" i="51"/>
  <c r="DH262" i="51" s="1"/>
  <c r="DH159" i="51"/>
  <c r="DH152" i="51"/>
  <c r="DG263" i="51"/>
  <c r="DG262" i="51" s="1"/>
  <c r="BP384" i="51"/>
  <c r="DE308" i="51"/>
  <c r="BM111" i="51"/>
  <c r="Z113" i="51" s="1"/>
  <c r="DE101" i="51"/>
  <c r="DE340" i="51"/>
  <c r="DE384" i="51"/>
  <c r="DE365" i="51"/>
  <c r="DH42" i="51"/>
  <c r="DH86" i="51"/>
  <c r="DF101" i="51"/>
  <c r="AC11" i="51"/>
  <c r="AC10" i="51" s="1"/>
  <c r="AG11" i="51"/>
  <c r="AG10" i="51" s="1"/>
  <c r="BB11" i="51"/>
  <c r="BB10" i="51" s="1"/>
  <c r="AM36" i="51"/>
  <c r="AQ36" i="51"/>
  <c r="AU36" i="51"/>
  <c r="AY36" i="51"/>
  <c r="BC36" i="51"/>
  <c r="BG36" i="51"/>
  <c r="BK36" i="51"/>
  <c r="BO330" i="51"/>
  <c r="BM101" i="51"/>
  <c r="Z103" i="51" s="1"/>
  <c r="DF295" i="51"/>
  <c r="DF294" i="51" s="1"/>
  <c r="DG295" i="51"/>
  <c r="DG294" i="51" s="1"/>
  <c r="DG251" i="51"/>
  <c r="DG247" i="51"/>
  <c r="DG192" i="51"/>
  <c r="DG49" i="51"/>
  <c r="DG111" i="51"/>
  <c r="CV36" i="51"/>
  <c r="ER36" i="51"/>
  <c r="DD96" i="51"/>
  <c r="CG110" i="51"/>
  <c r="CO233" i="51"/>
  <c r="DI233" i="51"/>
  <c r="DA300" i="51"/>
  <c r="EM300" i="51"/>
  <c r="ER300" i="51"/>
  <c r="CF300" i="51"/>
  <c r="EY12" i="51"/>
  <c r="DE404" i="51"/>
  <c r="DE97" i="51"/>
  <c r="DE335" i="51"/>
  <c r="DE192" i="51"/>
  <c r="BN254" i="51"/>
  <c r="BM263" i="51"/>
  <c r="BM262" i="51" s="1"/>
  <c r="DE201" i="51"/>
  <c r="AF240" i="51"/>
  <c r="BA240" i="51"/>
  <c r="AJ262" i="51"/>
  <c r="AN262" i="51"/>
  <c r="AZ262" i="51"/>
  <c r="BD262" i="51"/>
  <c r="AM281" i="51"/>
  <c r="AF300" i="51"/>
  <c r="AR300" i="51"/>
  <c r="AZ300" i="51"/>
  <c r="BF300" i="51"/>
  <c r="AD339" i="51"/>
  <c r="AI339" i="51"/>
  <c r="AD353" i="51"/>
  <c r="AN364" i="51"/>
  <c r="BD364" i="51"/>
  <c r="AP383" i="51"/>
  <c r="GA364" i="51"/>
  <c r="GF81" i="51"/>
  <c r="FH11" i="51"/>
  <c r="FH10" i="51" s="1"/>
  <c r="FK11" i="51"/>
  <c r="FK10" i="51" s="1"/>
  <c r="FU11" i="51"/>
  <c r="FU10" i="51" s="1"/>
  <c r="EZ370" i="51"/>
  <c r="FA226" i="51"/>
  <c r="FA188" i="51" s="1"/>
  <c r="EQ73" i="51"/>
  <c r="EU73" i="51"/>
  <c r="CV96" i="51"/>
  <c r="AM247" i="51"/>
  <c r="AM240" i="51" s="1"/>
  <c r="DE73" i="51"/>
  <c r="DE374" i="51"/>
  <c r="DE373" i="51" s="1"/>
  <c r="BM251" i="51"/>
  <c r="Z253" i="51" s="1"/>
  <c r="BM404" i="51"/>
  <c r="Z409" i="51" s="1"/>
  <c r="BM120" i="51"/>
  <c r="Z128" i="51" s="1"/>
  <c r="BZ217" i="51"/>
  <c r="BZ188" i="51" s="1"/>
  <c r="DE219" i="51"/>
  <c r="EY27" i="51"/>
  <c r="BO250" i="51"/>
  <c r="BN263" i="51"/>
  <c r="BO282" i="51"/>
  <c r="BO254" i="51"/>
  <c r="BO189" i="51"/>
  <c r="BP263" i="51"/>
  <c r="BP174" i="51"/>
  <c r="BP152" i="51"/>
  <c r="BP370" i="51"/>
  <c r="BJ11" i="51"/>
  <c r="BJ10" i="51" s="1"/>
  <c r="BN211" i="51"/>
  <c r="BN174" i="51"/>
  <c r="BN159" i="51"/>
  <c r="BO301" i="51"/>
  <c r="BO111" i="51"/>
  <c r="BP282" i="51"/>
  <c r="BP221" i="51"/>
  <c r="BP163" i="51"/>
  <c r="BP120" i="51"/>
  <c r="BP101" i="51"/>
  <c r="BP354" i="51"/>
  <c r="DE211" i="51"/>
  <c r="DH282" i="51"/>
  <c r="DH275" i="51"/>
  <c r="DH254" i="51"/>
  <c r="DH233" i="51"/>
  <c r="DH217" i="51"/>
  <c r="DH211" i="51"/>
  <c r="DF217" i="51"/>
  <c r="DF211" i="51"/>
  <c r="DG275" i="51"/>
  <c r="DG254" i="51"/>
  <c r="DG211" i="51"/>
  <c r="DG201" i="51"/>
  <c r="DF370" i="51"/>
  <c r="DF54" i="51"/>
  <c r="DG159" i="51"/>
  <c r="DG152" i="51"/>
  <c r="EW12" i="51"/>
  <c r="EW64" i="51"/>
  <c r="EW37" i="51"/>
  <c r="BM131" i="51"/>
  <c r="Z134" i="51" s="1"/>
  <c r="DE324" i="51"/>
  <c r="DH27" i="51"/>
  <c r="DH19" i="51"/>
  <c r="DH354" i="51"/>
  <c r="DH54" i="51"/>
  <c r="DH49" i="51"/>
  <c r="DH313" i="51"/>
  <c r="DH312" i="51" s="1"/>
  <c r="DH308" i="51"/>
  <c r="DH301" i="51"/>
  <c r="DH295" i="51"/>
  <c r="DH294" i="51" s="1"/>
  <c r="DH258" i="51"/>
  <c r="DH257" i="51" s="1"/>
  <c r="DH226" i="51"/>
  <c r="DH221" i="51"/>
  <c r="DH120" i="51"/>
  <c r="DH111" i="51"/>
  <c r="DF275" i="51"/>
  <c r="DF271" i="51"/>
  <c r="DF263" i="51"/>
  <c r="DF262" i="51" s="1"/>
  <c r="DF226" i="51"/>
  <c r="DF221" i="51"/>
  <c r="DF205" i="51"/>
  <c r="DF192" i="51"/>
  <c r="DG313" i="51"/>
  <c r="DG312" i="51" s="1"/>
  <c r="DG258" i="51"/>
  <c r="DG257" i="51" s="1"/>
  <c r="DG226" i="51"/>
  <c r="DG205" i="51"/>
  <c r="DG189" i="51"/>
  <c r="DF340" i="51"/>
  <c r="DF335" i="51"/>
  <c r="DF404" i="51"/>
  <c r="DF384" i="51"/>
  <c r="DF19" i="51"/>
  <c r="DG27" i="51"/>
  <c r="DG19" i="51"/>
  <c r="DG12" i="51"/>
  <c r="DF49" i="51"/>
  <c r="DF37" i="51"/>
  <c r="DF86" i="51"/>
  <c r="DF184" i="51"/>
  <c r="DF178" i="51"/>
  <c r="DG184" i="51"/>
  <c r="BV11" i="51"/>
  <c r="BV10" i="51" s="1"/>
  <c r="BM238" i="51"/>
  <c r="Z239" i="51" s="1"/>
  <c r="BM226" i="51"/>
  <c r="Z227" i="51" s="1"/>
  <c r="BM292" i="51"/>
  <c r="Z293" i="51" s="1"/>
  <c r="BM275" i="51"/>
  <c r="Z277" i="51" s="1"/>
  <c r="BM365" i="51"/>
  <c r="Z366" i="51" s="1"/>
  <c r="AM11" i="51"/>
  <c r="AM10" i="51" s="1"/>
  <c r="AQ11" i="51"/>
  <c r="AQ10" i="51" s="1"/>
  <c r="BC11" i="51"/>
  <c r="BC10" i="51" s="1"/>
  <c r="BN275" i="51"/>
  <c r="BN258" i="51"/>
  <c r="BN257" i="51" s="1"/>
  <c r="BN178" i="51"/>
  <c r="BN324" i="51"/>
  <c r="BO308" i="51"/>
  <c r="BO139" i="51"/>
  <c r="BO97" i="51"/>
  <c r="BO374" i="51"/>
  <c r="BP217" i="51"/>
  <c r="BP205" i="51"/>
  <c r="BP201" i="51"/>
  <c r="BP178" i="51"/>
  <c r="BP131" i="51"/>
  <c r="BP111" i="51"/>
  <c r="BP330" i="51"/>
  <c r="BP324" i="51"/>
  <c r="BP410" i="51"/>
  <c r="BP404" i="51"/>
  <c r="EW19" i="51"/>
  <c r="DE64" i="51"/>
  <c r="BM64" i="51"/>
  <c r="Z67" i="51" s="1"/>
  <c r="EW58" i="51"/>
  <c r="DE54" i="51"/>
  <c r="EW49" i="51"/>
  <c r="DE49" i="51"/>
  <c r="EW42" i="51"/>
  <c r="BM308" i="51"/>
  <c r="BM282" i="51"/>
  <c r="Z284" i="51" s="1"/>
  <c r="DE275" i="51"/>
  <c r="DE251" i="51"/>
  <c r="BM229" i="51"/>
  <c r="Z230" i="51" s="1"/>
  <c r="BM189" i="51"/>
  <c r="Z190" i="51" s="1"/>
  <c r="BM184" i="51"/>
  <c r="Z187" i="51" s="1"/>
  <c r="BM178" i="51"/>
  <c r="Z183" i="51" s="1"/>
  <c r="BM174" i="51"/>
  <c r="BM171" i="51" s="1"/>
  <c r="DE152" i="51"/>
  <c r="DE120" i="51"/>
  <c r="BM340" i="51"/>
  <c r="Z344" i="51" s="1"/>
  <c r="BM335" i="51"/>
  <c r="BM384" i="51"/>
  <c r="Z389" i="51" s="1"/>
  <c r="DH410" i="51"/>
  <c r="DH384" i="51"/>
  <c r="DH365" i="51"/>
  <c r="AH11" i="51"/>
  <c r="AH10" i="51" s="1"/>
  <c r="AP11" i="51"/>
  <c r="AP10" i="51" s="1"/>
  <c r="AT11" i="51"/>
  <c r="AT10" i="51" s="1"/>
  <c r="AX11" i="51"/>
  <c r="AX10" i="51" s="1"/>
  <c r="BF11" i="51"/>
  <c r="BF10" i="51" s="1"/>
  <c r="BK11" i="51"/>
  <c r="BK10" i="51" s="1"/>
  <c r="BI300" i="51"/>
  <c r="AJ339" i="51"/>
  <c r="BJ339" i="51"/>
  <c r="EG138" i="51"/>
  <c r="EY313" i="51"/>
  <c r="EY312" i="51" s="1"/>
  <c r="ET312" i="51"/>
  <c r="ET262" i="51"/>
  <c r="ES262" i="51"/>
  <c r="DH346" i="51"/>
  <c r="DH335" i="51"/>
  <c r="DH330" i="51"/>
  <c r="DH324" i="51"/>
  <c r="DH69" i="51"/>
  <c r="DH37" i="51"/>
  <c r="DH271" i="51"/>
  <c r="DH247" i="51"/>
  <c r="DH241" i="51"/>
  <c r="DH229" i="51"/>
  <c r="DH205" i="51"/>
  <c r="DH197" i="51"/>
  <c r="DH145" i="51"/>
  <c r="DH139" i="51"/>
  <c r="DH131" i="51"/>
  <c r="DH101" i="51"/>
  <c r="DF308" i="51"/>
  <c r="DF229" i="51"/>
  <c r="DF197" i="51"/>
  <c r="DG308" i="51"/>
  <c r="DG221" i="51"/>
  <c r="DG197" i="51"/>
  <c r="DF354" i="51"/>
  <c r="DF346" i="51"/>
  <c r="DG354" i="51"/>
  <c r="DG346" i="51"/>
  <c r="DG335" i="51"/>
  <c r="DG324" i="51"/>
  <c r="DF374" i="51"/>
  <c r="DF373" i="51" s="1"/>
  <c r="DF365" i="51"/>
  <c r="DF64" i="51"/>
  <c r="DF58" i="51"/>
  <c r="DF42" i="51"/>
  <c r="DG69" i="51"/>
  <c r="DG64" i="51"/>
  <c r="DG54" i="51"/>
  <c r="DF131" i="51"/>
  <c r="DG131" i="51"/>
  <c r="DG145" i="51"/>
  <c r="DG139" i="51"/>
  <c r="CX11" i="51"/>
  <c r="CX10" i="51" s="1"/>
  <c r="DR11" i="51"/>
  <c r="DR10" i="51" s="1"/>
  <c r="CI11" i="51"/>
  <c r="CI10" i="51" s="1"/>
  <c r="DK11" i="51"/>
  <c r="DK10" i="51" s="1"/>
  <c r="EA11" i="51"/>
  <c r="EA10" i="51" s="1"/>
  <c r="DP11" i="51"/>
  <c r="DP10" i="51" s="1"/>
  <c r="EF11" i="51"/>
  <c r="EF10" i="51" s="1"/>
  <c r="BT36" i="51"/>
  <c r="CB36" i="51"/>
  <c r="CF36" i="51"/>
  <c r="DD36" i="51"/>
  <c r="DP36" i="51"/>
  <c r="DT36" i="51"/>
  <c r="EJ36" i="51"/>
  <c r="EN36" i="51"/>
  <c r="EV36" i="51"/>
  <c r="ES36" i="51"/>
  <c r="CT73" i="51"/>
  <c r="DJ73" i="51"/>
  <c r="CS81" i="51"/>
  <c r="CE81" i="51"/>
  <c r="EC81" i="51"/>
  <c r="CJ96" i="51"/>
  <c r="DR96" i="51"/>
  <c r="ER96" i="51"/>
  <c r="BT96" i="51"/>
  <c r="DD110" i="51"/>
  <c r="CB151" i="51"/>
  <c r="CF151" i="51"/>
  <c r="CJ151" i="51"/>
  <c r="DI151" i="51"/>
  <c r="DD162" i="51"/>
  <c r="CG162" i="51"/>
  <c r="DI162" i="51"/>
  <c r="BU240" i="51"/>
  <c r="CP262" i="51"/>
  <c r="CJ262" i="51"/>
  <c r="DM268" i="51"/>
  <c r="EC268" i="51"/>
  <c r="EL268" i="51"/>
  <c r="AI36" i="51"/>
  <c r="AE36" i="51"/>
  <c r="BY138" i="51"/>
  <c r="GK364" i="51"/>
  <c r="GP373" i="51"/>
  <c r="GS364" i="51"/>
  <c r="GT373" i="51"/>
  <c r="EW360" i="51"/>
  <c r="EN353" i="51"/>
  <c r="EJ177" i="51"/>
  <c r="Z168" i="51"/>
  <c r="BM306" i="51"/>
  <c r="Z307" i="51" s="1"/>
  <c r="DE346" i="51"/>
  <c r="BM37" i="51"/>
  <c r="Z38" i="51" s="1"/>
  <c r="BM320" i="51"/>
  <c r="BM319" i="51" s="1"/>
  <c r="DE247" i="51"/>
  <c r="BM236" i="51"/>
  <c r="Z237" i="51" s="1"/>
  <c r="DE221" i="51"/>
  <c r="BM192" i="51"/>
  <c r="Z196" i="51" s="1"/>
  <c r="BM145" i="51"/>
  <c r="Z150" i="51" s="1"/>
  <c r="BM330" i="51"/>
  <c r="Z331" i="51" s="1"/>
  <c r="BM374" i="51"/>
  <c r="DH374" i="51"/>
  <c r="DH373" i="51" s="1"/>
  <c r="DF410" i="51"/>
  <c r="DG410" i="51"/>
  <c r="DG384" i="51"/>
  <c r="DG374" i="51"/>
  <c r="DG373" i="51" s="1"/>
  <c r="DF27" i="51"/>
  <c r="DG86" i="51"/>
  <c r="DG101" i="51"/>
  <c r="DF120" i="51"/>
  <c r="DF111" i="51"/>
  <c r="DG120" i="51"/>
  <c r="DF139" i="51"/>
  <c r="DG178" i="51"/>
  <c r="Z109" i="51"/>
  <c r="DE354" i="51"/>
  <c r="DE12" i="51"/>
  <c r="BO211" i="51"/>
  <c r="BO360" i="51"/>
  <c r="BP285" i="51"/>
  <c r="BP214" i="51"/>
  <c r="BX81" i="51"/>
  <c r="FB364" i="51"/>
  <c r="FG177" i="51"/>
  <c r="FG373" i="51"/>
  <c r="FQ373" i="51"/>
  <c r="GA81" i="51"/>
  <c r="GK81" i="51"/>
  <c r="GK353" i="51"/>
  <c r="GK383" i="51"/>
  <c r="GS81" i="51"/>
  <c r="GS353" i="51"/>
  <c r="GS383" i="51"/>
  <c r="BN49" i="51"/>
  <c r="BN42" i="51"/>
  <c r="BN313" i="51"/>
  <c r="BN271" i="51"/>
  <c r="BN251" i="51"/>
  <c r="BN247" i="51"/>
  <c r="BN229" i="51"/>
  <c r="BN226" i="51"/>
  <c r="BN189" i="51"/>
  <c r="BN184" i="51"/>
  <c r="BN163" i="51"/>
  <c r="BN120" i="51"/>
  <c r="BN354" i="51"/>
  <c r="BN340" i="51"/>
  <c r="BN335" i="51"/>
  <c r="BO19" i="51"/>
  <c r="BO12" i="51"/>
  <c r="BO86" i="51"/>
  <c r="BO82" i="51"/>
  <c r="BO69" i="51"/>
  <c r="BO64" i="51"/>
  <c r="BO54" i="51"/>
  <c r="BO42" i="51"/>
  <c r="CW353" i="51"/>
  <c r="BO37" i="51"/>
  <c r="BO285" i="51"/>
  <c r="BO275" i="51"/>
  <c r="BO263" i="51"/>
  <c r="BO258" i="51"/>
  <c r="BO257" i="51" s="1"/>
  <c r="BO229" i="51"/>
  <c r="BO205" i="51"/>
  <c r="BO201" i="51"/>
  <c r="BO163" i="51"/>
  <c r="BO159" i="51"/>
  <c r="BO152" i="51"/>
  <c r="BO145" i="51"/>
  <c r="BO131" i="51"/>
  <c r="BO346" i="51"/>
  <c r="BO370" i="51"/>
  <c r="BO365" i="51"/>
  <c r="BP86" i="51"/>
  <c r="BP69" i="51"/>
  <c r="BP64" i="51"/>
  <c r="BP58" i="51"/>
  <c r="BP54" i="51"/>
  <c r="BP49" i="51"/>
  <c r="BP308" i="51"/>
  <c r="BP258" i="51"/>
  <c r="BP257" i="51" s="1"/>
  <c r="BP229" i="51"/>
  <c r="BP226" i="51"/>
  <c r="BP192" i="51"/>
  <c r="BP145" i="51"/>
  <c r="BP340" i="51"/>
  <c r="BP335" i="51"/>
  <c r="DE58" i="51"/>
  <c r="DE37" i="51"/>
  <c r="DE241" i="51"/>
  <c r="DE233" i="51"/>
  <c r="DE214" i="51"/>
  <c r="DE205" i="51"/>
  <c r="DE189" i="51"/>
  <c r="BM159" i="51"/>
  <c r="DH251" i="51"/>
  <c r="DH174" i="51"/>
  <c r="DH171" i="51" s="1"/>
  <c r="DF282" i="51"/>
  <c r="DF214" i="51"/>
  <c r="DG214" i="51"/>
  <c r="DF350" i="51"/>
  <c r="DO138" i="51"/>
  <c r="DT138" i="51"/>
  <c r="DY138" i="51"/>
  <c r="BW339" i="51"/>
  <c r="CA339" i="51"/>
  <c r="AM162" i="51"/>
  <c r="AO300" i="51"/>
  <c r="AS300" i="51"/>
  <c r="AW300" i="51"/>
  <c r="BA300" i="51"/>
  <c r="BE323" i="51"/>
  <c r="GP262" i="51"/>
  <c r="GX301" i="51"/>
  <c r="BN86" i="51"/>
  <c r="BN145" i="51"/>
  <c r="BO120" i="51"/>
  <c r="BO101" i="51"/>
  <c r="BO404" i="51"/>
  <c r="BP374" i="51"/>
  <c r="EW27" i="51"/>
  <c r="DE27" i="51"/>
  <c r="BM19" i="51"/>
  <c r="Z26" i="51" s="1"/>
  <c r="DE86" i="51"/>
  <c r="BM58" i="51"/>
  <c r="EW54" i="51"/>
  <c r="BM313" i="51"/>
  <c r="DE285" i="51"/>
  <c r="DE258" i="51"/>
  <c r="DE257" i="51" s="1"/>
  <c r="BM247" i="51"/>
  <c r="DE229" i="51"/>
  <c r="BM217" i="51"/>
  <c r="Z218" i="51" s="1"/>
  <c r="BM211" i="51"/>
  <c r="DE197" i="51"/>
  <c r="DE178" i="51"/>
  <c r="BM152" i="51"/>
  <c r="Z154" i="51" s="1"/>
  <c r="BM360" i="51"/>
  <c r="Z362" i="51" s="1"/>
  <c r="BP313" i="51"/>
  <c r="BP189" i="51"/>
  <c r="BM74" i="51"/>
  <c r="Z75" i="51" s="1"/>
  <c r="BR171" i="51"/>
  <c r="CS300" i="51"/>
  <c r="DT312" i="51"/>
  <c r="DO339" i="51"/>
  <c r="BT353" i="51"/>
  <c r="BX353" i="51"/>
  <c r="CB353" i="51"/>
  <c r="CF353" i="51"/>
  <c r="CR353" i="51"/>
  <c r="CV353" i="51"/>
  <c r="CZ353" i="51"/>
  <c r="DD353" i="51"/>
  <c r="DL353" i="51"/>
  <c r="DN383" i="51"/>
  <c r="DR383" i="51"/>
  <c r="AW373" i="51"/>
  <c r="EQ138" i="51"/>
  <c r="FQ171" i="51"/>
  <c r="DE139" i="51"/>
  <c r="AI11" i="51"/>
  <c r="AI10" i="51" s="1"/>
  <c r="BL11" i="51"/>
  <c r="BL10" i="51" s="1"/>
  <c r="DK138" i="51"/>
  <c r="DL262" i="51"/>
  <c r="DL171" i="51"/>
  <c r="DL138" i="51"/>
  <c r="BM324" i="51"/>
  <c r="AN11" i="51"/>
  <c r="AN10" i="51" s="1"/>
  <c r="AV11" i="51"/>
  <c r="AV10" i="51" s="1"/>
  <c r="AZ11" i="51"/>
  <c r="AZ10" i="51" s="1"/>
  <c r="BD11" i="51"/>
  <c r="BD10" i="51" s="1"/>
  <c r="BH11" i="51"/>
  <c r="BH10" i="51" s="1"/>
  <c r="BN74" i="51"/>
  <c r="BN282" i="51"/>
  <c r="BN221" i="51"/>
  <c r="BN205" i="51"/>
  <c r="DE313" i="51"/>
  <c r="DE312" i="51" s="1"/>
  <c r="DE282" i="51"/>
  <c r="DE184" i="51"/>
  <c r="FZ11" i="51"/>
  <c r="FZ10" i="51" s="1"/>
  <c r="GD11" i="51"/>
  <c r="GD10" i="51" s="1"/>
  <c r="GU184" i="51"/>
  <c r="GQ96" i="51"/>
  <c r="BM77" i="51"/>
  <c r="Z78" i="51" s="1"/>
  <c r="BP19" i="51"/>
  <c r="AU11" i="51"/>
  <c r="AU10" i="51" s="1"/>
  <c r="AY11" i="51"/>
  <c r="AY10" i="51" s="1"/>
  <c r="BG11" i="51"/>
  <c r="BG10" i="51" s="1"/>
  <c r="BT151" i="51"/>
  <c r="CB162" i="51"/>
  <c r="CJ162" i="51"/>
  <c r="CK162" i="51"/>
  <c r="CV312" i="51"/>
  <c r="CZ312" i="51"/>
  <c r="DQ312" i="51"/>
  <c r="DV312" i="51"/>
  <c r="EA312" i="51"/>
  <c r="EL312" i="51"/>
  <c r="CD353" i="51"/>
  <c r="CH353" i="51"/>
  <c r="DO353" i="51"/>
  <c r="AM353" i="51"/>
  <c r="AO364" i="51"/>
  <c r="AW364" i="51"/>
  <c r="BA364" i="51"/>
  <c r="AG373" i="51"/>
  <c r="AC373" i="51"/>
  <c r="AO373" i="51"/>
  <c r="AU373" i="51"/>
  <c r="BA373" i="51"/>
  <c r="AN383" i="51"/>
  <c r="BK383" i="51"/>
  <c r="FB233" i="51"/>
  <c r="FB240" i="51"/>
  <c r="GY12" i="51"/>
  <c r="GW285" i="51"/>
  <c r="GQ138" i="51"/>
  <c r="FV171" i="51"/>
  <c r="EX241" i="51"/>
  <c r="EX189" i="51"/>
  <c r="EX163" i="51"/>
  <c r="AP36" i="51"/>
  <c r="AL36" i="51"/>
  <c r="AH36" i="51"/>
  <c r="AD36" i="51"/>
  <c r="BQ373" i="51"/>
  <c r="BU373" i="51"/>
  <c r="BY373" i="51"/>
  <c r="CG373" i="51"/>
  <c r="CS373" i="51"/>
  <c r="DA373" i="51"/>
  <c r="DW373" i="51"/>
  <c r="CB383" i="51"/>
  <c r="CK383" i="51"/>
  <c r="EA383" i="51"/>
  <c r="EQ383" i="51"/>
  <c r="BG73" i="51"/>
  <c r="BK73" i="51"/>
  <c r="AM81" i="51"/>
  <c r="BC81" i="51"/>
  <c r="AJ81" i="51"/>
  <c r="AX81" i="51"/>
  <c r="BA81" i="51"/>
  <c r="BF81" i="51"/>
  <c r="AF96" i="51"/>
  <c r="AC96" i="51"/>
  <c r="AS96" i="51"/>
  <c r="AW96" i="51"/>
  <c r="BA96" i="51"/>
  <c r="AG110" i="51"/>
  <c r="AS110" i="51"/>
  <c r="BC138" i="51"/>
  <c r="AJ151" i="51"/>
  <c r="AX151" i="51"/>
  <c r="AE233" i="51"/>
  <c r="AS240" i="51"/>
  <c r="AW240" i="51"/>
  <c r="AC262" i="51"/>
  <c r="AG262" i="51"/>
  <c r="AK262" i="51"/>
  <c r="AO262" i="51"/>
  <c r="AS262" i="51"/>
  <c r="AW262" i="51"/>
  <c r="BA262" i="51"/>
  <c r="BE262" i="51"/>
  <c r="BI262" i="51"/>
  <c r="GW229" i="51"/>
  <c r="GW152" i="51"/>
  <c r="GW189" i="51"/>
  <c r="GU214" i="51"/>
  <c r="GT162" i="51"/>
  <c r="GT96" i="51"/>
  <c r="GO281" i="51"/>
  <c r="GO268" i="51"/>
  <c r="GG300" i="51"/>
  <c r="GA312" i="51"/>
  <c r="FU177" i="51"/>
  <c r="EY263" i="51"/>
  <c r="EY262" i="51" s="1"/>
  <c r="AD11" i="51"/>
  <c r="AD10" i="51" s="1"/>
  <c r="BQ262" i="51"/>
  <c r="BU262" i="51"/>
  <c r="BY262" i="51"/>
  <c r="CC262" i="51"/>
  <c r="CG262" i="51"/>
  <c r="CK262" i="51"/>
  <c r="CO262" i="51"/>
  <c r="CS262" i="51"/>
  <c r="CW262" i="51"/>
  <c r="DA262" i="51"/>
  <c r="DI262" i="51"/>
  <c r="CE262" i="51"/>
  <c r="BY268" i="51"/>
  <c r="CC268" i="51"/>
  <c r="EG268" i="51"/>
  <c r="CD268" i="51"/>
  <c r="DB268" i="51"/>
  <c r="ED268" i="51"/>
  <c r="EI281" i="51"/>
  <c r="BW281" i="51"/>
  <c r="CA281" i="51"/>
  <c r="CQ281" i="51"/>
  <c r="FB339" i="51"/>
  <c r="FB353" i="51"/>
  <c r="FB373" i="51"/>
  <c r="FD11" i="51"/>
  <c r="FD10" i="51" s="1"/>
  <c r="FS11" i="51"/>
  <c r="FS10" i="51" s="1"/>
  <c r="GN11" i="51"/>
  <c r="GN10" i="51" s="1"/>
  <c r="GQ11" i="51"/>
  <c r="GQ10" i="51" s="1"/>
  <c r="EP229" i="51"/>
  <c r="EP188" i="51" s="1"/>
  <c r="AE353" i="51"/>
  <c r="BP275" i="51"/>
  <c r="BP271" i="51"/>
  <c r="BP197" i="51"/>
  <c r="CR262" i="51"/>
  <c r="ED138" i="51"/>
  <c r="EL138" i="51"/>
  <c r="EM262" i="51"/>
  <c r="EM171" i="51"/>
  <c r="FO312" i="51"/>
  <c r="FO177" i="51"/>
  <c r="GV301" i="51"/>
  <c r="EY159" i="51"/>
  <c r="EY360" i="51"/>
  <c r="EY282" i="51"/>
  <c r="BM346" i="51"/>
  <c r="DU138" i="51"/>
  <c r="DV262" i="51"/>
  <c r="DV171" i="51"/>
  <c r="EE138" i="51"/>
  <c r="EG262" i="51"/>
  <c r="EG171" i="51"/>
  <c r="EH177" i="51"/>
  <c r="EI138" i="51"/>
  <c r="EO138" i="51"/>
  <c r="ER177" i="51"/>
  <c r="FA177" i="51"/>
  <c r="GD177" i="51"/>
  <c r="GB96" i="51"/>
  <c r="FT312" i="51"/>
  <c r="FT262" i="51"/>
  <c r="GV263" i="51"/>
  <c r="GV262" i="51" s="1"/>
  <c r="GX282" i="51"/>
  <c r="GY201" i="51"/>
  <c r="EZ263" i="51"/>
  <c r="EZ262" i="51" s="1"/>
  <c r="EW226" i="51"/>
  <c r="EU138" i="51"/>
  <c r="EJ96" i="51"/>
  <c r="EF312" i="51"/>
  <c r="BZ110" i="51"/>
  <c r="BV383" i="51"/>
  <c r="CZ81" i="51"/>
  <c r="BV138" i="51"/>
  <c r="BZ138" i="51"/>
  <c r="BX138" i="51"/>
  <c r="DQ138" i="51"/>
  <c r="DR262" i="51"/>
  <c r="DR171" i="51"/>
  <c r="DV138" i="51"/>
  <c r="EA138" i="51"/>
  <c r="EC262" i="51"/>
  <c r="EC171" i="51"/>
  <c r="EP138" i="51"/>
  <c r="EQ262" i="51"/>
  <c r="EQ171" i="51"/>
  <c r="DO233" i="51"/>
  <c r="GW313" i="51"/>
  <c r="GW312" i="51" s="1"/>
  <c r="GW184" i="51"/>
  <c r="GU211" i="51"/>
  <c r="GG262" i="51"/>
  <c r="GE177" i="51"/>
  <c r="FY312" i="51"/>
  <c r="EW374" i="51"/>
  <c r="EW373" i="51" s="1"/>
  <c r="EV177" i="51"/>
  <c r="DI188" i="51"/>
  <c r="BU138" i="51"/>
  <c r="BW262" i="51"/>
  <c r="CM262" i="51"/>
  <c r="BU353" i="51"/>
  <c r="BY353" i="51"/>
  <c r="CC353" i="51"/>
  <c r="CG353" i="51"/>
  <c r="CK353" i="51"/>
  <c r="CO353" i="51"/>
  <c r="CS353" i="51"/>
  <c r="AW339" i="51"/>
  <c r="DT162" i="51"/>
  <c r="GN188" i="51"/>
  <c r="EY226" i="51"/>
  <c r="EW211" i="51"/>
  <c r="EW159" i="51"/>
  <c r="EW152" i="51"/>
  <c r="EW131" i="51"/>
  <c r="EU300" i="51"/>
  <c r="ES353" i="51"/>
  <c r="DX177" i="51"/>
  <c r="DA353" i="51"/>
  <c r="DI353" i="51"/>
  <c r="DM353" i="51"/>
  <c r="DR353" i="51"/>
  <c r="DW353" i="51"/>
  <c r="EH353" i="51"/>
  <c r="EM353" i="51"/>
  <c r="EL177" i="51"/>
  <c r="DO188" i="51"/>
  <c r="ER233" i="51"/>
  <c r="FF240" i="51"/>
  <c r="FH268" i="51"/>
  <c r="FH233" i="51"/>
  <c r="FH177" i="51"/>
  <c r="FH138" i="51"/>
  <c r="GQ177" i="51"/>
  <c r="GO171" i="51"/>
  <c r="GN312" i="51"/>
  <c r="GN233" i="51"/>
  <c r="GH262" i="51"/>
  <c r="GH171" i="51"/>
  <c r="GG138" i="51"/>
  <c r="GE262" i="51"/>
  <c r="GA177" i="51"/>
  <c r="GA162" i="51"/>
  <c r="FZ177" i="51"/>
  <c r="FW138" i="51"/>
  <c r="FR312" i="51"/>
  <c r="GV308" i="51"/>
  <c r="EY64" i="51"/>
  <c r="EW370" i="51"/>
  <c r="EU383" i="51"/>
  <c r="ES383" i="51"/>
  <c r="EJ383" i="51"/>
  <c r="EB383" i="51"/>
  <c r="EW335" i="51"/>
  <c r="EW201" i="51"/>
  <c r="EV138" i="51"/>
  <c r="BO74" i="51"/>
  <c r="BO49" i="51"/>
  <c r="FV268" i="51"/>
  <c r="FJ281" i="51"/>
  <c r="EY254" i="51"/>
  <c r="EY247" i="51"/>
  <c r="EY217" i="51"/>
  <c r="EY69" i="51"/>
  <c r="EW247" i="51"/>
  <c r="ET177" i="51"/>
  <c r="EN138" i="51"/>
  <c r="EJ323" i="51"/>
  <c r="DX138" i="51"/>
  <c r="DS262" i="51"/>
  <c r="DS138" i="51"/>
  <c r="DN262" i="51"/>
  <c r="BN82" i="51"/>
  <c r="BN69" i="51"/>
  <c r="BN64" i="51"/>
  <c r="BN58" i="51"/>
  <c r="BN54" i="51"/>
  <c r="BN37" i="51"/>
  <c r="BN217" i="51"/>
  <c r="BN214" i="51"/>
  <c r="BN197" i="51"/>
  <c r="BN192" i="51"/>
  <c r="BR81" i="51"/>
  <c r="BZ81" i="51"/>
  <c r="BT138" i="51"/>
  <c r="EA177" i="51"/>
  <c r="FC171" i="51"/>
  <c r="GU217" i="51"/>
  <c r="GQ300" i="51"/>
  <c r="GN177" i="51"/>
  <c r="GL262" i="51"/>
  <c r="GL138" i="51"/>
  <c r="GL96" i="51"/>
  <c r="GK268" i="51"/>
  <c r="GK233" i="51"/>
  <c r="GI177" i="51"/>
  <c r="GG312" i="51"/>
  <c r="GF138" i="51"/>
  <c r="GA268" i="51"/>
  <c r="GA138" i="51"/>
  <c r="FY233" i="51"/>
  <c r="FW312" i="51"/>
  <c r="FW300" i="51"/>
  <c r="FR138" i="51"/>
  <c r="FK262" i="51"/>
  <c r="FK171" i="51"/>
  <c r="CP11" i="51"/>
  <c r="CP10" i="51" s="1"/>
  <c r="DJ11" i="51"/>
  <c r="DJ10" i="51" s="1"/>
  <c r="DA81" i="51"/>
  <c r="BO197" i="51"/>
  <c r="BN27" i="51"/>
  <c r="BO313" i="51"/>
  <c r="BO271" i="51"/>
  <c r="DI240" i="51"/>
  <c r="BU312" i="51"/>
  <c r="BY312" i="51"/>
  <c r="CC312" i="51"/>
  <c r="CG312" i="51"/>
  <c r="CO312" i="51"/>
  <c r="CS312" i="51"/>
  <c r="CW312" i="51"/>
  <c r="EH312" i="51"/>
  <c r="DE226" i="51"/>
  <c r="DX11" i="51"/>
  <c r="DX10" i="51" s="1"/>
  <c r="EQ353" i="51"/>
  <c r="BS353" i="51"/>
  <c r="CY353" i="51"/>
  <c r="DC353" i="51"/>
  <c r="EE353" i="51"/>
  <c r="EK353" i="51"/>
  <c r="AQ353" i="51"/>
  <c r="AU353" i="51"/>
  <c r="AY353" i="51"/>
  <c r="AM373" i="51"/>
  <c r="DK262" i="51"/>
  <c r="DK171" i="51"/>
  <c r="DL162" i="51"/>
  <c r="DM138" i="51"/>
  <c r="DO262" i="51"/>
  <c r="DO171" i="51"/>
  <c r="DU262" i="51"/>
  <c r="DU171" i="51"/>
  <c r="DV162" i="51"/>
  <c r="DW138" i="51"/>
  <c r="DY262" i="51"/>
  <c r="DY171" i="51"/>
  <c r="ED177" i="51"/>
  <c r="EE262" i="51"/>
  <c r="EE171" i="51"/>
  <c r="EH138" i="51"/>
  <c r="EI262" i="51"/>
  <c r="EI171" i="51"/>
  <c r="EK177" i="51"/>
  <c r="EO177" i="51"/>
  <c r="EP262" i="51"/>
  <c r="EP171" i="51"/>
  <c r="ER138" i="51"/>
  <c r="EH233" i="51"/>
  <c r="EI233" i="51"/>
  <c r="GW192" i="51"/>
  <c r="FR300" i="51"/>
  <c r="FJ110" i="51"/>
  <c r="FJ96" i="51"/>
  <c r="GX346" i="51"/>
  <c r="EX217" i="51"/>
  <c r="FO188" i="51"/>
  <c r="EZ384" i="51"/>
  <c r="CB262" i="51"/>
  <c r="DP262" i="51"/>
  <c r="DP171" i="51"/>
  <c r="DR138" i="51"/>
  <c r="DT262" i="51"/>
  <c r="DT171" i="51"/>
  <c r="DZ262" i="51"/>
  <c r="DZ171" i="51"/>
  <c r="EC138" i="51"/>
  <c r="ED262" i="51"/>
  <c r="ED171" i="51"/>
  <c r="EE177" i="51"/>
  <c r="EI177" i="51"/>
  <c r="EK262" i="51"/>
  <c r="EK171" i="51"/>
  <c r="EM138" i="51"/>
  <c r="EO262" i="51"/>
  <c r="EO171" i="51"/>
  <c r="EP177" i="51"/>
  <c r="FE262" i="51"/>
  <c r="FE171" i="51"/>
  <c r="DO240" i="51"/>
  <c r="DQ233" i="51"/>
  <c r="DT233" i="51"/>
  <c r="FT188" i="51"/>
  <c r="EZ120" i="51"/>
  <c r="EW205" i="51"/>
  <c r="CV262" i="51"/>
  <c r="DD262" i="51"/>
  <c r="EA353" i="51"/>
  <c r="EL353" i="51"/>
  <c r="BV353" i="51"/>
  <c r="CG383" i="51"/>
  <c r="DQ383" i="51"/>
  <c r="AL353" i="51"/>
  <c r="AX353" i="51"/>
  <c r="AZ353" i="51"/>
  <c r="DM262" i="51"/>
  <c r="DM171" i="51"/>
  <c r="DP138" i="51"/>
  <c r="DQ262" i="51"/>
  <c r="DQ171" i="51"/>
  <c r="DW262" i="51"/>
  <c r="DW171" i="51"/>
  <c r="DY162" i="51"/>
  <c r="DZ138" i="51"/>
  <c r="EA262" i="51"/>
  <c r="EA171" i="51"/>
  <c r="EC177" i="51"/>
  <c r="EG177" i="51"/>
  <c r="EH262" i="51"/>
  <c r="EH171" i="51"/>
  <c r="EK138" i="51"/>
  <c r="EL262" i="51"/>
  <c r="EL171" i="51"/>
  <c r="EM177" i="51"/>
  <c r="EQ177" i="51"/>
  <c r="ER262" i="51"/>
  <c r="ER171" i="51"/>
  <c r="FA262" i="51"/>
  <c r="FC151" i="51"/>
  <c r="FE138" i="51"/>
  <c r="FF171" i="51"/>
  <c r="FF110" i="51"/>
  <c r="DL233" i="51"/>
  <c r="DW233" i="51"/>
  <c r="DY233" i="51"/>
  <c r="GU313" i="51"/>
  <c r="GU312" i="51" s="1"/>
  <c r="GU201" i="51"/>
  <c r="GN240" i="51"/>
  <c r="GM268" i="51"/>
  <c r="GH110" i="51"/>
  <c r="GF110" i="51"/>
  <c r="GE233" i="51"/>
  <c r="GA281" i="51"/>
  <c r="FQ268" i="51"/>
  <c r="FL162" i="51"/>
  <c r="EZ145" i="51"/>
  <c r="EY197" i="51"/>
  <c r="EY54" i="51"/>
  <c r="EU171" i="51"/>
  <c r="ET233" i="51"/>
  <c r="EJ353" i="51"/>
  <c r="DX162" i="51"/>
  <c r="DS300" i="51"/>
  <c r="DN300" i="51"/>
  <c r="DR233" i="51"/>
  <c r="EM233" i="51"/>
  <c r="FC240" i="51"/>
  <c r="FE240" i="51"/>
  <c r="FH96" i="51"/>
  <c r="GW282" i="51"/>
  <c r="GW254" i="51"/>
  <c r="GW226" i="51"/>
  <c r="GW217" i="51"/>
  <c r="GM262" i="51"/>
  <c r="GM171" i="51"/>
  <c r="GL300" i="51"/>
  <c r="GL177" i="51"/>
  <c r="GI233" i="51"/>
  <c r="GG177" i="51"/>
  <c r="GB138" i="51"/>
  <c r="GA171" i="51"/>
  <c r="FY177" i="51"/>
  <c r="FX312" i="51"/>
  <c r="FW96" i="51"/>
  <c r="FV312" i="51"/>
  <c r="FV281" i="51"/>
  <c r="FV177" i="51"/>
  <c r="FV162" i="51"/>
  <c r="FT177" i="51"/>
  <c r="FS312" i="51"/>
  <c r="FR96" i="51"/>
  <c r="FQ312" i="51"/>
  <c r="FQ281" i="51"/>
  <c r="FQ177" i="51"/>
  <c r="FQ162" i="51"/>
  <c r="FP177" i="51"/>
  <c r="FO233" i="51"/>
  <c r="FM262" i="51"/>
  <c r="FM233" i="51"/>
  <c r="FL151" i="51"/>
  <c r="FK177" i="51"/>
  <c r="FI233" i="51"/>
  <c r="GV189" i="51"/>
  <c r="GV184" i="51"/>
  <c r="GX217" i="51"/>
  <c r="GX189" i="51"/>
  <c r="GX184" i="51"/>
  <c r="GX159" i="51"/>
  <c r="GX152" i="51"/>
  <c r="GY271" i="51"/>
  <c r="GY251" i="51"/>
  <c r="GY241" i="51"/>
  <c r="GY226" i="51"/>
  <c r="GY97" i="51"/>
  <c r="GY74" i="51"/>
  <c r="GY73" i="51" s="1"/>
  <c r="GY370" i="51"/>
  <c r="EZ214" i="51"/>
  <c r="EZ152" i="51"/>
  <c r="EW271" i="51"/>
  <c r="EV110" i="51"/>
  <c r="ET268" i="51"/>
  <c r="EJ171" i="51"/>
  <c r="EB262" i="51"/>
  <c r="EC233" i="51"/>
  <c r="ED233" i="51"/>
  <c r="GU282" i="51"/>
  <c r="GU254" i="51"/>
  <c r="GU152" i="51"/>
  <c r="GS171" i="51"/>
  <c r="GR262" i="51"/>
  <c r="GR171" i="51"/>
  <c r="GR110" i="51"/>
  <c r="GQ262" i="51"/>
  <c r="GQ171" i="51"/>
  <c r="GO138" i="51"/>
  <c r="GL312" i="51"/>
  <c r="GJ138" i="51"/>
  <c r="GD233" i="51"/>
  <c r="GB312" i="51"/>
  <c r="GB300" i="51"/>
  <c r="FY188" i="51"/>
  <c r="FV138" i="51"/>
  <c r="FT233" i="51"/>
  <c r="FQ138" i="51"/>
  <c r="FM177" i="51"/>
  <c r="FL240" i="51"/>
  <c r="GV285" i="51"/>
  <c r="GV251" i="51"/>
  <c r="GV174" i="51"/>
  <c r="GX214" i="51"/>
  <c r="GX97" i="51"/>
  <c r="GY350" i="51"/>
  <c r="GY301" i="51"/>
  <c r="GY285" i="51"/>
  <c r="GY217" i="51"/>
  <c r="GY174" i="51"/>
  <c r="GY171" i="51" s="1"/>
  <c r="GY152" i="51"/>
  <c r="GY69" i="51"/>
  <c r="EX254" i="51"/>
  <c r="EZ254" i="51"/>
  <c r="EZ241" i="51"/>
  <c r="EZ221" i="51"/>
  <c r="EZ163" i="51"/>
  <c r="EZ162" i="51" s="1"/>
  <c r="EY201" i="51"/>
  <c r="EY189" i="51"/>
  <c r="EW251" i="51"/>
  <c r="EW217" i="51"/>
  <c r="EV312" i="51"/>
  <c r="EV281" i="51"/>
  <c r="EV171" i="51"/>
  <c r="EU312" i="51"/>
  <c r="EF268" i="51"/>
  <c r="EB138" i="51"/>
  <c r="BN12" i="51"/>
  <c r="BO58" i="51"/>
  <c r="BN308" i="51"/>
  <c r="BO221" i="51"/>
  <c r="BO217" i="51"/>
  <c r="BO192" i="51"/>
  <c r="BO184" i="51"/>
  <c r="BO178" i="51"/>
  <c r="BY162" i="51"/>
  <c r="BT171" i="51"/>
  <c r="BX171" i="51"/>
  <c r="CQ262" i="51"/>
  <c r="DB312" i="51"/>
  <c r="DJ312" i="51"/>
  <c r="EO312" i="51"/>
  <c r="CJ383" i="51"/>
  <c r="DD383" i="51"/>
  <c r="DL383" i="51"/>
  <c r="AJ177" i="51"/>
  <c r="DK188" i="51"/>
  <c r="DT188" i="51"/>
  <c r="DV188" i="51"/>
  <c r="GI188" i="51"/>
  <c r="BP74" i="51"/>
  <c r="BP42" i="51"/>
  <c r="BP37" i="51"/>
  <c r="BP139" i="51"/>
  <c r="BP97" i="51"/>
  <c r="BW138" i="51"/>
  <c r="CY262" i="51"/>
  <c r="AN353" i="51"/>
  <c r="DK162" i="51"/>
  <c r="DL177" i="51"/>
  <c r="DM162" i="51"/>
  <c r="DO177" i="51"/>
  <c r="DP162" i="51"/>
  <c r="DQ177" i="51"/>
  <c r="DR162" i="51"/>
  <c r="DT177" i="51"/>
  <c r="DU162" i="51"/>
  <c r="DV177" i="51"/>
  <c r="DW162" i="51"/>
  <c r="DY177" i="51"/>
  <c r="DM233" i="51"/>
  <c r="EO233" i="51"/>
  <c r="GW214" i="51"/>
  <c r="GW197" i="51"/>
  <c r="GS300" i="51"/>
  <c r="GS151" i="51"/>
  <c r="GP188" i="51"/>
  <c r="GO110" i="51"/>
  <c r="GG96" i="51"/>
  <c r="GF268" i="51"/>
  <c r="BN241" i="51"/>
  <c r="BN346" i="51"/>
  <c r="BN330" i="51"/>
  <c r="BN410" i="51"/>
  <c r="BN384" i="51"/>
  <c r="BN374" i="51"/>
  <c r="BN365" i="51"/>
  <c r="BO27" i="51"/>
  <c r="BO354" i="51"/>
  <c r="BO340" i="51"/>
  <c r="BO335" i="51"/>
  <c r="BO324" i="51"/>
  <c r="BO410" i="51"/>
  <c r="BO384" i="51"/>
  <c r="BP27" i="51"/>
  <c r="BP12" i="51"/>
  <c r="BP295" i="51"/>
  <c r="BP294" i="51" s="1"/>
  <c r="DE263" i="51"/>
  <c r="DE262" i="51" s="1"/>
  <c r="DC262" i="51"/>
  <c r="CT312" i="51"/>
  <c r="DY312" i="51"/>
  <c r="ED312" i="51"/>
  <c r="DC312" i="51"/>
  <c r="DK312" i="51"/>
  <c r="DU312" i="51"/>
  <c r="BR353" i="51"/>
  <c r="CE353" i="51"/>
  <c r="CQ353" i="51"/>
  <c r="DU353" i="51"/>
  <c r="EP353" i="51"/>
  <c r="AR312" i="51"/>
  <c r="AO353" i="51"/>
  <c r="BA353" i="51"/>
  <c r="FC177" i="51"/>
  <c r="DQ188" i="51"/>
  <c r="DT240" i="51"/>
  <c r="ED188" i="51"/>
  <c r="EG188" i="51"/>
  <c r="GW275" i="51"/>
  <c r="GP268" i="51"/>
  <c r="GD188" i="51"/>
  <c r="BN301" i="51"/>
  <c r="BN295" i="51"/>
  <c r="BN294" i="51" s="1"/>
  <c r="BN152" i="51"/>
  <c r="BN139" i="51"/>
  <c r="BN111" i="51"/>
  <c r="BN101" i="51"/>
  <c r="BN97" i="51"/>
  <c r="BN360" i="51"/>
  <c r="BO295" i="51"/>
  <c r="BO294" i="51" s="1"/>
  <c r="BP251" i="51"/>
  <c r="EW69" i="51"/>
  <c r="DE42" i="51"/>
  <c r="DI110" i="51"/>
  <c r="BS81" i="51"/>
  <c r="BQ312" i="51"/>
  <c r="CX312" i="51"/>
  <c r="DI312" i="51"/>
  <c r="DM312" i="51"/>
  <c r="EM312" i="51"/>
  <c r="ER312" i="51"/>
  <c r="BZ353" i="51"/>
  <c r="CX353" i="51"/>
  <c r="DB353" i="51"/>
  <c r="ED353" i="51"/>
  <c r="EI353" i="51"/>
  <c r="CI383" i="51"/>
  <c r="DK177" i="51"/>
  <c r="DM177" i="51"/>
  <c r="DP177" i="51"/>
  <c r="DQ162" i="51"/>
  <c r="DR177" i="51"/>
  <c r="DU177" i="51"/>
  <c r="DW177" i="51"/>
  <c r="DZ177" i="51"/>
  <c r="FF262" i="51"/>
  <c r="DL188" i="51"/>
  <c r="DP188" i="51"/>
  <c r="EI188" i="51"/>
  <c r="EL188" i="51"/>
  <c r="GW301" i="51"/>
  <c r="GW139" i="51"/>
  <c r="GU174" i="51"/>
  <c r="GU171" i="51" s="1"/>
  <c r="GM110" i="51"/>
  <c r="GI312" i="51"/>
  <c r="EX54" i="51"/>
  <c r="EY192" i="51"/>
  <c r="EY145" i="51"/>
  <c r="EB339" i="51"/>
  <c r="DX240" i="51"/>
  <c r="GI240" i="51"/>
  <c r="GI96" i="51"/>
  <c r="GF233" i="51"/>
  <c r="FZ281" i="51"/>
  <c r="FZ268" i="51"/>
  <c r="FZ162" i="51"/>
  <c r="FW162" i="51"/>
  <c r="FU281" i="51"/>
  <c r="FU268" i="51"/>
  <c r="FU162" i="51"/>
  <c r="FP281" i="51"/>
  <c r="FP268" i="51"/>
  <c r="FP162" i="51"/>
  <c r="FN110" i="51"/>
  <c r="FN96" i="51"/>
  <c r="FM268" i="51"/>
  <c r="FL281" i="51"/>
  <c r="FK312" i="51"/>
  <c r="FJ300" i="51"/>
  <c r="DU188" i="51"/>
  <c r="DV233" i="51"/>
  <c r="DY240" i="51"/>
  <c r="EA233" i="51"/>
  <c r="ED240" i="51"/>
  <c r="EE188" i="51"/>
  <c r="EG233" i="51"/>
  <c r="EI240" i="51"/>
  <c r="EK188" i="51"/>
  <c r="EL233" i="51"/>
  <c r="EO240" i="51"/>
  <c r="EQ233" i="51"/>
  <c r="FH300" i="51"/>
  <c r="GW241" i="51"/>
  <c r="GW201" i="51"/>
  <c r="GU271" i="51"/>
  <c r="GU247" i="51"/>
  <c r="GU229" i="51"/>
  <c r="GS96" i="51"/>
  <c r="GK312" i="51"/>
  <c r="GK281" i="51"/>
  <c r="GK177" i="51"/>
  <c r="GK162" i="51"/>
  <c r="GJ177" i="51"/>
  <c r="GJ151" i="51"/>
  <c r="GF312" i="51"/>
  <c r="GF281" i="51"/>
  <c r="GF177" i="51"/>
  <c r="GF162" i="51"/>
  <c r="GC262" i="51"/>
  <c r="GC171" i="51"/>
  <c r="GC110" i="51"/>
  <c r="GB262" i="51"/>
  <c r="FX262" i="51"/>
  <c r="FX171" i="51"/>
  <c r="FX110" i="51"/>
  <c r="FW262" i="51"/>
  <c r="FS262" i="51"/>
  <c r="FS171" i="51"/>
  <c r="FS110" i="51"/>
  <c r="FR262" i="51"/>
  <c r="FN151" i="51"/>
  <c r="FN138" i="51"/>
  <c r="FM151" i="51"/>
  <c r="FM138" i="51"/>
  <c r="FL110" i="51"/>
  <c r="FK268" i="51"/>
  <c r="FK110" i="51"/>
  <c r="FJ240" i="51"/>
  <c r="FJ177" i="51"/>
  <c r="FJ162" i="51"/>
  <c r="FJ151" i="51"/>
  <c r="FI268" i="51"/>
  <c r="GV295" i="51"/>
  <c r="GV294" i="51" s="1"/>
  <c r="GV131" i="51"/>
  <c r="GX313" i="51"/>
  <c r="GX312" i="51" s="1"/>
  <c r="GX271" i="51"/>
  <c r="GY192" i="51"/>
  <c r="EX354" i="51"/>
  <c r="EZ360" i="51"/>
  <c r="FA138" i="51"/>
  <c r="FC262" i="51"/>
  <c r="FF177" i="51"/>
  <c r="DK233" i="51"/>
  <c r="DM188" i="51"/>
  <c r="DP233" i="51"/>
  <c r="DR188" i="51"/>
  <c r="DU233" i="51"/>
  <c r="DW188" i="51"/>
  <c r="DZ233" i="51"/>
  <c r="EC188" i="51"/>
  <c r="EE233" i="51"/>
  <c r="EH188" i="51"/>
  <c r="EK233" i="51"/>
  <c r="EM188" i="51"/>
  <c r="EP233" i="51"/>
  <c r="ER188" i="51"/>
  <c r="FH171" i="51"/>
  <c r="GW174" i="51"/>
  <c r="GW97" i="51"/>
  <c r="GU241" i="51"/>
  <c r="GU233" i="51"/>
  <c r="GU226" i="51"/>
  <c r="GU192" i="51"/>
  <c r="GS138" i="51"/>
  <c r="GQ312" i="51"/>
  <c r="GP312" i="51"/>
  <c r="GP281" i="51"/>
  <c r="GP177" i="51"/>
  <c r="GP162" i="51"/>
  <c r="GO177" i="51"/>
  <c r="GL162" i="51"/>
  <c r="GK262" i="51"/>
  <c r="GJ281" i="51"/>
  <c r="GJ268" i="51"/>
  <c r="GJ171" i="51"/>
  <c r="GF262" i="51"/>
  <c r="GF171" i="51"/>
  <c r="GD281" i="51"/>
  <c r="GD268" i="51"/>
  <c r="GD262" i="51"/>
  <c r="GD240" i="51"/>
  <c r="GD138" i="51"/>
  <c r="GD96" i="51"/>
  <c r="FY262" i="51"/>
  <c r="FY240" i="51"/>
  <c r="FY138" i="51"/>
  <c r="FX268" i="51"/>
  <c r="FX177" i="51"/>
  <c r="FT240" i="51"/>
  <c r="FT138" i="51"/>
  <c r="FT96" i="51"/>
  <c r="FO240" i="51"/>
  <c r="FN312" i="51"/>
  <c r="FN262" i="51"/>
  <c r="FN177" i="51"/>
  <c r="FN162" i="51"/>
  <c r="FM312" i="51"/>
  <c r="FL171" i="51"/>
  <c r="FL138" i="51"/>
  <c r="FK233" i="51"/>
  <c r="FJ171" i="51"/>
  <c r="FI312" i="51"/>
  <c r="FI177" i="51"/>
  <c r="FI151" i="51"/>
  <c r="GY197" i="51"/>
  <c r="EZ258" i="51"/>
  <c r="EZ257" i="51" s="1"/>
  <c r="EZ69" i="51"/>
  <c r="EZ340" i="51"/>
  <c r="EY340" i="51"/>
  <c r="EB323" i="51"/>
  <c r="GV313" i="51"/>
  <c r="GV312" i="51" s="1"/>
  <c r="GV271" i="51"/>
  <c r="GX285" i="51"/>
  <c r="GX254" i="51"/>
  <c r="GX241" i="51"/>
  <c r="GX174" i="51"/>
  <c r="GX139" i="51"/>
  <c r="GY365" i="51"/>
  <c r="GY360" i="51"/>
  <c r="GY254" i="51"/>
  <c r="GY221" i="51"/>
  <c r="GY189" i="51"/>
  <c r="EX365" i="51"/>
  <c r="EX251" i="51"/>
  <c r="EX226" i="51"/>
  <c r="EX214" i="51"/>
  <c r="EZ365" i="51"/>
  <c r="EZ247" i="51"/>
  <c r="EZ205" i="51"/>
  <c r="EZ189" i="51"/>
  <c r="EZ82" i="51"/>
  <c r="EY214" i="51"/>
  <c r="EY205" i="51"/>
  <c r="EY74" i="51"/>
  <c r="EY73" i="51" s="1"/>
  <c r="EY42" i="51"/>
  <c r="EX360" i="51"/>
  <c r="EX313" i="51"/>
  <c r="EX312" i="51" s="1"/>
  <c r="EX301" i="51"/>
  <c r="EY354" i="51"/>
  <c r="EW282" i="51"/>
  <c r="EV353" i="51"/>
  <c r="EV151" i="51"/>
  <c r="EU233" i="51"/>
  <c r="EU177" i="51"/>
  <c r="ES233" i="51"/>
  <c r="ES162" i="51"/>
  <c r="ES96" i="51"/>
  <c r="EN281" i="51"/>
  <c r="EN177" i="51"/>
  <c r="EN151" i="51"/>
  <c r="EJ268" i="51"/>
  <c r="EJ233" i="51"/>
  <c r="EJ138" i="51"/>
  <c r="EF353" i="51"/>
  <c r="EF281" i="51"/>
  <c r="EF177" i="51"/>
  <c r="EF162" i="51"/>
  <c r="EB353" i="51"/>
  <c r="DX300" i="51"/>
  <c r="DX171" i="51"/>
  <c r="DX110" i="51"/>
  <c r="DS312" i="51"/>
  <c r="DS171" i="51"/>
  <c r="DS96" i="51"/>
  <c r="DN312" i="51"/>
  <c r="DN171" i="51"/>
  <c r="EY404" i="51"/>
  <c r="EX404" i="51"/>
  <c r="EV240" i="51"/>
  <c r="EV162" i="51"/>
  <c r="ET323" i="51"/>
  <c r="ES323" i="51"/>
  <c r="ES281" i="51"/>
  <c r="EN162" i="51"/>
  <c r="FI96" i="51"/>
  <c r="GV350" i="51"/>
  <c r="GV335" i="51"/>
  <c r="GV258" i="51"/>
  <c r="GV257" i="51" s="1"/>
  <c r="GV211" i="51"/>
  <c r="GV159" i="51"/>
  <c r="GV152" i="51"/>
  <c r="GV111" i="51"/>
  <c r="GX275" i="51"/>
  <c r="GX226" i="51"/>
  <c r="GY282" i="51"/>
  <c r="GY258" i="51"/>
  <c r="GY257" i="51" s="1"/>
  <c r="GY214" i="51"/>
  <c r="GY205" i="51"/>
  <c r="GY159" i="51"/>
  <c r="GY139" i="51"/>
  <c r="EX247" i="51"/>
  <c r="EX131" i="51"/>
  <c r="EZ201" i="51"/>
  <c r="EZ174" i="51"/>
  <c r="EZ171" i="51" s="1"/>
  <c r="EZ64" i="51"/>
  <c r="EY365" i="51"/>
  <c r="EY241" i="51"/>
  <c r="EY211" i="51"/>
  <c r="EZ295" i="51"/>
  <c r="EZ294" i="51" s="1"/>
  <c r="EY301" i="51"/>
  <c r="EY275" i="51"/>
  <c r="EX370" i="51"/>
  <c r="EY370" i="51"/>
  <c r="EU373" i="51"/>
  <c r="ES373" i="51"/>
  <c r="EJ373" i="51"/>
  <c r="EB373" i="51"/>
  <c r="DS373" i="51"/>
  <c r="EW285" i="51"/>
  <c r="EW263" i="51"/>
  <c r="EW262" i="51" s="1"/>
  <c r="EW174" i="51"/>
  <c r="EW171" i="51" s="1"/>
  <c r="EU323" i="51"/>
  <c r="EU96" i="51"/>
  <c r="ET339" i="51"/>
  <c r="ES339" i="51"/>
  <c r="ES138" i="51"/>
  <c r="EN268" i="51"/>
  <c r="EN233" i="51"/>
  <c r="EJ110" i="51"/>
  <c r="EF323" i="51"/>
  <c r="EF233" i="51"/>
  <c r="EF171" i="51"/>
  <c r="EF138" i="51"/>
  <c r="EB300" i="51"/>
  <c r="DX353" i="51"/>
  <c r="DX151" i="51"/>
  <c r="DS339" i="51"/>
  <c r="DN339" i="51"/>
  <c r="DN138" i="51"/>
  <c r="Z270" i="51"/>
  <c r="Z267" i="51"/>
  <c r="DG233" i="51"/>
  <c r="CA171" i="51"/>
  <c r="CI262" i="51"/>
  <c r="BW312" i="51"/>
  <c r="CI353" i="51"/>
  <c r="BN407" i="51"/>
  <c r="Z246" i="51"/>
  <c r="DH370" i="51"/>
  <c r="DI81" i="51"/>
  <c r="DB81" i="51"/>
  <c r="CA262" i="51"/>
  <c r="CU262" i="51"/>
  <c r="DZ312" i="51"/>
  <c r="EE312" i="51"/>
  <c r="BM79" i="51"/>
  <c r="DD11" i="51"/>
  <c r="DD10" i="51" s="1"/>
  <c r="BV171" i="51"/>
  <c r="CD171" i="51"/>
  <c r="CC171" i="51"/>
  <c r="BS262" i="51"/>
  <c r="CN262" i="51"/>
  <c r="BW353" i="51"/>
  <c r="EQ312" i="51"/>
  <c r="CA353" i="51"/>
  <c r="CM353" i="51"/>
  <c r="DV353" i="51"/>
  <c r="DI383" i="51"/>
  <c r="DO383" i="51"/>
  <c r="CK312" i="51"/>
  <c r="DA312" i="51"/>
  <c r="DR312" i="51"/>
  <c r="DW312" i="51"/>
  <c r="EC312" i="51"/>
  <c r="DQ353" i="51"/>
  <c r="AF177" i="51"/>
  <c r="EP312" i="51"/>
  <c r="CU353" i="51"/>
  <c r="DK353" i="51"/>
  <c r="DZ353" i="51"/>
  <c r="CC383" i="51"/>
  <c r="AF312" i="51"/>
  <c r="AJ312" i="51"/>
  <c r="AY339" i="51"/>
  <c r="DZ162" i="51"/>
  <c r="EA162" i="51"/>
  <c r="EC162" i="51"/>
  <c r="ED162" i="51"/>
  <c r="EE162" i="51"/>
  <c r="EG162" i="51"/>
  <c r="EH162" i="51"/>
  <c r="EI162" i="51"/>
  <c r="EK162" i="51"/>
  <c r="EL162" i="51"/>
  <c r="EM162" i="51"/>
  <c r="EO162" i="51"/>
  <c r="EP162" i="51"/>
  <c r="EQ162" i="51"/>
  <c r="ER162" i="51"/>
  <c r="FA171" i="51"/>
  <c r="FA110" i="51"/>
  <c r="FC138" i="51"/>
  <c r="FE151" i="51"/>
  <c r="DK240" i="51"/>
  <c r="DP240" i="51"/>
  <c r="DU240" i="51"/>
  <c r="DZ240" i="51"/>
  <c r="EE240" i="51"/>
  <c r="EK240" i="51"/>
  <c r="EP240" i="51"/>
  <c r="FA240" i="51"/>
  <c r="FC233" i="51"/>
  <c r="FF233" i="51"/>
  <c r="FH262" i="51"/>
  <c r="FH162" i="51"/>
  <c r="GW163" i="51"/>
  <c r="GW162" i="51" s="1"/>
  <c r="GW131" i="51"/>
  <c r="GU308" i="51"/>
  <c r="GU285" i="51"/>
  <c r="GU275" i="51"/>
  <c r="GU197" i="51"/>
  <c r="GU139" i="51"/>
  <c r="GM188" i="51"/>
  <c r="GL171" i="51"/>
  <c r="GK188" i="51"/>
  <c r="GJ110" i="51"/>
  <c r="GG171" i="51"/>
  <c r="GF188" i="51"/>
  <c r="GE110" i="51"/>
  <c r="FZ240" i="51"/>
  <c r="FZ151" i="51"/>
  <c r="FY268" i="51"/>
  <c r="FU240" i="51"/>
  <c r="FU151" i="51"/>
  <c r="FT268" i="51"/>
  <c r="FP240" i="51"/>
  <c r="FP151" i="51"/>
  <c r="FO268" i="51"/>
  <c r="GY384" i="51"/>
  <c r="DK110" i="51"/>
  <c r="DL110" i="51"/>
  <c r="DM110" i="51"/>
  <c r="DO110" i="51"/>
  <c r="DP110" i="51"/>
  <c r="DQ110" i="51"/>
  <c r="DR110" i="51"/>
  <c r="DT110" i="51"/>
  <c r="DU110" i="51"/>
  <c r="DV110" i="51"/>
  <c r="DW110" i="51"/>
  <c r="DY110" i="51"/>
  <c r="DZ110" i="51"/>
  <c r="EA110" i="51"/>
  <c r="EC110" i="51"/>
  <c r="ED110" i="51"/>
  <c r="EE110" i="51"/>
  <c r="EG110" i="51"/>
  <c r="EH110" i="51"/>
  <c r="EI110" i="51"/>
  <c r="EK110" i="51"/>
  <c r="EL110" i="51"/>
  <c r="EM110" i="51"/>
  <c r="EO110" i="51"/>
  <c r="EP110" i="51"/>
  <c r="EQ110" i="51"/>
  <c r="ER110" i="51"/>
  <c r="FA151" i="51"/>
  <c r="FE177" i="51"/>
  <c r="FE110" i="51"/>
  <c r="FF138" i="51"/>
  <c r="DM240" i="51"/>
  <c r="DR240" i="51"/>
  <c r="DW240" i="51"/>
  <c r="EC240" i="51"/>
  <c r="EH240" i="51"/>
  <c r="EM240" i="51"/>
  <c r="ER240" i="51"/>
  <c r="FE233" i="51"/>
  <c r="FH312" i="51"/>
  <c r="GW308" i="51"/>
  <c r="GW295" i="51"/>
  <c r="GW294" i="51" s="1"/>
  <c r="GW271" i="51"/>
  <c r="GW247" i="51"/>
  <c r="GW178" i="51"/>
  <c r="GT262" i="51"/>
  <c r="GP233" i="51"/>
  <c r="GO151" i="51"/>
  <c r="GN268" i="51"/>
  <c r="GJ240" i="51"/>
  <c r="GI268" i="51"/>
  <c r="GE281" i="51"/>
  <c r="GB171" i="51"/>
  <c r="GA188" i="51"/>
  <c r="FZ110" i="51"/>
  <c r="FX188" i="51"/>
  <c r="FW171" i="51"/>
  <c r="FV188" i="51"/>
  <c r="FU110" i="51"/>
  <c r="FR171" i="51"/>
  <c r="FQ188" i="51"/>
  <c r="FP110" i="51"/>
  <c r="FN281" i="51"/>
  <c r="FK188" i="51"/>
  <c r="EO353" i="51"/>
  <c r="CF383" i="51"/>
  <c r="AN177" i="51"/>
  <c r="AR177" i="51"/>
  <c r="AL312" i="51"/>
  <c r="AN373" i="51"/>
  <c r="DK151" i="51"/>
  <c r="DL151" i="51"/>
  <c r="DM151" i="51"/>
  <c r="DO151" i="51"/>
  <c r="DP151" i="51"/>
  <c r="DQ151" i="51"/>
  <c r="DR151" i="51"/>
  <c r="DT151" i="51"/>
  <c r="DU151" i="51"/>
  <c r="DV151" i="51"/>
  <c r="DW151" i="51"/>
  <c r="DY151" i="51"/>
  <c r="DZ151" i="51"/>
  <c r="EA151" i="51"/>
  <c r="EC151" i="51"/>
  <c r="ED151" i="51"/>
  <c r="EE151" i="51"/>
  <c r="EG151" i="51"/>
  <c r="EH151" i="51"/>
  <c r="EI151" i="51"/>
  <c r="EK151" i="51"/>
  <c r="EL151" i="51"/>
  <c r="EM151" i="51"/>
  <c r="EO151" i="51"/>
  <c r="EP151" i="51"/>
  <c r="EQ151" i="51"/>
  <c r="ER151" i="51"/>
  <c r="FA162" i="51"/>
  <c r="FC110" i="51"/>
  <c r="FF151" i="51"/>
  <c r="DL240" i="51"/>
  <c r="DQ240" i="51"/>
  <c r="DV240" i="51"/>
  <c r="EA240" i="51"/>
  <c r="EG240" i="51"/>
  <c r="EL240" i="51"/>
  <c r="EQ240" i="51"/>
  <c r="FA233" i="51"/>
  <c r="GW258" i="51"/>
  <c r="GW257" i="51" s="1"/>
  <c r="GW221" i="51"/>
  <c r="GW205" i="51"/>
  <c r="GW145" i="51"/>
  <c r="GU295" i="51"/>
  <c r="GU294" i="51" s="1"/>
  <c r="GU205" i="51"/>
  <c r="GO240" i="51"/>
  <c r="GO162" i="51"/>
  <c r="GJ162" i="51"/>
  <c r="GE188" i="51"/>
  <c r="GA233" i="51"/>
  <c r="FV233" i="51"/>
  <c r="FQ233" i="51"/>
  <c r="GU163" i="51"/>
  <c r="GU162" i="51" s="1"/>
  <c r="GU131" i="51"/>
  <c r="GT240" i="51"/>
  <c r="GT177" i="51"/>
  <c r="GT151" i="51"/>
  <c r="GS312" i="51"/>
  <c r="GS110" i="51"/>
  <c r="GR162" i="51"/>
  <c r="GR96" i="51"/>
  <c r="GQ151" i="51"/>
  <c r="GP151" i="51"/>
  <c r="GP138" i="51"/>
  <c r="GN262" i="51"/>
  <c r="GN110" i="51"/>
  <c r="GM162" i="51"/>
  <c r="GM96" i="51"/>
  <c r="GK300" i="51"/>
  <c r="GK151" i="51"/>
  <c r="GK138" i="51"/>
  <c r="GI262" i="51"/>
  <c r="GI110" i="51"/>
  <c r="GH162" i="51"/>
  <c r="GH96" i="51"/>
  <c r="GG151" i="51"/>
  <c r="GF151" i="51"/>
  <c r="GE312" i="51"/>
  <c r="GE162" i="51"/>
  <c r="GD171" i="51"/>
  <c r="GD110" i="51"/>
  <c r="GC162" i="51"/>
  <c r="GC96" i="51"/>
  <c r="GB151" i="51"/>
  <c r="GA151" i="51"/>
  <c r="FZ262" i="51"/>
  <c r="FY171" i="51"/>
  <c r="FY110" i="51"/>
  <c r="FX162" i="51"/>
  <c r="FX96" i="51"/>
  <c r="FV300" i="51"/>
  <c r="FV151" i="51"/>
  <c r="FU262" i="51"/>
  <c r="FT171" i="51"/>
  <c r="FT110" i="51"/>
  <c r="FS162" i="51"/>
  <c r="FS96" i="51"/>
  <c r="FR151" i="51"/>
  <c r="FQ151" i="51"/>
  <c r="FP262" i="51"/>
  <c r="FO262" i="51"/>
  <c r="FO171" i="51"/>
  <c r="FO110" i="51"/>
  <c r="FN300" i="51"/>
  <c r="GV354" i="51"/>
  <c r="GX229" i="51"/>
  <c r="GX201" i="51"/>
  <c r="GX101" i="51"/>
  <c r="GY313" i="51"/>
  <c r="GY312" i="51" s="1"/>
  <c r="GY233" i="51"/>
  <c r="EX201" i="51"/>
  <c r="EX97" i="51"/>
  <c r="GU178" i="51"/>
  <c r="GT171" i="51"/>
  <c r="GT110" i="51"/>
  <c r="GS262" i="51"/>
  <c r="GR300" i="51"/>
  <c r="GR138" i="51"/>
  <c r="GQ268" i="51"/>
  <c r="GQ233" i="51"/>
  <c r="GP110" i="51"/>
  <c r="GO300" i="51"/>
  <c r="GO96" i="51"/>
  <c r="GN300" i="51"/>
  <c r="GN151" i="51"/>
  <c r="GN138" i="51"/>
  <c r="GM300" i="51"/>
  <c r="GM281" i="51"/>
  <c r="GM233" i="51"/>
  <c r="GM138" i="51"/>
  <c r="GL268" i="51"/>
  <c r="GL233" i="51"/>
  <c r="GK110" i="51"/>
  <c r="GJ300" i="51"/>
  <c r="GJ96" i="51"/>
  <c r="GI151" i="51"/>
  <c r="GI138" i="51"/>
  <c r="GH300" i="51"/>
  <c r="GH138" i="51"/>
  <c r="GG268" i="51"/>
  <c r="GG233" i="51"/>
  <c r="GE268" i="51"/>
  <c r="GE240" i="51"/>
  <c r="GD300" i="51"/>
  <c r="GD151" i="51"/>
  <c r="GC300" i="51"/>
  <c r="GC138" i="51"/>
  <c r="GB268" i="51"/>
  <c r="GB233" i="51"/>
  <c r="GA110" i="51"/>
  <c r="FZ300" i="51"/>
  <c r="FZ138" i="51"/>
  <c r="FZ96" i="51"/>
  <c r="FY300" i="51"/>
  <c r="FY151" i="51"/>
  <c r="FX300" i="51"/>
  <c r="FX281" i="51"/>
  <c r="FX233" i="51"/>
  <c r="FX138" i="51"/>
  <c r="FW268" i="51"/>
  <c r="FW233" i="51"/>
  <c r="FV110" i="51"/>
  <c r="FU300" i="51"/>
  <c r="FU138" i="51"/>
  <c r="FU96" i="51"/>
  <c r="FT151" i="51"/>
  <c r="FS300" i="51"/>
  <c r="FS138" i="51"/>
  <c r="FR268" i="51"/>
  <c r="FR233" i="51"/>
  <c r="FQ110" i="51"/>
  <c r="FP300" i="51"/>
  <c r="FP138" i="51"/>
  <c r="FP96" i="51"/>
  <c r="FO300" i="51"/>
  <c r="FO151" i="51"/>
  <c r="FO138" i="51"/>
  <c r="FN240" i="51"/>
  <c r="FM188" i="51"/>
  <c r="GV145" i="51"/>
  <c r="GX192" i="51"/>
  <c r="GY410" i="51"/>
  <c r="GY101" i="51"/>
  <c r="EZ42" i="51"/>
  <c r="EY120" i="51"/>
  <c r="EW101" i="51"/>
  <c r="EF188" i="51"/>
  <c r="GU159" i="51"/>
  <c r="GU145" i="51"/>
  <c r="GU189" i="51"/>
  <c r="GT300" i="51"/>
  <c r="GT138" i="51"/>
  <c r="GS268" i="51"/>
  <c r="GS233" i="51"/>
  <c r="GS177" i="51"/>
  <c r="GR240" i="51"/>
  <c r="GR177" i="51"/>
  <c r="GR151" i="51"/>
  <c r="GQ110" i="51"/>
  <c r="GP240" i="51"/>
  <c r="GP96" i="51"/>
  <c r="GO312" i="51"/>
  <c r="GO233" i="51"/>
  <c r="GN281" i="51"/>
  <c r="GN162" i="51"/>
  <c r="GM177" i="51"/>
  <c r="GM151" i="51"/>
  <c r="GK240" i="51"/>
  <c r="GJ312" i="51"/>
  <c r="GJ233" i="51"/>
  <c r="GI281" i="51"/>
  <c r="GI162" i="51"/>
  <c r="GH240" i="51"/>
  <c r="GH177" i="51"/>
  <c r="GH151" i="51"/>
  <c r="GG110" i="51"/>
  <c r="GF240" i="51"/>
  <c r="GE300" i="51"/>
  <c r="GE151" i="51"/>
  <c r="GE138" i="51"/>
  <c r="GE96" i="51"/>
  <c r="GD312" i="51"/>
  <c r="GD162" i="51"/>
  <c r="GC240" i="51"/>
  <c r="GC177" i="51"/>
  <c r="GC151" i="51"/>
  <c r="GB177" i="51"/>
  <c r="GB110" i="51"/>
  <c r="GA262" i="51"/>
  <c r="GA240" i="51"/>
  <c r="GA96" i="51"/>
  <c r="FZ312" i="51"/>
  <c r="FZ233" i="51"/>
  <c r="FZ171" i="51"/>
  <c r="FY281" i="51"/>
  <c r="FY162" i="51"/>
  <c r="FX151" i="51"/>
  <c r="FW177" i="51"/>
  <c r="FV262" i="51"/>
  <c r="FV240" i="51"/>
  <c r="FU312" i="51"/>
  <c r="FU233" i="51"/>
  <c r="FU171" i="51"/>
  <c r="FT281" i="51"/>
  <c r="FT162" i="51"/>
  <c r="FS240" i="51"/>
  <c r="FS177" i="51"/>
  <c r="FS151" i="51"/>
  <c r="FR177" i="51"/>
  <c r="FR110" i="51"/>
  <c r="FQ262" i="51"/>
  <c r="FQ240" i="51"/>
  <c r="FQ96" i="51"/>
  <c r="FP312" i="51"/>
  <c r="FP233" i="51"/>
  <c r="FP171" i="51"/>
  <c r="FO281" i="51"/>
  <c r="FO162" i="51"/>
  <c r="FN268" i="51"/>
  <c r="FI188" i="51"/>
  <c r="GV178" i="51"/>
  <c r="GV101" i="51"/>
  <c r="GV86" i="51"/>
  <c r="GX350" i="51"/>
  <c r="GX197" i="51"/>
  <c r="GY229" i="51"/>
  <c r="EX197" i="51"/>
  <c r="EX174" i="51"/>
  <c r="EX171" i="51" s="1"/>
  <c r="EX139" i="51"/>
  <c r="FM240" i="51"/>
  <c r="FM96" i="51"/>
  <c r="FL312" i="51"/>
  <c r="FL233" i="51"/>
  <c r="FK281" i="51"/>
  <c r="FK162" i="51"/>
  <c r="FJ268" i="51"/>
  <c r="FJ138" i="51"/>
  <c r="FI240" i="51"/>
  <c r="FI138" i="51"/>
  <c r="GV346" i="51"/>
  <c r="GV330" i="51"/>
  <c r="GV229" i="51"/>
  <c r="GV221" i="51"/>
  <c r="GV197" i="51"/>
  <c r="GX335" i="51"/>
  <c r="GX308" i="51"/>
  <c r="GX295" i="51"/>
  <c r="GX294" i="51" s="1"/>
  <c r="GX247" i="51"/>
  <c r="GX205" i="51"/>
  <c r="GX163" i="51"/>
  <c r="GX162" i="51" s="1"/>
  <c r="GX131" i="51"/>
  <c r="GY354" i="51"/>
  <c r="GY346" i="51"/>
  <c r="GY131" i="51"/>
  <c r="GY82" i="51"/>
  <c r="GY54" i="51"/>
  <c r="EX258" i="51"/>
  <c r="EX257" i="51" s="1"/>
  <c r="EX221" i="51"/>
  <c r="EX205" i="51"/>
  <c r="EX145" i="51"/>
  <c r="EX69" i="51"/>
  <c r="EX49" i="51"/>
  <c r="EZ251" i="51"/>
  <c r="EZ217" i="51"/>
  <c r="EZ211" i="51"/>
  <c r="EZ197" i="51"/>
  <c r="EZ159" i="51"/>
  <c r="EZ139" i="51"/>
  <c r="EZ97" i="51"/>
  <c r="EZ74" i="51"/>
  <c r="EZ73" i="51" s="1"/>
  <c r="EY174" i="51"/>
  <c r="EY171" i="51" s="1"/>
  <c r="EY163" i="51"/>
  <c r="EY162" i="51" s="1"/>
  <c r="EY152" i="51"/>
  <c r="EX271" i="51"/>
  <c r="EZ335" i="51"/>
  <c r="EW178" i="51"/>
  <c r="EN240" i="51"/>
  <c r="DX281" i="51"/>
  <c r="FN233" i="51"/>
  <c r="FN171" i="51"/>
  <c r="FM281" i="51"/>
  <c r="FM162" i="51"/>
  <c r="FL268" i="51"/>
  <c r="FL177" i="51"/>
  <c r="FK240" i="51"/>
  <c r="FJ312" i="51"/>
  <c r="FJ233" i="51"/>
  <c r="FI281" i="51"/>
  <c r="FI162" i="51"/>
  <c r="GV360" i="51"/>
  <c r="GV282" i="51"/>
  <c r="GV120" i="51"/>
  <c r="GX360" i="51"/>
  <c r="GX211" i="51"/>
  <c r="GX178" i="51"/>
  <c r="GY330" i="51"/>
  <c r="GY275" i="51"/>
  <c r="GY178" i="51"/>
  <c r="GY163" i="51"/>
  <c r="GY162" i="51" s="1"/>
  <c r="GY64" i="51"/>
  <c r="GY263" i="51"/>
  <c r="GY262" i="51" s="1"/>
  <c r="EX184" i="51"/>
  <c r="EX152" i="51"/>
  <c r="EX74" i="51"/>
  <c r="EX73" i="51" s="1"/>
  <c r="EZ226" i="51"/>
  <c r="EZ184" i="51"/>
  <c r="EZ54" i="51"/>
  <c r="EY346" i="51"/>
  <c r="EW410" i="51"/>
  <c r="EW275" i="51"/>
  <c r="EW111" i="51"/>
  <c r="ET188" i="51"/>
  <c r="EJ300" i="51"/>
  <c r="FM110" i="51"/>
  <c r="FK300" i="51"/>
  <c r="FK151" i="51"/>
  <c r="FK138" i="51"/>
  <c r="FJ262" i="51"/>
  <c r="FI262" i="51"/>
  <c r="FI171" i="51"/>
  <c r="FI110" i="51"/>
  <c r="GV340" i="51"/>
  <c r="GV324" i="51"/>
  <c r="GV275" i="51"/>
  <c r="GV247" i="51"/>
  <c r="GV241" i="51"/>
  <c r="GV214" i="51"/>
  <c r="GV192" i="51"/>
  <c r="GX330" i="51"/>
  <c r="GX145" i="51"/>
  <c r="GX263" i="51"/>
  <c r="GX262" i="51" s="1"/>
  <c r="GY335" i="51"/>
  <c r="GY295" i="51"/>
  <c r="GY294" i="51" s="1"/>
  <c r="GY184" i="51"/>
  <c r="GY145" i="51"/>
  <c r="EX178" i="51"/>
  <c r="EX64" i="51"/>
  <c r="EZ192" i="51"/>
  <c r="EZ58" i="51"/>
  <c r="EX275" i="51"/>
  <c r="EZ330" i="51"/>
  <c r="EY324" i="51"/>
  <c r="EZ410" i="51"/>
  <c r="EW184" i="51"/>
  <c r="EN110" i="51"/>
  <c r="EY97" i="51"/>
  <c r="EY58" i="51"/>
  <c r="EX335" i="51"/>
  <c r="EX285" i="51"/>
  <c r="EX263" i="51"/>
  <c r="EX262" i="51" s="1"/>
  <c r="EZ282" i="51"/>
  <c r="EW258" i="51"/>
  <c r="EW257" i="51" s="1"/>
  <c r="EW241" i="51"/>
  <c r="EW221" i="51"/>
  <c r="EW145" i="51"/>
  <c r="EV339" i="51"/>
  <c r="ET300" i="51"/>
  <c r="ET171" i="51"/>
  <c r="ET110" i="51"/>
  <c r="ES312" i="51"/>
  <c r="ES268" i="51"/>
  <c r="ES151" i="51"/>
  <c r="EN312" i="51"/>
  <c r="EN262" i="51"/>
  <c r="EJ339" i="51"/>
  <c r="EJ262" i="51"/>
  <c r="EF151" i="51"/>
  <c r="EB240" i="51"/>
  <c r="EB171" i="51"/>
  <c r="EB110" i="51"/>
  <c r="EB96" i="51"/>
  <c r="DS268" i="51"/>
  <c r="DS233" i="51"/>
  <c r="DS177" i="51"/>
  <c r="DN353" i="51"/>
  <c r="DN268" i="51"/>
  <c r="DN233" i="51"/>
  <c r="DN177" i="51"/>
  <c r="EY184" i="51"/>
  <c r="EY139" i="51"/>
  <c r="EY49" i="51"/>
  <c r="EX282" i="51"/>
  <c r="EZ346" i="51"/>
  <c r="EZ308" i="51"/>
  <c r="EY350" i="51"/>
  <c r="EY330" i="51"/>
  <c r="EY295" i="51"/>
  <c r="EY294" i="51" s="1"/>
  <c r="EV373" i="51"/>
  <c r="ET373" i="51"/>
  <c r="EN373" i="51"/>
  <c r="EF373" i="51"/>
  <c r="DX373" i="51"/>
  <c r="EW346" i="51"/>
  <c r="EW313" i="51"/>
  <c r="EW312" i="51" s="1"/>
  <c r="EW301" i="51"/>
  <c r="EW254" i="51"/>
  <c r="EW229" i="51"/>
  <c r="EW214" i="51"/>
  <c r="EW163" i="51"/>
  <c r="EW162" i="51" s="1"/>
  <c r="EV268" i="51"/>
  <c r="EV188" i="51"/>
  <c r="EU353" i="51"/>
  <c r="EU262" i="51"/>
  <c r="EU151" i="51"/>
  <c r="ET353" i="51"/>
  <c r="ET281" i="51"/>
  <c r="ET151" i="51"/>
  <c r="ES240" i="51"/>
  <c r="ES171" i="51"/>
  <c r="EN323" i="51"/>
  <c r="EN171" i="51"/>
  <c r="EJ312" i="51"/>
  <c r="EJ151" i="51"/>
  <c r="EF339" i="51"/>
  <c r="EF300" i="51"/>
  <c r="EF262" i="51"/>
  <c r="EF110" i="51"/>
  <c r="EB312" i="51"/>
  <c r="EB268" i="51"/>
  <c r="EB177" i="51"/>
  <c r="EB151" i="51"/>
  <c r="DX339" i="51"/>
  <c r="DX312" i="51"/>
  <c r="DX233" i="51"/>
  <c r="DX96" i="51"/>
  <c r="DS323" i="51"/>
  <c r="DS151" i="51"/>
  <c r="DN151" i="51"/>
  <c r="EY178" i="51"/>
  <c r="EX346" i="51"/>
  <c r="EX330" i="51"/>
  <c r="EX324" i="51"/>
  <c r="EZ350" i="51"/>
  <c r="EZ324" i="51"/>
  <c r="EZ313" i="51"/>
  <c r="EZ312" i="51" s="1"/>
  <c r="EZ301" i="51"/>
  <c r="EZ285" i="51"/>
  <c r="EZ271" i="51"/>
  <c r="EY335" i="51"/>
  <c r="EY308" i="51"/>
  <c r="EX410" i="51"/>
  <c r="EV383" i="51"/>
  <c r="ET383" i="51"/>
  <c r="EN383" i="51"/>
  <c r="EF383" i="51"/>
  <c r="DX383" i="51"/>
  <c r="EV300" i="51"/>
  <c r="EV96" i="51"/>
  <c r="EU268" i="51"/>
  <c r="ES300" i="51"/>
  <c r="EN339" i="51"/>
  <c r="EN300" i="51"/>
  <c r="EN96" i="51"/>
  <c r="EJ162" i="51"/>
  <c r="EF240" i="51"/>
  <c r="EB281" i="51"/>
  <c r="EB233" i="51"/>
  <c r="EB162" i="51"/>
  <c r="DX268" i="51"/>
  <c r="DS162" i="51"/>
  <c r="DN162" i="51"/>
  <c r="Z280" i="51"/>
  <c r="BM288" i="51"/>
  <c r="BM136" i="51"/>
  <c r="FC188" i="51"/>
  <c r="FF188" i="51"/>
  <c r="FH151" i="51"/>
  <c r="GW211" i="51"/>
  <c r="GW101" i="51"/>
  <c r="GU263" i="51"/>
  <c r="GU262" i="51" s="1"/>
  <c r="GU251" i="51"/>
  <c r="GT281" i="51"/>
  <c r="GT233" i="51"/>
  <c r="GR281" i="51"/>
  <c r="GR233" i="51"/>
  <c r="GO262" i="51"/>
  <c r="GN171" i="51"/>
  <c r="GN96" i="51"/>
  <c r="GM312" i="51"/>
  <c r="GL151" i="51"/>
  <c r="GK171" i="51"/>
  <c r="GK96" i="51"/>
  <c r="GH281" i="51"/>
  <c r="GH233" i="51"/>
  <c r="FR281" i="51"/>
  <c r="FR240" i="51"/>
  <c r="FH188" i="51"/>
  <c r="GW111" i="51"/>
  <c r="GS281" i="51"/>
  <c r="GS240" i="51"/>
  <c r="GQ281" i="51"/>
  <c r="GQ240" i="51"/>
  <c r="GO188" i="51"/>
  <c r="GL188" i="51"/>
  <c r="GG281" i="51"/>
  <c r="GG240" i="51"/>
  <c r="FZ188" i="51"/>
  <c r="FW188" i="51"/>
  <c r="EZ404" i="51"/>
  <c r="EW354" i="51"/>
  <c r="FE188" i="51"/>
  <c r="GW159" i="51"/>
  <c r="GW120" i="51"/>
  <c r="GU111" i="51"/>
  <c r="GT312" i="51"/>
  <c r="GR312" i="51"/>
  <c r="GP171" i="51"/>
  <c r="GJ262" i="51"/>
  <c r="GI171" i="51"/>
  <c r="GH312" i="51"/>
  <c r="GB281" i="51"/>
  <c r="GB240" i="51"/>
  <c r="FC162" i="51"/>
  <c r="FE162" i="51"/>
  <c r="FF162" i="51"/>
  <c r="FH281" i="51"/>
  <c r="FH240" i="51"/>
  <c r="FH110" i="51"/>
  <c r="GW263" i="51"/>
  <c r="GW262" i="51" s="1"/>
  <c r="GW251" i="51"/>
  <c r="GU258" i="51"/>
  <c r="GU257" i="51" s="1"/>
  <c r="GU221" i="51"/>
  <c r="GU120" i="51"/>
  <c r="GT268" i="51"/>
  <c r="GT188" i="51"/>
  <c r="GS188" i="51"/>
  <c r="GS162" i="51"/>
  <c r="GR268" i="51"/>
  <c r="GR188" i="51"/>
  <c r="GQ188" i="51"/>
  <c r="GQ162" i="51"/>
  <c r="GP300" i="51"/>
  <c r="GM240" i="51"/>
  <c r="GL281" i="51"/>
  <c r="GL240" i="51"/>
  <c r="GL110" i="51"/>
  <c r="GJ188" i="51"/>
  <c r="GI300" i="51"/>
  <c r="GH268" i="51"/>
  <c r="GH188" i="51"/>
  <c r="GG188" i="51"/>
  <c r="GG162" i="51"/>
  <c r="GF300" i="51"/>
  <c r="FP188" i="51"/>
  <c r="FL188" i="51"/>
  <c r="GC281" i="51"/>
  <c r="GC233" i="51"/>
  <c r="FY96" i="51"/>
  <c r="FW151" i="51"/>
  <c r="FV96" i="51"/>
  <c r="FS281" i="51"/>
  <c r="FS233" i="51"/>
  <c r="FO96" i="51"/>
  <c r="FL262" i="51"/>
  <c r="FK96" i="51"/>
  <c r="GV254" i="51"/>
  <c r="GV226" i="51"/>
  <c r="GV205" i="51"/>
  <c r="GV97" i="51"/>
  <c r="GX354" i="51"/>
  <c r="GX251" i="51"/>
  <c r="EX111" i="51"/>
  <c r="GE171" i="51"/>
  <c r="GC312" i="51"/>
  <c r="FM171" i="51"/>
  <c r="GV139" i="51"/>
  <c r="GX111" i="51"/>
  <c r="GC268" i="51"/>
  <c r="GC188" i="51"/>
  <c r="GB188" i="51"/>
  <c r="GB162" i="51"/>
  <c r="GA300" i="51"/>
  <c r="FX240" i="51"/>
  <c r="FW281" i="51"/>
  <c r="FW240" i="51"/>
  <c r="FW110" i="51"/>
  <c r="FU188" i="51"/>
  <c r="FT300" i="51"/>
  <c r="FS268" i="51"/>
  <c r="FS188" i="51"/>
  <c r="FR188" i="51"/>
  <c r="FR162" i="51"/>
  <c r="FQ300" i="51"/>
  <c r="FN188" i="51"/>
  <c r="FM300" i="51"/>
  <c r="FJ188" i="51"/>
  <c r="FI300" i="51"/>
  <c r="GV217" i="51"/>
  <c r="GV201" i="51"/>
  <c r="GX340" i="51"/>
  <c r="GX324" i="51"/>
  <c r="GX258" i="51"/>
  <c r="GX257" i="51" s="1"/>
  <c r="GX221" i="51"/>
  <c r="GX120" i="51"/>
  <c r="EX58" i="51"/>
  <c r="GY211" i="51"/>
  <c r="GY120" i="51"/>
  <c r="GY42" i="51"/>
  <c r="EX211" i="51"/>
  <c r="EX101" i="51"/>
  <c r="EZ131" i="51"/>
  <c r="EZ101" i="51"/>
  <c r="EZ49" i="51"/>
  <c r="EY251" i="51"/>
  <c r="GY340" i="51"/>
  <c r="GY324" i="51"/>
  <c r="GY374" i="51"/>
  <c r="GY373" i="51" s="1"/>
  <c r="EX159" i="51"/>
  <c r="EX120" i="51"/>
  <c r="EX42" i="51"/>
  <c r="EY384" i="51"/>
  <c r="GY111" i="51"/>
  <c r="GY58" i="51"/>
  <c r="EZ178" i="51"/>
  <c r="EZ111" i="51"/>
  <c r="EY258" i="51"/>
  <c r="EY257" i="51" s="1"/>
  <c r="EY221" i="51"/>
  <c r="EY111" i="51"/>
  <c r="EY101" i="51"/>
  <c r="EX350" i="51"/>
  <c r="EX308" i="51"/>
  <c r="EX295" i="51"/>
  <c r="EX294" i="51" s="1"/>
  <c r="EX384" i="51"/>
  <c r="EB188" i="51"/>
  <c r="EX340" i="51"/>
  <c r="EZ354" i="51"/>
  <c r="EY410" i="51"/>
  <c r="EZ374" i="51"/>
  <c r="EZ373" i="51" s="1"/>
  <c r="EW384" i="51"/>
  <c r="EW233" i="51"/>
  <c r="EU281" i="51"/>
  <c r="EY131" i="51"/>
  <c r="EZ275" i="51"/>
  <c r="EY271" i="51"/>
  <c r="EX374" i="51"/>
  <c r="EX373" i="51" s="1"/>
  <c r="EY374" i="51"/>
  <c r="EY373" i="51" s="1"/>
  <c r="EW340" i="51"/>
  <c r="EW308" i="51"/>
  <c r="EW197" i="51"/>
  <c r="EW139" i="51"/>
  <c r="EV323" i="51"/>
  <c r="EV233" i="51"/>
  <c r="EU188" i="51"/>
  <c r="EU162" i="51"/>
  <c r="ET162" i="51"/>
  <c r="ET96" i="51"/>
  <c r="EN188" i="51"/>
  <c r="EJ281" i="51"/>
  <c r="EJ240" i="51"/>
  <c r="EF96" i="51"/>
  <c r="DX323" i="51"/>
  <c r="DS353" i="51"/>
  <c r="DS281" i="51"/>
  <c r="DS240" i="51"/>
  <c r="DN281" i="51"/>
  <c r="DN240" i="51"/>
  <c r="DN110" i="51"/>
  <c r="EV262" i="51"/>
  <c r="EU339" i="51"/>
  <c r="EU240" i="51"/>
  <c r="EU110" i="51"/>
  <c r="ET240" i="51"/>
  <c r="ET138" i="51"/>
  <c r="ES188" i="51"/>
  <c r="ES177" i="51"/>
  <c r="EJ188" i="51"/>
  <c r="DX262" i="51"/>
  <c r="DS188" i="51"/>
  <c r="DN188" i="51"/>
  <c r="EW192" i="51"/>
  <c r="DX188" i="51"/>
  <c r="IS303" i="51" l="1"/>
  <c r="ER363" i="51"/>
  <c r="DY363" i="51"/>
  <c r="IT99" i="51"/>
  <c r="HJ301" i="51"/>
  <c r="HJ300" i="51" s="1"/>
  <c r="EA363" i="51"/>
  <c r="BI322" i="51"/>
  <c r="GX233" i="51"/>
  <c r="I18" i="56" s="1"/>
  <c r="GW233" i="51"/>
  <c r="G18" i="56" s="1"/>
  <c r="IT86" i="51"/>
  <c r="HH86" i="51"/>
  <c r="HG86" i="51"/>
  <c r="HE86" i="51"/>
  <c r="HF86" i="51"/>
  <c r="HJ163" i="51"/>
  <c r="HJ162" i="51" s="1"/>
  <c r="AK339" i="51"/>
  <c r="AK322" i="51" s="1"/>
  <c r="BM350" i="51"/>
  <c r="Z352" i="51" s="1"/>
  <c r="GU324" i="51"/>
  <c r="GU323" i="51" s="1"/>
  <c r="EP363" i="51"/>
  <c r="IV250" i="51"/>
  <c r="H27" i="56"/>
  <c r="O12" i="66"/>
  <c r="I12" i="66"/>
  <c r="G12" i="66"/>
  <c r="K12" i="66"/>
  <c r="I25" i="63"/>
  <c r="L25" i="63" s="1"/>
  <c r="J27" i="56"/>
  <c r="L27" i="56"/>
  <c r="K27" i="56"/>
  <c r="G25" i="63"/>
  <c r="I8" i="56"/>
  <c r="I6" i="63" s="1"/>
  <c r="E8" i="56"/>
  <c r="E6" i="63" s="1"/>
  <c r="I32" i="56"/>
  <c r="I21" i="56"/>
  <c r="I19" i="63" s="1"/>
  <c r="I24" i="56"/>
  <c r="I22" i="63" s="1"/>
  <c r="E24" i="56"/>
  <c r="E22" i="63" s="1"/>
  <c r="E21" i="56"/>
  <c r="E19" i="63" s="1"/>
  <c r="I20" i="56"/>
  <c r="I18" i="63" s="1"/>
  <c r="G24" i="56"/>
  <c r="E26" i="56"/>
  <c r="E24" i="63" s="1"/>
  <c r="E32" i="56"/>
  <c r="E30" i="63" s="1"/>
  <c r="G26" i="56"/>
  <c r="I14" i="56"/>
  <c r="I12" i="63" s="1"/>
  <c r="G32" i="56"/>
  <c r="G21" i="56"/>
  <c r="G20" i="56"/>
  <c r="G14" i="56"/>
  <c r="E20" i="56"/>
  <c r="E18" i="63" s="1"/>
  <c r="I26" i="56"/>
  <c r="E18" i="56"/>
  <c r="E16" i="63" s="1"/>
  <c r="BM301" i="51"/>
  <c r="Z303" i="51" s="1"/>
  <c r="BM27" i="51"/>
  <c r="Z33" i="51" s="1"/>
  <c r="DE301" i="51"/>
  <c r="DE300" i="51" s="1"/>
  <c r="GV171" i="51"/>
  <c r="DZ363" i="51"/>
  <c r="GX171" i="51"/>
  <c r="GA11" i="51"/>
  <c r="GA10" i="51" s="1"/>
  <c r="GW171" i="51"/>
  <c r="GU301" i="51"/>
  <c r="GU300" i="51" s="1"/>
  <c r="DF73" i="51"/>
  <c r="DP81" i="51"/>
  <c r="DP35" i="51" s="1"/>
  <c r="DE295" i="51"/>
  <c r="DE294" i="51" s="1"/>
  <c r="BP350" i="51"/>
  <c r="BP339" i="51" s="1"/>
  <c r="EY86" i="51"/>
  <c r="HJ27" i="51"/>
  <c r="HJ11" i="51" s="1"/>
  <c r="HJ10" i="51" s="1"/>
  <c r="DN323" i="51"/>
  <c r="DN322" i="51" s="1"/>
  <c r="DF145" i="51"/>
  <c r="DF138" i="51" s="1"/>
  <c r="IU99" i="51"/>
  <c r="GU86" i="51"/>
  <c r="GU81" i="51" s="1"/>
  <c r="CT96" i="51"/>
  <c r="CT95" i="51" s="1"/>
  <c r="BE188" i="51"/>
  <c r="BE95" i="51" s="1"/>
  <c r="AK268" i="51"/>
  <c r="AK281" i="51"/>
  <c r="EZ86" i="51"/>
  <c r="EZ81" i="51" s="1"/>
  <c r="BM354" i="51"/>
  <c r="Z358" i="51" s="1"/>
  <c r="AG81" i="51"/>
  <c r="AG35" i="51" s="1"/>
  <c r="EW97" i="51"/>
  <c r="EW96" i="51" s="1"/>
  <c r="CS96" i="51"/>
  <c r="CS95" i="51" s="1"/>
  <c r="HM350" i="51"/>
  <c r="HM339" i="51" s="1"/>
  <c r="IV351" i="51"/>
  <c r="IV350" i="51" s="1"/>
  <c r="IV339" i="51" s="1"/>
  <c r="IS21" i="51"/>
  <c r="HY19" i="51"/>
  <c r="HY11" i="51" s="1"/>
  <c r="HY10" i="51" s="1"/>
  <c r="HY421" i="51" s="1"/>
  <c r="IG108" i="51"/>
  <c r="IG96" i="51" s="1"/>
  <c r="IG95" i="51" s="1"/>
  <c r="IG421" i="51" s="1"/>
  <c r="IV109" i="51"/>
  <c r="IV108" i="51" s="1"/>
  <c r="IS217" i="51"/>
  <c r="HH58" i="51"/>
  <c r="HH36" i="51" s="1"/>
  <c r="IV63" i="51"/>
  <c r="IV58" i="51" s="1"/>
  <c r="IV36" i="51" s="1"/>
  <c r="K6" i="68" s="1"/>
  <c r="L6" i="68" s="1"/>
  <c r="HJ381" i="51"/>
  <c r="HJ373" i="51" s="1"/>
  <c r="IS382" i="51"/>
  <c r="IS350" i="51"/>
  <c r="IS404" i="51"/>
  <c r="IF108" i="51"/>
  <c r="IF96" i="51" s="1"/>
  <c r="IF95" i="51" s="1"/>
  <c r="IF421" i="51" s="1"/>
  <c r="IU109" i="51"/>
  <c r="IU108" i="51" s="1"/>
  <c r="HH404" i="51"/>
  <c r="HH383" i="51" s="1"/>
  <c r="HH363" i="51" s="1"/>
  <c r="IV407" i="51"/>
  <c r="IV404" i="51" s="1"/>
  <c r="IV383" i="51" s="1"/>
  <c r="HK247" i="51"/>
  <c r="HK240" i="51" s="1"/>
  <c r="IT250" i="51"/>
  <c r="IT247" i="51" s="1"/>
  <c r="IT240" i="51" s="1"/>
  <c r="F18" i="68" s="1"/>
  <c r="HF97" i="51"/>
  <c r="HF96" i="51" s="1"/>
  <c r="IT98" i="51"/>
  <c r="HE163" i="51"/>
  <c r="HE162" i="51" s="1"/>
  <c r="IS164" i="51"/>
  <c r="II214" i="51"/>
  <c r="IS215" i="51"/>
  <c r="IS255" i="51"/>
  <c r="HE254" i="51"/>
  <c r="HE240" i="51" s="1"/>
  <c r="IS15" i="51"/>
  <c r="IN12" i="51"/>
  <c r="IN11" i="51" s="1"/>
  <c r="IN10" i="51" s="1"/>
  <c r="IJ201" i="51"/>
  <c r="IT202" i="51"/>
  <c r="IT201" i="51" s="1"/>
  <c r="IS89" i="51"/>
  <c r="IJ229" i="51"/>
  <c r="IT230" i="51"/>
  <c r="IT229" i="51" s="1"/>
  <c r="AN247" i="51"/>
  <c r="AN240" i="51" s="1"/>
  <c r="AN95" i="51" s="1"/>
  <c r="HJ350" i="51"/>
  <c r="HJ271" i="51"/>
  <c r="IS272" i="51"/>
  <c r="HJ279" i="51"/>
  <c r="IS280" i="51"/>
  <c r="HJ290" i="51"/>
  <c r="IS291" i="51"/>
  <c r="HJ49" i="51"/>
  <c r="HJ36" i="51" s="1"/>
  <c r="HJ35" i="51" s="1"/>
  <c r="IS50" i="51"/>
  <c r="HL350" i="51"/>
  <c r="HL339" i="51" s="1"/>
  <c r="IU351" i="51"/>
  <c r="IU350" i="51" s="1"/>
  <c r="IU339" i="51" s="1"/>
  <c r="HK19" i="51"/>
  <c r="HK11" i="51" s="1"/>
  <c r="HK10" i="51" s="1"/>
  <c r="IT21" i="51"/>
  <c r="IT19" i="51" s="1"/>
  <c r="IT11" i="51" s="1"/>
  <c r="HK236" i="51"/>
  <c r="HK233" i="51" s="1"/>
  <c r="IT237" i="51"/>
  <c r="IL229" i="51"/>
  <c r="IL188" i="51" s="1"/>
  <c r="IV229" i="51"/>
  <c r="IV188" i="51" s="1"/>
  <c r="K16" i="68" s="1"/>
  <c r="IJ192" i="51"/>
  <c r="IT194" i="51"/>
  <c r="IW84" i="51"/>
  <c r="IW82" i="51" s="1"/>
  <c r="HI82" i="51"/>
  <c r="HI81" i="51" s="1"/>
  <c r="HI35" i="51" s="1"/>
  <c r="HI421" i="51" s="1"/>
  <c r="HE295" i="51"/>
  <c r="HE294" i="51" s="1"/>
  <c r="IS298" i="51"/>
  <c r="IS295" i="51" s="1"/>
  <c r="IS150" i="51"/>
  <c r="ID145" i="51"/>
  <c r="ID138" i="51" s="1"/>
  <c r="HG97" i="51"/>
  <c r="HG96" i="51" s="1"/>
  <c r="HG95" i="51" s="1"/>
  <c r="IU98" i="51"/>
  <c r="II205" i="51"/>
  <c r="IS208" i="51"/>
  <c r="HK145" i="51"/>
  <c r="HK138" i="51" s="1"/>
  <c r="IT148" i="51"/>
  <c r="IT145" i="51" s="1"/>
  <c r="IT138" i="51" s="1"/>
  <c r="F11" i="68" s="1"/>
  <c r="IS356" i="51"/>
  <c r="HJ354" i="51"/>
  <c r="HJ353" i="51" s="1"/>
  <c r="II201" i="51"/>
  <c r="IS202" i="51"/>
  <c r="HE82" i="51"/>
  <c r="IS83" i="51"/>
  <c r="IS302" i="51"/>
  <c r="BP250" i="51"/>
  <c r="BP247" i="51" s="1"/>
  <c r="BP240" i="51" s="1"/>
  <c r="IU87" i="51"/>
  <c r="IU86" i="51" s="1"/>
  <c r="HK159" i="51"/>
  <c r="HK151" i="51" s="1"/>
  <c r="IT160" i="51"/>
  <c r="IT159" i="51" s="1"/>
  <c r="IT151" i="51" s="1"/>
  <c r="F12" i="68" s="1"/>
  <c r="HH82" i="51"/>
  <c r="IV83" i="51"/>
  <c r="IV82" i="51" s="1"/>
  <c r="HJ365" i="51"/>
  <c r="HJ364" i="51" s="1"/>
  <c r="IS366" i="51"/>
  <c r="HJ410" i="51"/>
  <c r="HJ383" i="51" s="1"/>
  <c r="IS419" i="51"/>
  <c r="IV99" i="51"/>
  <c r="IV97" i="51" s="1"/>
  <c r="HM97" i="51"/>
  <c r="HM96" i="51" s="1"/>
  <c r="IS333" i="51"/>
  <c r="HE330" i="51"/>
  <c r="HF324" i="51"/>
  <c r="HF323" i="51" s="1"/>
  <c r="HF322" i="51" s="1"/>
  <c r="IT327" i="51"/>
  <c r="HF163" i="51"/>
  <c r="IT164" i="51"/>
  <c r="ID108" i="51"/>
  <c r="ID96" i="51" s="1"/>
  <c r="IS109" i="51"/>
  <c r="IS349" i="51"/>
  <c r="HJ346" i="51"/>
  <c r="IS200" i="51"/>
  <c r="II197" i="51"/>
  <c r="HO241" i="51"/>
  <c r="HO240" i="51" s="1"/>
  <c r="IS243" i="51"/>
  <c r="HJ269" i="51"/>
  <c r="IS270" i="51"/>
  <c r="HF404" i="51"/>
  <c r="HF383" i="51" s="1"/>
  <c r="HF363" i="51" s="1"/>
  <c r="IT406" i="51"/>
  <c r="IT404" i="51" s="1"/>
  <c r="IT383" i="51" s="1"/>
  <c r="HF82" i="51"/>
  <c r="IT83" i="51"/>
  <c r="IT82" i="51" s="1"/>
  <c r="IS90" i="51"/>
  <c r="GZ81" i="51"/>
  <c r="GZ35" i="51" s="1"/>
  <c r="GZ421" i="51" s="1"/>
  <c r="IT80" i="51"/>
  <c r="IT79" i="51" s="1"/>
  <c r="IT73" i="51" s="1"/>
  <c r="F7" i="68" s="1"/>
  <c r="HF79" i="51"/>
  <c r="HF73" i="51" s="1"/>
  <c r="HL247" i="51"/>
  <c r="HL240" i="51" s="1"/>
  <c r="IU250" i="51"/>
  <c r="IU247" i="51" s="1"/>
  <c r="IU240" i="51" s="1"/>
  <c r="I18" i="68" s="1"/>
  <c r="HJ275" i="51"/>
  <c r="IS277" i="51"/>
  <c r="HJ285" i="51"/>
  <c r="IS287" i="51"/>
  <c r="IS27" i="51"/>
  <c r="HK285" i="51"/>
  <c r="HK281" i="51" s="1"/>
  <c r="IT286" i="51"/>
  <c r="IT285" i="51" s="1"/>
  <c r="IT281" i="51" s="1"/>
  <c r="F22" i="68" s="1"/>
  <c r="HF320" i="51"/>
  <c r="HF319" i="51" s="1"/>
  <c r="IT321" i="51"/>
  <c r="IT320" i="51" s="1"/>
  <c r="IT319" i="51" s="1"/>
  <c r="F26" i="68" s="1"/>
  <c r="G26" i="68" s="1"/>
  <c r="ID159" i="51"/>
  <c r="ID151" i="51" s="1"/>
  <c r="IS160" i="51"/>
  <c r="IV87" i="51"/>
  <c r="IV86" i="51" s="1"/>
  <c r="HJ101" i="51"/>
  <c r="HJ96" i="51" s="1"/>
  <c r="IS103" i="51"/>
  <c r="HJ131" i="51"/>
  <c r="HJ110" i="51" s="1"/>
  <c r="IS134" i="51"/>
  <c r="IU83" i="51"/>
  <c r="IU82" i="51" s="1"/>
  <c r="HG82" i="51"/>
  <c r="HE324" i="51"/>
  <c r="IS325" i="51"/>
  <c r="IT133" i="51"/>
  <c r="IT131" i="51" s="1"/>
  <c r="IT110" i="51" s="1"/>
  <c r="F10" i="68" s="1"/>
  <c r="IE131" i="51"/>
  <c r="IE110" i="51" s="1"/>
  <c r="IE95" i="51" s="1"/>
  <c r="IE421" i="51" s="1"/>
  <c r="HG404" i="51"/>
  <c r="HG383" i="51" s="1"/>
  <c r="HG363" i="51" s="1"/>
  <c r="IU407" i="51"/>
  <c r="IU404" i="51" s="1"/>
  <c r="IU383" i="51" s="1"/>
  <c r="HE97" i="51"/>
  <c r="HE96" i="51" s="1"/>
  <c r="IS98" i="51"/>
  <c r="IS224" i="51"/>
  <c r="II221" i="51"/>
  <c r="IK229" i="51"/>
  <c r="IK188" i="51" s="1"/>
  <c r="IU230" i="51"/>
  <c r="HF169" i="51"/>
  <c r="IT170" i="51"/>
  <c r="IT169" i="51" s="1"/>
  <c r="IS128" i="51"/>
  <c r="IN120" i="51"/>
  <c r="IN110" i="51" s="1"/>
  <c r="IN95" i="51" s="1"/>
  <c r="HM247" i="51"/>
  <c r="HM240" i="51" s="1"/>
  <c r="DF97" i="51"/>
  <c r="DF96" i="51" s="1"/>
  <c r="DG97" i="51"/>
  <c r="DG96" i="51" s="1"/>
  <c r="BN131" i="51"/>
  <c r="BN110" i="51" s="1"/>
  <c r="DQ81" i="51"/>
  <c r="DQ35" i="51" s="1"/>
  <c r="BN201" i="51"/>
  <c r="BN188" i="51" s="1"/>
  <c r="BO171" i="51"/>
  <c r="BM285" i="51"/>
  <c r="BM281" i="51" s="1"/>
  <c r="EX82" i="51"/>
  <c r="BO350" i="51"/>
  <c r="BO339" i="51" s="1"/>
  <c r="EW404" i="51"/>
  <c r="EW383" i="51" s="1"/>
  <c r="BO233" i="51"/>
  <c r="BP373" i="51"/>
  <c r="EW86" i="51"/>
  <c r="EW81" i="51" s="1"/>
  <c r="EW324" i="51"/>
  <c r="EW323" i="51" s="1"/>
  <c r="BN262" i="51"/>
  <c r="EX86" i="51"/>
  <c r="BP171" i="51"/>
  <c r="BN171" i="51"/>
  <c r="BN233" i="51"/>
  <c r="BO312" i="51"/>
  <c r="BP262" i="51"/>
  <c r="BN373" i="51"/>
  <c r="BN19" i="51"/>
  <c r="BN11" i="51" s="1"/>
  <c r="BN10" i="51" s="1"/>
  <c r="BP312" i="51"/>
  <c r="BO373" i="51"/>
  <c r="EY82" i="51"/>
  <c r="BN312" i="51"/>
  <c r="BP233" i="51"/>
  <c r="DO81" i="51"/>
  <c r="DO35" i="51" s="1"/>
  <c r="BO73" i="51"/>
  <c r="BO162" i="51"/>
  <c r="BN162" i="51"/>
  <c r="BP73" i="51"/>
  <c r="BN73" i="51"/>
  <c r="BO262" i="51"/>
  <c r="BP162" i="51"/>
  <c r="EO188" i="51"/>
  <c r="EO95" i="51" s="1"/>
  <c r="BN404" i="51"/>
  <c r="BN383" i="51" s="1"/>
  <c r="BO247" i="51"/>
  <c r="BO240" i="51" s="1"/>
  <c r="DJ363" i="51"/>
  <c r="E10" i="66"/>
  <c r="E11" i="66"/>
  <c r="E7" i="66"/>
  <c r="E9" i="66"/>
  <c r="E8" i="66"/>
  <c r="EQ363" i="51"/>
  <c r="GV163" i="51"/>
  <c r="GV162" i="51" s="1"/>
  <c r="AS363" i="51"/>
  <c r="EC363" i="51"/>
  <c r="AY363" i="51"/>
  <c r="AE363" i="51"/>
  <c r="EX162" i="51"/>
  <c r="Z140" i="51"/>
  <c r="DE353" i="51"/>
  <c r="EY281" i="51"/>
  <c r="ED363" i="51"/>
  <c r="GW73" i="51"/>
  <c r="FZ363" i="51"/>
  <c r="FR363" i="51"/>
  <c r="GV364" i="51"/>
  <c r="GU353" i="51"/>
  <c r="FO363" i="51"/>
  <c r="CY35" i="51"/>
  <c r="EG363" i="51"/>
  <c r="FW35" i="51"/>
  <c r="FO35" i="51"/>
  <c r="AF35" i="51"/>
  <c r="FO322" i="51"/>
  <c r="GL363" i="51"/>
  <c r="BH363" i="51"/>
  <c r="BK322" i="51"/>
  <c r="GD363" i="51"/>
  <c r="AS322" i="51"/>
  <c r="EN35" i="51"/>
  <c r="BG322" i="51"/>
  <c r="GR363" i="51"/>
  <c r="GX364" i="51"/>
  <c r="BF363" i="51"/>
  <c r="EL363" i="51"/>
  <c r="GE322" i="51"/>
  <c r="BC322" i="51"/>
  <c r="DI322" i="51"/>
  <c r="BZ35" i="51"/>
  <c r="GH363" i="51"/>
  <c r="GO35" i="51"/>
  <c r="EO363" i="51"/>
  <c r="GD35" i="51"/>
  <c r="GW81" i="51"/>
  <c r="FN35" i="51"/>
  <c r="FU322" i="51"/>
  <c r="FJ363" i="51"/>
  <c r="BS322" i="51"/>
  <c r="Z142" i="51"/>
  <c r="EU35" i="51"/>
  <c r="FU363" i="51"/>
  <c r="GW364" i="51"/>
  <c r="FM35" i="51"/>
  <c r="FE322" i="51"/>
  <c r="BP353" i="51"/>
  <c r="BL322" i="51"/>
  <c r="GJ363" i="51"/>
  <c r="GI363" i="51"/>
  <c r="DM35" i="51"/>
  <c r="DS35" i="51"/>
  <c r="FI363" i="51"/>
  <c r="EI363" i="51"/>
  <c r="FY322" i="51"/>
  <c r="EB35" i="51"/>
  <c r="GE363" i="51"/>
  <c r="BC363" i="51"/>
  <c r="Z141" i="51"/>
  <c r="GT363" i="51"/>
  <c r="CN35" i="51"/>
  <c r="FE363" i="51"/>
  <c r="FY35" i="51"/>
  <c r="GM363" i="51"/>
  <c r="FS35" i="51"/>
  <c r="FP363" i="51"/>
  <c r="DG353" i="51"/>
  <c r="BP177" i="51"/>
  <c r="CI322" i="51"/>
  <c r="AW322" i="51"/>
  <c r="AN35" i="51"/>
  <c r="BR35" i="51"/>
  <c r="GF322" i="51"/>
  <c r="FI35" i="51"/>
  <c r="BQ322" i="51"/>
  <c r="DU35" i="51"/>
  <c r="AO322" i="51"/>
  <c r="AM363" i="51"/>
  <c r="FS322" i="51"/>
  <c r="GL322" i="51"/>
  <c r="FV363" i="51"/>
  <c r="FK322" i="51"/>
  <c r="CP363" i="51"/>
  <c r="BG363" i="51"/>
  <c r="DP363" i="51"/>
  <c r="DK35" i="51"/>
  <c r="GB322" i="51"/>
  <c r="FW363" i="51"/>
  <c r="FK363" i="51"/>
  <c r="ED322" i="51"/>
  <c r="GV81" i="51"/>
  <c r="Z149" i="51"/>
  <c r="GU364" i="51"/>
  <c r="Z148" i="51"/>
  <c r="DA322" i="51"/>
  <c r="BV363" i="51"/>
  <c r="BY322" i="51"/>
  <c r="Z146" i="51"/>
  <c r="AJ35" i="51"/>
  <c r="Z144" i="51"/>
  <c r="Z143" i="51"/>
  <c r="EA35" i="51"/>
  <c r="FZ322" i="51"/>
  <c r="FH322" i="51"/>
  <c r="GI322" i="51"/>
  <c r="FJ322" i="51"/>
  <c r="GH35" i="51"/>
  <c r="GE35" i="51"/>
  <c r="BY35" i="51"/>
  <c r="ET35" i="51"/>
  <c r="CP35" i="51"/>
  <c r="EC322" i="51"/>
  <c r="DX35" i="51"/>
  <c r="CJ35" i="51"/>
  <c r="CJ322" i="51"/>
  <c r="CD363" i="51"/>
  <c r="FN363" i="51"/>
  <c r="Z198" i="51"/>
  <c r="DL322" i="51"/>
  <c r="Z57" i="51"/>
  <c r="FD35" i="51"/>
  <c r="AT363" i="51"/>
  <c r="GD322" i="51"/>
  <c r="FP322" i="51"/>
  <c r="GW323" i="51"/>
  <c r="ED35" i="51"/>
  <c r="CU322" i="51"/>
  <c r="BS35" i="51"/>
  <c r="EW364" i="51"/>
  <c r="BF35" i="51"/>
  <c r="Z50" i="51"/>
  <c r="GP322" i="51"/>
  <c r="AQ363" i="51"/>
  <c r="DK363" i="51"/>
  <c r="GI35" i="51"/>
  <c r="BI35" i="51"/>
  <c r="DY35" i="51"/>
  <c r="DI35" i="51"/>
  <c r="GX81" i="51"/>
  <c r="EL322" i="51"/>
  <c r="Z199" i="51"/>
  <c r="DA363" i="51"/>
  <c r="BU363" i="51"/>
  <c r="DN363" i="51"/>
  <c r="Z56" i="51"/>
  <c r="AI35" i="51"/>
  <c r="DF353" i="51"/>
  <c r="GW339" i="51"/>
  <c r="FW322" i="51"/>
  <c r="FT322" i="51"/>
  <c r="EK322" i="51"/>
  <c r="CH322" i="51"/>
  <c r="BY363" i="51"/>
  <c r="BP81" i="51"/>
  <c r="GX11" i="51"/>
  <c r="EL35" i="51"/>
  <c r="GJ35" i="51"/>
  <c r="FF363" i="51"/>
  <c r="BM110" i="51"/>
  <c r="BX35" i="51"/>
  <c r="GB35" i="51"/>
  <c r="FX363" i="51"/>
  <c r="FR322" i="51"/>
  <c r="BE363" i="51"/>
  <c r="GN322" i="51"/>
  <c r="AF322" i="51"/>
  <c r="DV35" i="51"/>
  <c r="CK35" i="51"/>
  <c r="CQ35" i="51"/>
  <c r="BH322" i="51"/>
  <c r="CT363" i="51"/>
  <c r="DG281" i="51"/>
  <c r="CW363" i="51"/>
  <c r="AL35" i="51"/>
  <c r="BE322" i="51"/>
  <c r="CE35" i="51"/>
  <c r="DT35" i="51"/>
  <c r="DK322" i="51"/>
  <c r="DQ322" i="51"/>
  <c r="BZ322" i="51"/>
  <c r="CE322" i="51"/>
  <c r="AN322" i="51"/>
  <c r="AX322" i="51"/>
  <c r="BQ363" i="51"/>
  <c r="DG151" i="51"/>
  <c r="EQ35" i="51"/>
  <c r="GQ322" i="51"/>
  <c r="AS35" i="51"/>
  <c r="DQ363" i="51"/>
  <c r="EE322" i="51"/>
  <c r="CD322" i="51"/>
  <c r="DE81" i="51"/>
  <c r="EJ35" i="51"/>
  <c r="DH281" i="51"/>
  <c r="CV35" i="51"/>
  <c r="CA35" i="51"/>
  <c r="AC363" i="51"/>
  <c r="AY35" i="51"/>
  <c r="CL35" i="51"/>
  <c r="GX383" i="51"/>
  <c r="FV322" i="51"/>
  <c r="EK363" i="51"/>
  <c r="CE363" i="51"/>
  <c r="GN35" i="51"/>
  <c r="CV363" i="51"/>
  <c r="AO35" i="51"/>
  <c r="CM363" i="51"/>
  <c r="EO35" i="51"/>
  <c r="GG363" i="51"/>
  <c r="FB35" i="51"/>
  <c r="GO322" i="51"/>
  <c r="AJ363" i="51"/>
  <c r="BB322" i="51"/>
  <c r="AR322" i="51"/>
  <c r="FA81" i="51"/>
  <c r="FA35" i="51" s="1"/>
  <c r="GA363" i="51"/>
  <c r="AL322" i="51"/>
  <c r="BN353" i="51"/>
  <c r="GU383" i="51"/>
  <c r="DR35" i="51"/>
  <c r="FG322" i="51"/>
  <c r="BJ363" i="51"/>
  <c r="AR35" i="51"/>
  <c r="CD35" i="51"/>
  <c r="CO363" i="51"/>
  <c r="EP35" i="51"/>
  <c r="EI35" i="51"/>
  <c r="AX363" i="51"/>
  <c r="BZ363" i="51"/>
  <c r="GB363" i="51"/>
  <c r="FN322" i="51"/>
  <c r="FT35" i="51"/>
  <c r="Z208" i="51"/>
  <c r="Z207" i="51"/>
  <c r="EO322" i="51"/>
  <c r="DZ322" i="51"/>
  <c r="DI363" i="51"/>
  <c r="DV322" i="51"/>
  <c r="AQ322" i="51"/>
  <c r="CY322" i="51"/>
  <c r="CC322" i="51"/>
  <c r="Z13" i="51"/>
  <c r="Z72" i="51"/>
  <c r="BW363" i="51"/>
  <c r="DB363" i="51"/>
  <c r="DC363" i="51"/>
  <c r="CI35" i="51"/>
  <c r="FX322" i="51"/>
  <c r="AF363" i="51"/>
  <c r="EK35" i="51"/>
  <c r="GQ35" i="51"/>
  <c r="CK363" i="51"/>
  <c r="DM363" i="51"/>
  <c r="ER322" i="51"/>
  <c r="CF363" i="51"/>
  <c r="CC363" i="51"/>
  <c r="DO363" i="51"/>
  <c r="EQ322" i="51"/>
  <c r="DM322" i="51"/>
  <c r="CK322" i="51"/>
  <c r="GY11" i="51"/>
  <c r="GY10" i="51" s="1"/>
  <c r="Z14" i="51"/>
  <c r="FF322" i="51"/>
  <c r="BL363" i="51"/>
  <c r="AD95" i="51"/>
  <c r="DD363" i="51"/>
  <c r="EH322" i="51"/>
  <c r="CR322" i="51"/>
  <c r="Z15" i="51"/>
  <c r="AQ35" i="51"/>
  <c r="CM322" i="51"/>
  <c r="CN95" i="51"/>
  <c r="DH364" i="51"/>
  <c r="BP96" i="51"/>
  <c r="DL363" i="51"/>
  <c r="DJ95" i="51"/>
  <c r="DW322" i="51"/>
  <c r="BC35" i="51"/>
  <c r="AH35" i="51"/>
  <c r="DF240" i="51"/>
  <c r="Z52" i="51"/>
  <c r="Z51" i="51"/>
  <c r="CM35" i="51"/>
  <c r="FS363" i="51"/>
  <c r="FP35" i="51"/>
  <c r="GL35" i="51"/>
  <c r="GF363" i="51"/>
  <c r="FA363" i="51"/>
  <c r="AV322" i="51"/>
  <c r="BJ95" i="51"/>
  <c r="CL363" i="51"/>
  <c r="CU35" i="51"/>
  <c r="DC35" i="51"/>
  <c r="AK35" i="51"/>
  <c r="GG322" i="51"/>
  <c r="FR35" i="51"/>
  <c r="FM322" i="51"/>
  <c r="FK35" i="51"/>
  <c r="FH35" i="51"/>
  <c r="FD95" i="51"/>
  <c r="FC35" i="51"/>
  <c r="GM322" i="51"/>
  <c r="AG322" i="51"/>
  <c r="BJ35" i="51"/>
  <c r="EP322" i="51"/>
  <c r="CZ35" i="51"/>
  <c r="CZ322" i="51"/>
  <c r="CB322" i="51"/>
  <c r="Z385" i="51"/>
  <c r="Z387" i="51"/>
  <c r="AE35" i="51"/>
  <c r="DG268" i="51"/>
  <c r="CX95" i="51"/>
  <c r="BR322" i="51"/>
  <c r="BM73" i="51"/>
  <c r="Z206" i="51"/>
  <c r="EM322" i="51"/>
  <c r="CO322" i="51"/>
  <c r="BN281" i="51"/>
  <c r="BX322" i="51"/>
  <c r="Z372" i="51"/>
  <c r="ES35" i="51"/>
  <c r="AV363" i="51"/>
  <c r="BK95" i="51"/>
  <c r="AU95" i="51"/>
  <c r="FL322" i="51"/>
  <c r="FU35" i="51"/>
  <c r="AH322" i="51"/>
  <c r="BL35" i="51"/>
  <c r="DN35" i="51"/>
  <c r="CC35" i="51"/>
  <c r="EG322" i="51"/>
  <c r="FY363" i="51"/>
  <c r="Z165" i="51"/>
  <c r="GJ322" i="51"/>
  <c r="Z231" i="51"/>
  <c r="BU322" i="51"/>
  <c r="AP35" i="51"/>
  <c r="DR363" i="51"/>
  <c r="GP363" i="51"/>
  <c r="CB35" i="51"/>
  <c r="BV35" i="51"/>
  <c r="DE364" i="51"/>
  <c r="GY281" i="51"/>
  <c r="AU363" i="51"/>
  <c r="BU35" i="51"/>
  <c r="CS35" i="51"/>
  <c r="BP364" i="51"/>
  <c r="FH363" i="51"/>
  <c r="Z391" i="51"/>
  <c r="AT322" i="51"/>
  <c r="BI363" i="51"/>
  <c r="AZ35" i="51"/>
  <c r="CU363" i="51"/>
  <c r="GU36" i="51"/>
  <c r="FA322" i="51"/>
  <c r="GW268" i="51"/>
  <c r="GY300" i="51"/>
  <c r="GY268" i="51"/>
  <c r="DH177" i="51"/>
  <c r="GH322" i="51"/>
  <c r="GG35" i="51"/>
  <c r="GC35" i="51"/>
  <c r="GC363" i="51"/>
  <c r="FZ35" i="51"/>
  <c r="FM363" i="51"/>
  <c r="FJ35" i="51"/>
  <c r="FE35" i="51"/>
  <c r="FD363" i="51"/>
  <c r="FC322" i="51"/>
  <c r="FL363" i="51"/>
  <c r="BH35" i="51"/>
  <c r="AV35" i="51"/>
  <c r="CR363" i="51"/>
  <c r="DT322" i="51"/>
  <c r="AT35" i="51"/>
  <c r="BB35" i="51"/>
  <c r="BE35" i="51"/>
  <c r="CN363" i="51"/>
  <c r="DV363" i="51"/>
  <c r="CE95" i="51"/>
  <c r="EH35" i="51"/>
  <c r="EF35" i="51"/>
  <c r="CW35" i="51"/>
  <c r="EG35" i="51"/>
  <c r="EM35" i="51"/>
  <c r="DW35" i="51"/>
  <c r="BB363" i="51"/>
  <c r="AL363" i="51"/>
  <c r="BR363" i="51"/>
  <c r="EE35" i="51"/>
  <c r="Z342" i="51"/>
  <c r="Z84" i="51"/>
  <c r="FQ363" i="51"/>
  <c r="BD363" i="51"/>
  <c r="GU11" i="51"/>
  <c r="GU10" i="51" s="1"/>
  <c r="GW353" i="51"/>
  <c r="GR35" i="51"/>
  <c r="FQ322" i="51"/>
  <c r="BF322" i="51"/>
  <c r="AI95" i="51"/>
  <c r="AX95" i="51"/>
  <c r="EH363" i="51"/>
  <c r="GU281" i="51"/>
  <c r="BM233" i="51"/>
  <c r="Z332" i="51"/>
  <c r="BC95" i="51"/>
  <c r="Z343" i="51"/>
  <c r="Z388" i="51"/>
  <c r="CX363" i="51"/>
  <c r="CH363" i="51"/>
  <c r="Z102" i="51"/>
  <c r="AU322" i="51"/>
  <c r="Z176" i="51"/>
  <c r="DR322" i="51"/>
  <c r="CG322" i="51"/>
  <c r="BG35" i="51"/>
  <c r="DF151" i="51"/>
  <c r="AG363" i="51"/>
  <c r="Z71" i="51"/>
  <c r="Z390" i="51"/>
  <c r="GS322" i="51"/>
  <c r="CT35" i="51"/>
  <c r="DG300" i="51"/>
  <c r="FT363" i="51"/>
  <c r="GR322" i="51"/>
  <c r="GQ363" i="51"/>
  <c r="GP35" i="51"/>
  <c r="AD363" i="51"/>
  <c r="EM363" i="51"/>
  <c r="CR35" i="51"/>
  <c r="EZ300" i="51"/>
  <c r="Z153" i="51"/>
  <c r="Z66" i="51"/>
  <c r="BP151" i="51"/>
  <c r="EA322" i="51"/>
  <c r="Z203" i="51"/>
  <c r="BN81" i="51"/>
  <c r="Z396" i="51"/>
  <c r="BI95" i="51"/>
  <c r="CS363" i="51"/>
  <c r="DD322" i="51"/>
  <c r="CF322" i="51"/>
  <c r="Z17" i="51"/>
  <c r="DF281" i="51"/>
  <c r="CW322" i="51"/>
  <c r="Z403" i="51"/>
  <c r="GK322" i="51"/>
  <c r="FG363" i="51"/>
  <c r="Z18" i="51"/>
  <c r="Z180" i="51"/>
  <c r="DJ35" i="51"/>
  <c r="BX363" i="51"/>
  <c r="ER35" i="51"/>
  <c r="GT322" i="51"/>
  <c r="GA322" i="51"/>
  <c r="FG35" i="51"/>
  <c r="AZ363" i="51"/>
  <c r="DJ322" i="51"/>
  <c r="GX138" i="51"/>
  <c r="Z65" i="51"/>
  <c r="BK35" i="51"/>
  <c r="DE11" i="51"/>
  <c r="DE10" i="51" s="1"/>
  <c r="Z406" i="51"/>
  <c r="GU339" i="51"/>
  <c r="EZ364" i="51"/>
  <c r="Z361" i="51"/>
  <c r="DE217" i="51"/>
  <c r="DE188" i="51" s="1"/>
  <c r="EW268" i="51"/>
  <c r="GX96" i="51"/>
  <c r="BO353" i="51"/>
  <c r="Z68" i="51"/>
  <c r="Z264" i="51"/>
  <c r="CF95" i="51"/>
  <c r="GV383" i="51"/>
  <c r="GF35" i="51"/>
  <c r="GC322" i="51"/>
  <c r="DU363" i="51"/>
  <c r="CT322" i="51"/>
  <c r="EJ322" i="51"/>
  <c r="GV281" i="51"/>
  <c r="GV177" i="51"/>
  <c r="GV151" i="51"/>
  <c r="BN138" i="51"/>
  <c r="BP138" i="51"/>
  <c r="CG363" i="51"/>
  <c r="Z405" i="51"/>
  <c r="Z83" i="51"/>
  <c r="GA35" i="51"/>
  <c r="AI363" i="51"/>
  <c r="CN322" i="51"/>
  <c r="BD35" i="51"/>
  <c r="DH353" i="51"/>
  <c r="Z265" i="51"/>
  <c r="Z408" i="51"/>
  <c r="Z386" i="51"/>
  <c r="Z397" i="51"/>
  <c r="Z393" i="51"/>
  <c r="DE339" i="51"/>
  <c r="Z392" i="51"/>
  <c r="Z179" i="51"/>
  <c r="DE96" i="51"/>
  <c r="FD322" i="51"/>
  <c r="GX36" i="51"/>
  <c r="GV36" i="51"/>
  <c r="FV35" i="51"/>
  <c r="EZ11" i="51"/>
  <c r="EZ10" i="51" s="1"/>
  <c r="AR363" i="51"/>
  <c r="AP322" i="51"/>
  <c r="BG95" i="51"/>
  <c r="AT95" i="51"/>
  <c r="AP95" i="51"/>
  <c r="AC95" i="51"/>
  <c r="AH95" i="51"/>
  <c r="CM95" i="51"/>
  <c r="CL95" i="51"/>
  <c r="DZ35" i="51"/>
  <c r="BQ35" i="51"/>
  <c r="DL35" i="51"/>
  <c r="BW35" i="51"/>
  <c r="EX11" i="51"/>
  <c r="EX10" i="51" s="1"/>
  <c r="DG364" i="51"/>
  <c r="FX35" i="51"/>
  <c r="AI322" i="51"/>
  <c r="FI322" i="51"/>
  <c r="GO363" i="51"/>
  <c r="GN363" i="51"/>
  <c r="GW383" i="51"/>
  <c r="FL35" i="51"/>
  <c r="AC322" i="51"/>
  <c r="AY95" i="51"/>
  <c r="BH95" i="51"/>
  <c r="BL95" i="51"/>
  <c r="AV95" i="51"/>
  <c r="AD35" i="51"/>
  <c r="CZ363" i="51"/>
  <c r="BT363" i="51"/>
  <c r="AM95" i="51"/>
  <c r="AW35" i="51"/>
  <c r="DW363" i="51"/>
  <c r="CQ363" i="51"/>
  <c r="CA363" i="51"/>
  <c r="EE363" i="51"/>
  <c r="DT363" i="51"/>
  <c r="CY363" i="51"/>
  <c r="BS363" i="51"/>
  <c r="CP322" i="51"/>
  <c r="DP322" i="51"/>
  <c r="DY322" i="51"/>
  <c r="CL322" i="51"/>
  <c r="CO35" i="51"/>
  <c r="CH95" i="51"/>
  <c r="CX35" i="51"/>
  <c r="CH35" i="51"/>
  <c r="CZ95" i="51"/>
  <c r="CG35" i="51"/>
  <c r="EY151" i="51"/>
  <c r="AN363" i="51"/>
  <c r="DS363" i="51"/>
  <c r="EU363" i="51"/>
  <c r="Z204" i="51"/>
  <c r="FB363" i="51"/>
  <c r="Z407" i="51"/>
  <c r="BM323" i="51"/>
  <c r="Z133" i="51"/>
  <c r="BM383" i="51"/>
  <c r="DE240" i="51"/>
  <c r="Z394" i="51"/>
  <c r="GK35" i="51"/>
  <c r="DF11" i="51"/>
  <c r="DF10" i="51" s="1"/>
  <c r="DF383" i="51"/>
  <c r="Z395" i="51"/>
  <c r="Z182" i="51"/>
  <c r="DF364" i="51"/>
  <c r="DG339" i="51"/>
  <c r="DE110" i="51"/>
  <c r="DE383" i="51"/>
  <c r="FQ35" i="51"/>
  <c r="GM35" i="51"/>
  <c r="GW11" i="51"/>
  <c r="DA95" i="51"/>
  <c r="CD95" i="51"/>
  <c r="DB35" i="51"/>
  <c r="DE138" i="51"/>
  <c r="DE151" i="51"/>
  <c r="EI322" i="51"/>
  <c r="CS322" i="51"/>
  <c r="AH363" i="51"/>
  <c r="BA95" i="51"/>
  <c r="CB363" i="51"/>
  <c r="BT322" i="51"/>
  <c r="BR95" i="51"/>
  <c r="BP300" i="51"/>
  <c r="DG177" i="51"/>
  <c r="Z209" i="51"/>
  <c r="EC35" i="51"/>
  <c r="DF300" i="51"/>
  <c r="FC363" i="51"/>
  <c r="GW36" i="51"/>
  <c r="GV11" i="51"/>
  <c r="GT35" i="51"/>
  <c r="BD322" i="51"/>
  <c r="AQ95" i="51"/>
  <c r="DG240" i="51"/>
  <c r="BS95" i="51"/>
  <c r="CU95" i="51"/>
  <c r="CI95" i="51"/>
  <c r="DB322" i="51"/>
  <c r="BA322" i="51"/>
  <c r="DU322" i="51"/>
  <c r="BN364" i="51"/>
  <c r="CY95" i="51"/>
  <c r="Z107" i="51"/>
  <c r="AZ322" i="51"/>
  <c r="DC322" i="51"/>
  <c r="CR95" i="51"/>
  <c r="AE95" i="51"/>
  <c r="BA35" i="51"/>
  <c r="AM35" i="51"/>
  <c r="BK363" i="51"/>
  <c r="BM36" i="51"/>
  <c r="BO281" i="51"/>
  <c r="EV35" i="51"/>
  <c r="BT35" i="51"/>
  <c r="DH339" i="51"/>
  <c r="DE268" i="51"/>
  <c r="AC35" i="51"/>
  <c r="AL95" i="51"/>
  <c r="GW177" i="51"/>
  <c r="CC95" i="51"/>
  <c r="EY353" i="51"/>
  <c r="CI363" i="51"/>
  <c r="CX322" i="51"/>
  <c r="BN151" i="51"/>
  <c r="CQ322" i="51"/>
  <c r="CJ363" i="51"/>
  <c r="CQ95" i="51"/>
  <c r="BV322" i="51"/>
  <c r="DA35" i="51"/>
  <c r="DH96" i="51"/>
  <c r="AE322" i="51"/>
  <c r="AX35" i="51"/>
  <c r="CV322" i="51"/>
  <c r="BM257" i="51"/>
  <c r="Z104" i="51"/>
  <c r="DD35" i="51"/>
  <c r="DH268" i="51"/>
  <c r="BD95" i="51"/>
  <c r="Z222" i="51"/>
  <c r="CF35" i="51"/>
  <c r="DG323" i="51"/>
  <c r="BJ322" i="51"/>
  <c r="DF323" i="51"/>
  <c r="EY11" i="51"/>
  <c r="EY10" i="51" s="1"/>
  <c r="GU151" i="51"/>
  <c r="AY322" i="51"/>
  <c r="Z419" i="51"/>
  <c r="EW11" i="51"/>
  <c r="EW10" i="51" s="1"/>
  <c r="BP281" i="51"/>
  <c r="AJ322" i="51"/>
  <c r="BB95" i="51"/>
  <c r="AZ95" i="51"/>
  <c r="AU35" i="51"/>
  <c r="GY96" i="51"/>
  <c r="GX281" i="51"/>
  <c r="Z415" i="51"/>
  <c r="GS35" i="51"/>
  <c r="Z105" i="51"/>
  <c r="CP95" i="51"/>
  <c r="DH110" i="51"/>
  <c r="Z106" i="51"/>
  <c r="AP363" i="51"/>
  <c r="BM151" i="51"/>
  <c r="DF268" i="51"/>
  <c r="DH300" i="51"/>
  <c r="BO300" i="51"/>
  <c r="GU268" i="51"/>
  <c r="BO364" i="51"/>
  <c r="DH151" i="51"/>
  <c r="EV322" i="51"/>
  <c r="EW177" i="51"/>
  <c r="DG11" i="51"/>
  <c r="DG10" i="51" s="1"/>
  <c r="BF95" i="51"/>
  <c r="Z252" i="51"/>
  <c r="CG95" i="51"/>
  <c r="GS363" i="51"/>
  <c r="Z399" i="51"/>
  <c r="DF81" i="51"/>
  <c r="EZ138" i="51"/>
  <c r="BW322" i="51"/>
  <c r="Z166" i="51"/>
  <c r="GY151" i="51"/>
  <c r="BO268" i="51"/>
  <c r="BM96" i="51"/>
  <c r="BN177" i="51"/>
  <c r="DG81" i="51"/>
  <c r="DG383" i="51"/>
  <c r="Z100" i="51"/>
  <c r="CJ95" i="51"/>
  <c r="DF339" i="51"/>
  <c r="DH240" i="51"/>
  <c r="GX177" i="51"/>
  <c r="EZ151" i="51"/>
  <c r="GY353" i="51"/>
  <c r="BV95" i="51"/>
  <c r="BT95" i="51"/>
  <c r="DD95" i="51"/>
  <c r="Z341" i="51"/>
  <c r="FG95" i="51"/>
  <c r="BO138" i="51"/>
  <c r="AD322" i="51"/>
  <c r="EZ268" i="51"/>
  <c r="BW95" i="51"/>
  <c r="EB363" i="51"/>
  <c r="BN323" i="51"/>
  <c r="Z191" i="51"/>
  <c r="Z99" i="51"/>
  <c r="Z345" i="51"/>
  <c r="BO151" i="51"/>
  <c r="BN268" i="51"/>
  <c r="DH81" i="51"/>
  <c r="DF36" i="51"/>
  <c r="GW151" i="51"/>
  <c r="GW96" i="51"/>
  <c r="EY300" i="51"/>
  <c r="CA322" i="51"/>
  <c r="ES363" i="51"/>
  <c r="BN240" i="51"/>
  <c r="CW95" i="51"/>
  <c r="Z369" i="51"/>
  <c r="Z368" i="51"/>
  <c r="GV300" i="51"/>
  <c r="AK363" i="51"/>
  <c r="AM322" i="51"/>
  <c r="Z24" i="51"/>
  <c r="Z232" i="51"/>
  <c r="EZ353" i="51"/>
  <c r="GU240" i="51"/>
  <c r="GY138" i="51"/>
  <c r="BQ95" i="51"/>
  <c r="DB95" i="51"/>
  <c r="Z175" i="51"/>
  <c r="Z21" i="51"/>
  <c r="BO110" i="51"/>
  <c r="BP323" i="51"/>
  <c r="DG138" i="51"/>
  <c r="DE323" i="51"/>
  <c r="EU322" i="51"/>
  <c r="EY240" i="51"/>
  <c r="BN339" i="51"/>
  <c r="Z367" i="51"/>
  <c r="CV95" i="51"/>
  <c r="Z25" i="51"/>
  <c r="FB322" i="51"/>
  <c r="BM364" i="51"/>
  <c r="Z283" i="51"/>
  <c r="Z125" i="51"/>
  <c r="BP383" i="51"/>
  <c r="BP110" i="51"/>
  <c r="Z129" i="51"/>
  <c r="DH11" i="51"/>
  <c r="DH10" i="51" s="1"/>
  <c r="GV96" i="51"/>
  <c r="EW281" i="51"/>
  <c r="GX268" i="51"/>
  <c r="GW138" i="51"/>
  <c r="AO363" i="51"/>
  <c r="Z398" i="51"/>
  <c r="Z401" i="51"/>
  <c r="Z181" i="51"/>
  <c r="Z135" i="51"/>
  <c r="DF177" i="51"/>
  <c r="DG36" i="51"/>
  <c r="DG188" i="51"/>
  <c r="DF188" i="51"/>
  <c r="DH188" i="51"/>
  <c r="DH36" i="51"/>
  <c r="GX353" i="51"/>
  <c r="GV110" i="51"/>
  <c r="EW151" i="51"/>
  <c r="Z402" i="51"/>
  <c r="Z400" i="51"/>
  <c r="DH138" i="51"/>
  <c r="DH323" i="51"/>
  <c r="DH383" i="51"/>
  <c r="Z336" i="51"/>
  <c r="Z338" i="51"/>
  <c r="Z337" i="51"/>
  <c r="Z311" i="51"/>
  <c r="Z309" i="51"/>
  <c r="Z310" i="51"/>
  <c r="EW353" i="51"/>
  <c r="BM268" i="51"/>
  <c r="GV353" i="51"/>
  <c r="GU138" i="51"/>
  <c r="GU177" i="51"/>
  <c r="CK95" i="51"/>
  <c r="EJ363" i="51"/>
  <c r="EW36" i="51"/>
  <c r="BO36" i="51"/>
  <c r="BO96" i="51"/>
  <c r="Z186" i="51"/>
  <c r="Z215" i="51"/>
  <c r="GK363" i="51"/>
  <c r="BM177" i="51"/>
  <c r="BM162" i="51"/>
  <c r="GX300" i="51"/>
  <c r="AR95" i="51"/>
  <c r="AJ95" i="51"/>
  <c r="DE36" i="51"/>
  <c r="BN300" i="51"/>
  <c r="BO11" i="51"/>
  <c r="BO10" i="51" s="1"/>
  <c r="GX151" i="51"/>
  <c r="Z278" i="51"/>
  <c r="Z185" i="51"/>
  <c r="DG110" i="51"/>
  <c r="AS95" i="51"/>
  <c r="GY188" i="51"/>
  <c r="BP188" i="51"/>
  <c r="DF110" i="51"/>
  <c r="Z321" i="51"/>
  <c r="Z276" i="51"/>
  <c r="EX353" i="51"/>
  <c r="EW138" i="51"/>
  <c r="GV339" i="51"/>
  <c r="AO95" i="51"/>
  <c r="EW300" i="51"/>
  <c r="GX240" i="51"/>
  <c r="GY364" i="51"/>
  <c r="DE281" i="51"/>
  <c r="Z380" i="51"/>
  <c r="Z378" i="51"/>
  <c r="BM373" i="51"/>
  <c r="Z377" i="51"/>
  <c r="Z379" i="51"/>
  <c r="Z376" i="51"/>
  <c r="Z375" i="51"/>
  <c r="Z194" i="51"/>
  <c r="Z193" i="51"/>
  <c r="Z195" i="51"/>
  <c r="BM138" i="51"/>
  <c r="EY138" i="51"/>
  <c r="BX95" i="51"/>
  <c r="GW281" i="51"/>
  <c r="FB95" i="51"/>
  <c r="BA363" i="51"/>
  <c r="BO81" i="51"/>
  <c r="Z334" i="51"/>
  <c r="Z333" i="51"/>
  <c r="EZ177" i="51"/>
  <c r="EZ240" i="51"/>
  <c r="GW300" i="51"/>
  <c r="AW95" i="51"/>
  <c r="AW363" i="51"/>
  <c r="DO322" i="51"/>
  <c r="GY240" i="51"/>
  <c r="BO323" i="51"/>
  <c r="BY95" i="51"/>
  <c r="CO95" i="51"/>
  <c r="EF322" i="51"/>
  <c r="GV268" i="51"/>
  <c r="EB322" i="51"/>
  <c r="CB95" i="51"/>
  <c r="BP268" i="51"/>
  <c r="Z161" i="51"/>
  <c r="Z160" i="51"/>
  <c r="EW110" i="51"/>
  <c r="GF95" i="51"/>
  <c r="Z219" i="51"/>
  <c r="Z220" i="51"/>
  <c r="Z248" i="51"/>
  <c r="Z250" i="51"/>
  <c r="BM240" i="51"/>
  <c r="Z249" i="51"/>
  <c r="Z59" i="51"/>
  <c r="Z60" i="51"/>
  <c r="Z62" i="51"/>
  <c r="Z63" i="51"/>
  <c r="Z61" i="51"/>
  <c r="BM312" i="51"/>
  <c r="Z315" i="51"/>
  <c r="Z316" i="51"/>
  <c r="Z314" i="51"/>
  <c r="EZ96" i="51"/>
  <c r="EZ281" i="51"/>
  <c r="EN322" i="51"/>
  <c r="EW240" i="51"/>
  <c r="DX363" i="51"/>
  <c r="EV363" i="51"/>
  <c r="Z213" i="51"/>
  <c r="Z212" i="51"/>
  <c r="AG95" i="51"/>
  <c r="Z325" i="51"/>
  <c r="Z328" i="51"/>
  <c r="Z326" i="51"/>
  <c r="Z329" i="51"/>
  <c r="Z327" i="51"/>
  <c r="DE177" i="51"/>
  <c r="Z22" i="51"/>
  <c r="Z20" i="51"/>
  <c r="Z420" i="51"/>
  <c r="Z418" i="51"/>
  <c r="Z416" i="51"/>
  <c r="Z411" i="51"/>
  <c r="Z417" i="51"/>
  <c r="Z412" i="51"/>
  <c r="Z413" i="51"/>
  <c r="BZ95" i="51"/>
  <c r="BU95" i="51"/>
  <c r="EW339" i="51"/>
  <c r="FI95" i="51"/>
  <c r="EY36" i="51"/>
  <c r="Z347" i="51"/>
  <c r="Z349" i="51"/>
  <c r="Z348" i="51"/>
  <c r="EX240" i="51"/>
  <c r="BN36" i="51"/>
  <c r="GB95" i="51"/>
  <c r="EX339" i="51"/>
  <c r="GV323" i="51"/>
  <c r="EX268" i="51"/>
  <c r="GU96" i="51"/>
  <c r="EY323" i="51"/>
  <c r="EN363" i="51"/>
  <c r="EY268" i="51"/>
  <c r="EX300" i="51"/>
  <c r="FJ95" i="51"/>
  <c r="EX110" i="51"/>
  <c r="GW240" i="51"/>
  <c r="BN96" i="51"/>
  <c r="BO383" i="51"/>
  <c r="BP36" i="51"/>
  <c r="BO177" i="51"/>
  <c r="EX151" i="51"/>
  <c r="GY339" i="51"/>
  <c r="EX188" i="51"/>
  <c r="GX323" i="51"/>
  <c r="FU95" i="51"/>
  <c r="FX95" i="51"/>
  <c r="GC95" i="51"/>
  <c r="GV240" i="51"/>
  <c r="ET322" i="51"/>
  <c r="DC95" i="51"/>
  <c r="EJ95" i="51"/>
  <c r="EY188" i="51"/>
  <c r="GX339" i="51"/>
  <c r="FN95" i="51"/>
  <c r="GA95" i="51"/>
  <c r="GV138" i="51"/>
  <c r="FK95" i="51"/>
  <c r="FP95" i="51"/>
  <c r="FF95" i="51"/>
  <c r="FA95" i="51"/>
  <c r="BP11" i="51"/>
  <c r="BP10" i="51" s="1"/>
  <c r="EZ383" i="51"/>
  <c r="ES322" i="51"/>
  <c r="EX364" i="51"/>
  <c r="BO188" i="51"/>
  <c r="EV95" i="51"/>
  <c r="EY110" i="51"/>
  <c r="EX36" i="51"/>
  <c r="FS95" i="51"/>
  <c r="GY177" i="51"/>
  <c r="FQ95" i="51"/>
  <c r="GP95" i="51"/>
  <c r="GW188" i="51"/>
  <c r="CA95" i="51"/>
  <c r="Z223" i="51"/>
  <c r="BM188" i="51"/>
  <c r="Z225" i="51"/>
  <c r="Z273" i="51"/>
  <c r="Z274" i="51"/>
  <c r="Z272" i="51"/>
  <c r="DS322" i="51"/>
  <c r="EX383" i="51"/>
  <c r="GH95" i="51"/>
  <c r="GL95" i="51"/>
  <c r="EB95" i="51"/>
  <c r="EW188" i="51"/>
  <c r="EZ339" i="51"/>
  <c r="DX322" i="51"/>
  <c r="EX281" i="51"/>
  <c r="EX177" i="51"/>
  <c r="EZ323" i="51"/>
  <c r="EZ188" i="51"/>
  <c r="FM95" i="51"/>
  <c r="EX138" i="51"/>
  <c r="GD95" i="51"/>
  <c r="GU188" i="51"/>
  <c r="GY383" i="51"/>
  <c r="EY364" i="51"/>
  <c r="DI95" i="51"/>
  <c r="Z88" i="51"/>
  <c r="Z94" i="51"/>
  <c r="Z89" i="51"/>
  <c r="BM81" i="51"/>
  <c r="Z87" i="51"/>
  <c r="Z92" i="51"/>
  <c r="Z90" i="51"/>
  <c r="Z91" i="51"/>
  <c r="Z93" i="51"/>
  <c r="EN95" i="51"/>
  <c r="EZ36" i="51"/>
  <c r="GY36" i="51"/>
  <c r="FT95" i="51"/>
  <c r="DS95" i="51"/>
  <c r="ES95" i="51"/>
  <c r="DN95" i="51"/>
  <c r="EF95" i="51"/>
  <c r="EU95" i="51"/>
  <c r="EZ110" i="51"/>
  <c r="EX96" i="51"/>
  <c r="GX188" i="51"/>
  <c r="FR95" i="51"/>
  <c r="GE95" i="51"/>
  <c r="FY95" i="51"/>
  <c r="FL95" i="51"/>
  <c r="GJ95" i="51"/>
  <c r="GM95" i="51"/>
  <c r="GR95" i="51"/>
  <c r="GT95" i="51"/>
  <c r="FH95" i="51"/>
  <c r="GK95" i="51"/>
  <c r="GN95" i="51"/>
  <c r="EX323" i="51"/>
  <c r="EF363" i="51"/>
  <c r="EQ95" i="51"/>
  <c r="EL95" i="51"/>
  <c r="EG95" i="51"/>
  <c r="EA95" i="51"/>
  <c r="DV95" i="51"/>
  <c r="DQ95" i="51"/>
  <c r="DL95" i="51"/>
  <c r="EP95" i="51"/>
  <c r="EK95" i="51"/>
  <c r="EE95" i="51"/>
  <c r="DZ95" i="51"/>
  <c r="DU95" i="51"/>
  <c r="DP95" i="51"/>
  <c r="DK95" i="51"/>
  <c r="AF95" i="51"/>
  <c r="Z299" i="51"/>
  <c r="BM294" i="51"/>
  <c r="Z298" i="51"/>
  <c r="Z297" i="51"/>
  <c r="Z296" i="51"/>
  <c r="EY96" i="51"/>
  <c r="GV188" i="51"/>
  <c r="FW95" i="51"/>
  <c r="FV95" i="51"/>
  <c r="GS95" i="51"/>
  <c r="GI95" i="51"/>
  <c r="ET363" i="51"/>
  <c r="EY177" i="51"/>
  <c r="EI95" i="51"/>
  <c r="ED95" i="51"/>
  <c r="DY95" i="51"/>
  <c r="DT95" i="51"/>
  <c r="DO95" i="51"/>
  <c r="Z80" i="51"/>
  <c r="DX95" i="51"/>
  <c r="GY323" i="51"/>
  <c r="GX110" i="51"/>
  <c r="FO95" i="51"/>
  <c r="GG95" i="51"/>
  <c r="GQ95" i="51"/>
  <c r="FZ95" i="51"/>
  <c r="GO95" i="51"/>
  <c r="EY339" i="51"/>
  <c r="ER95" i="51"/>
  <c r="EM95" i="51"/>
  <c r="EH95" i="51"/>
  <c r="EC95" i="51"/>
  <c r="DW95" i="51"/>
  <c r="DR95" i="51"/>
  <c r="DM95" i="51"/>
  <c r="ET95" i="51"/>
  <c r="EY383" i="51"/>
  <c r="GW110" i="51"/>
  <c r="FE95" i="51"/>
  <c r="GU110" i="51"/>
  <c r="Z137" i="51"/>
  <c r="GY110" i="51"/>
  <c r="FC95" i="51"/>
  <c r="Z289" i="51"/>
  <c r="IT97" i="51" l="1"/>
  <c r="IT96" i="51" s="1"/>
  <c r="F9" i="68" s="1"/>
  <c r="IS86" i="51"/>
  <c r="IT163" i="51"/>
  <c r="IT162" i="51" s="1"/>
  <c r="F13" i="68" s="1"/>
  <c r="BM339" i="51"/>
  <c r="Z351" i="51"/>
  <c r="IT324" i="51"/>
  <c r="IT323" i="51" s="1"/>
  <c r="IT322" i="51" s="1"/>
  <c r="E7" i="71" s="1"/>
  <c r="HL322" i="51"/>
  <c r="HM322" i="51"/>
  <c r="IJ188" i="51"/>
  <c r="IJ95" i="51" s="1"/>
  <c r="IJ421" i="51" s="1"/>
  <c r="J10" i="68"/>
  <c r="J7" i="68"/>
  <c r="G7" i="68"/>
  <c r="J12" i="68"/>
  <c r="J11" i="68"/>
  <c r="J22" i="68"/>
  <c r="IU229" i="51"/>
  <c r="IU188" i="51" s="1"/>
  <c r="I16" i="68" s="1"/>
  <c r="L16" i="68" s="1"/>
  <c r="IT192" i="51"/>
  <c r="IT188" i="51" s="1"/>
  <c r="F16" i="68" s="1"/>
  <c r="IV247" i="51"/>
  <c r="IV240" i="51" s="1"/>
  <c r="K18" i="68" s="1"/>
  <c r="L18" i="68" s="1"/>
  <c r="J26" i="56"/>
  <c r="H21" i="56"/>
  <c r="G30" i="63"/>
  <c r="K30" i="63" s="1"/>
  <c r="H32" i="56"/>
  <c r="K25" i="63"/>
  <c r="IV322" i="51"/>
  <c r="I7" i="71" s="1"/>
  <c r="K28" i="68"/>
  <c r="G12" i="63"/>
  <c r="G16" i="63"/>
  <c r="K16" i="63" s="1"/>
  <c r="H18" i="56"/>
  <c r="IV363" i="51"/>
  <c r="I8" i="71" s="1"/>
  <c r="K32" i="68"/>
  <c r="G18" i="63"/>
  <c r="H20" i="56"/>
  <c r="G24" i="63"/>
  <c r="K24" i="63" s="1"/>
  <c r="H26" i="56"/>
  <c r="H24" i="56"/>
  <c r="N26" i="68"/>
  <c r="J26" i="68"/>
  <c r="J18" i="68"/>
  <c r="IU363" i="51"/>
  <c r="G8" i="71" s="1"/>
  <c r="I32" i="68"/>
  <c r="IU322" i="51"/>
  <c r="G7" i="71" s="1"/>
  <c r="I28" i="68"/>
  <c r="IT363" i="51"/>
  <c r="E8" i="71" s="1"/>
  <c r="F32" i="68"/>
  <c r="IT10" i="51"/>
  <c r="E4" i="71" s="1"/>
  <c r="F5" i="68"/>
  <c r="M26" i="68"/>
  <c r="N31" i="68"/>
  <c r="J18" i="56"/>
  <c r="I16" i="63"/>
  <c r="L16" i="63" s="1"/>
  <c r="L21" i="56"/>
  <c r="K24" i="56"/>
  <c r="L26" i="56"/>
  <c r="J21" i="56"/>
  <c r="K20" i="56"/>
  <c r="K18" i="56"/>
  <c r="L20" i="56"/>
  <c r="L22" i="63"/>
  <c r="J20" i="56"/>
  <c r="K26" i="56"/>
  <c r="G22" i="63"/>
  <c r="L8" i="56"/>
  <c r="J14" i="56"/>
  <c r="I24" i="63"/>
  <c r="L24" i="63" s="1"/>
  <c r="G19" i="63"/>
  <c r="J24" i="56"/>
  <c r="I28" i="56"/>
  <c r="I12" i="56"/>
  <c r="I10" i="63" s="1"/>
  <c r="G30" i="56"/>
  <c r="G22" i="56"/>
  <c r="I31" i="56"/>
  <c r="I29" i="63" s="1"/>
  <c r="I15" i="56"/>
  <c r="I13" i="63" s="1"/>
  <c r="M23" i="68"/>
  <c r="N23" i="68"/>
  <c r="E19" i="56"/>
  <c r="E17" i="63" s="1"/>
  <c r="E30" i="56"/>
  <c r="E28" i="63" s="1"/>
  <c r="G12" i="56"/>
  <c r="G16" i="56"/>
  <c r="E22" i="56"/>
  <c r="E20" i="63" s="1"/>
  <c r="E29" i="56"/>
  <c r="E27" i="63" s="1"/>
  <c r="I13" i="56"/>
  <c r="I11" i="63" s="1"/>
  <c r="E25" i="56"/>
  <c r="E23" i="63" s="1"/>
  <c r="G10" i="56"/>
  <c r="GV10" i="51"/>
  <c r="D5" i="64" s="1"/>
  <c r="E13" i="56"/>
  <c r="E11" i="63" s="1"/>
  <c r="G9" i="56"/>
  <c r="G8" i="56"/>
  <c r="M20" i="68"/>
  <c r="L18" i="56"/>
  <c r="I11" i="56"/>
  <c r="L19" i="63"/>
  <c r="L24" i="56"/>
  <c r="G17" i="56"/>
  <c r="I29" i="56"/>
  <c r="G25" i="56"/>
  <c r="G23" i="56"/>
  <c r="I19" i="56"/>
  <c r="I17" i="63" s="1"/>
  <c r="G13" i="56"/>
  <c r="G7" i="56"/>
  <c r="GW10" i="51"/>
  <c r="G33" i="56"/>
  <c r="I7" i="56"/>
  <c r="I5" i="63" s="1"/>
  <c r="E16" i="56"/>
  <c r="E14" i="63" s="1"/>
  <c r="I10" i="56"/>
  <c r="I8" i="63" s="1"/>
  <c r="G29" i="56"/>
  <c r="G31" i="56"/>
  <c r="E31" i="56"/>
  <c r="E29" i="63" s="1"/>
  <c r="G15" i="56"/>
  <c r="E15" i="56"/>
  <c r="E13" i="63" s="1"/>
  <c r="N25" i="68"/>
  <c r="N19" i="68"/>
  <c r="N20" i="68"/>
  <c r="N7" i="68"/>
  <c r="G19" i="56"/>
  <c r="I30" i="56"/>
  <c r="I23" i="56"/>
  <c r="I17" i="56"/>
  <c r="I15" i="63" s="1"/>
  <c r="E28" i="56"/>
  <c r="E26" i="63" s="1"/>
  <c r="I22" i="56"/>
  <c r="I20" i="63" s="1"/>
  <c r="E7" i="56"/>
  <c r="E5" i="63" s="1"/>
  <c r="I33" i="56"/>
  <c r="I31" i="63" s="1"/>
  <c r="E9" i="56"/>
  <c r="E7" i="63" s="1"/>
  <c r="K21" i="56"/>
  <c r="G11" i="56"/>
  <c r="E17" i="56"/>
  <c r="E15" i="63" s="1"/>
  <c r="E12" i="56"/>
  <c r="E10" i="63" s="1"/>
  <c r="I25" i="56"/>
  <c r="I23" i="63" s="1"/>
  <c r="E11" i="56"/>
  <c r="E9" i="63" s="1"/>
  <c r="E10" i="56"/>
  <c r="E8" i="63" s="1"/>
  <c r="I16" i="56"/>
  <c r="I14" i="63" s="1"/>
  <c r="E23" i="56"/>
  <c r="E21" i="63" s="1"/>
  <c r="I6" i="56"/>
  <c r="I9" i="56"/>
  <c r="I7" i="63" s="1"/>
  <c r="G28" i="56"/>
  <c r="E14" i="56"/>
  <c r="E12" i="63" s="1"/>
  <c r="L12" i="63" s="1"/>
  <c r="M19" i="68"/>
  <c r="M31" i="68"/>
  <c r="M25" i="68"/>
  <c r="BM300" i="51"/>
  <c r="BM95" i="51" s="1"/>
  <c r="Z302" i="51"/>
  <c r="Z30" i="51"/>
  <c r="Z32" i="51"/>
  <c r="Z28" i="51"/>
  <c r="Z31" i="51"/>
  <c r="Z34" i="51"/>
  <c r="BM11" i="51"/>
  <c r="BM10" i="51" s="1"/>
  <c r="Z29" i="51"/>
  <c r="HL95" i="51"/>
  <c r="IK95" i="51"/>
  <c r="IK421" i="51" s="1"/>
  <c r="HO95" i="51"/>
  <c r="HO421" i="51" s="1"/>
  <c r="IL95" i="51"/>
  <c r="IL421" i="51" s="1"/>
  <c r="IT236" i="51"/>
  <c r="IT233" i="51" s="1"/>
  <c r="F17" i="68" s="1"/>
  <c r="IT81" i="51"/>
  <c r="IV96" i="51"/>
  <c r="HF81" i="51"/>
  <c r="HF35" i="51" s="1"/>
  <c r="IU97" i="51"/>
  <c r="IU96" i="51" s="1"/>
  <c r="AK95" i="51"/>
  <c r="AK421" i="51" s="1"/>
  <c r="Z357" i="51"/>
  <c r="BM353" i="51"/>
  <c r="EY81" i="51"/>
  <c r="EY35" i="51" s="1"/>
  <c r="GU363" i="51"/>
  <c r="HE95" i="51"/>
  <c r="HJ281" i="51"/>
  <c r="Z359" i="51"/>
  <c r="Z356" i="51"/>
  <c r="Z355" i="51"/>
  <c r="HF162" i="51"/>
  <c r="HF95" i="51" s="1"/>
  <c r="HE323" i="51"/>
  <c r="HE322" i="51" s="1"/>
  <c r="HG81" i="51"/>
  <c r="HG35" i="51" s="1"/>
  <c r="HG421" i="51" s="1"/>
  <c r="HJ339" i="51"/>
  <c r="HK95" i="51"/>
  <c r="HK421" i="51" s="1"/>
  <c r="IN421" i="51"/>
  <c r="HE81" i="51"/>
  <c r="HE35" i="51" s="1"/>
  <c r="IU81" i="51"/>
  <c r="ID95" i="51"/>
  <c r="ID421" i="51" s="1"/>
  <c r="IS324" i="51"/>
  <c r="IS131" i="51"/>
  <c r="IS269" i="51"/>
  <c r="II188" i="51"/>
  <c r="IS108" i="51"/>
  <c r="HM95" i="51"/>
  <c r="HH81" i="51"/>
  <c r="HH35" i="51" s="1"/>
  <c r="HH421" i="51" s="1"/>
  <c r="IS301" i="51"/>
  <c r="IS201" i="51"/>
  <c r="IS214" i="51"/>
  <c r="IS381" i="51"/>
  <c r="IS221" i="51"/>
  <c r="IS285" i="51"/>
  <c r="HJ268" i="51"/>
  <c r="IS197" i="51"/>
  <c r="IS365" i="51"/>
  <c r="IS290" i="51"/>
  <c r="IS271" i="51"/>
  <c r="IS12" i="51"/>
  <c r="IS19" i="51"/>
  <c r="IS97" i="51"/>
  <c r="IS241" i="51"/>
  <c r="HJ363" i="51"/>
  <c r="IS82" i="51"/>
  <c r="IS205" i="51"/>
  <c r="IS163" i="51"/>
  <c r="IS120" i="51"/>
  <c r="IS101" i="51"/>
  <c r="IS159" i="51"/>
  <c r="IS294" i="51"/>
  <c r="E23" i="68" s="1"/>
  <c r="G23" i="68" s="1"/>
  <c r="IS275" i="51"/>
  <c r="IS346" i="51"/>
  <c r="IS330" i="51"/>
  <c r="IS410" i="51"/>
  <c r="IV81" i="51"/>
  <c r="IS354" i="51"/>
  <c r="IS145" i="51"/>
  <c r="IS49" i="51"/>
  <c r="IS279" i="51"/>
  <c r="IS254" i="51"/>
  <c r="Z286" i="51"/>
  <c r="EX81" i="51"/>
  <c r="EX35" i="51" s="1"/>
  <c r="Z287" i="51"/>
  <c r="E12" i="66"/>
  <c r="E33" i="56"/>
  <c r="E31" i="63" s="1"/>
  <c r="EW35" i="51"/>
  <c r="FO421" i="51"/>
  <c r="I30" i="63"/>
  <c r="L30" i="63" s="1"/>
  <c r="BP35" i="51"/>
  <c r="BP322" i="51"/>
  <c r="FU421" i="51"/>
  <c r="GD421" i="51"/>
  <c r="GX10" i="51"/>
  <c r="H5" i="64" s="1"/>
  <c r="GI421" i="51"/>
  <c r="EW363" i="51"/>
  <c r="DI421" i="51"/>
  <c r="GE421" i="51"/>
  <c r="FW421" i="51"/>
  <c r="BY421" i="51"/>
  <c r="GL421" i="51"/>
  <c r="FY421" i="51"/>
  <c r="AS421" i="51"/>
  <c r="AL421" i="51"/>
  <c r="GW322" i="51"/>
  <c r="F8" i="64" s="1"/>
  <c r="F7" i="65" s="1"/>
  <c r="CD421" i="51"/>
  <c r="CM421" i="51"/>
  <c r="GX363" i="51"/>
  <c r="H9" i="64" s="1"/>
  <c r="DE35" i="51"/>
  <c r="AQ421" i="51"/>
  <c r="FN421" i="51"/>
  <c r="CE421" i="51"/>
  <c r="CW421" i="51"/>
  <c r="AT421" i="51"/>
  <c r="DE322" i="51"/>
  <c r="DG322" i="51"/>
  <c r="GB421" i="51"/>
  <c r="AM421" i="51"/>
  <c r="CI421" i="51"/>
  <c r="AC421" i="51"/>
  <c r="FS421" i="51"/>
  <c r="GQ421" i="51"/>
  <c r="BF421" i="51"/>
  <c r="GO421" i="51"/>
  <c r="BN35" i="51"/>
  <c r="BN363" i="51"/>
  <c r="BK421" i="51"/>
  <c r="CY421" i="51"/>
  <c r="BZ421" i="51"/>
  <c r="FZ421" i="51"/>
  <c r="AF421" i="51"/>
  <c r="CX421" i="51"/>
  <c r="CC421" i="51"/>
  <c r="BL421" i="51"/>
  <c r="BC421" i="51"/>
  <c r="CN421" i="51"/>
  <c r="GU35" i="51"/>
  <c r="FP421" i="51"/>
  <c r="CO421" i="51"/>
  <c r="CL421" i="51"/>
  <c r="FH421" i="51"/>
  <c r="FK421" i="51"/>
  <c r="CK421" i="51"/>
  <c r="FA421" i="51"/>
  <c r="BU421" i="51"/>
  <c r="FG421" i="51"/>
  <c r="BJ421" i="51"/>
  <c r="GC421" i="51"/>
  <c r="DH363" i="51"/>
  <c r="FR421" i="51"/>
  <c r="FJ421" i="51"/>
  <c r="GF421" i="51"/>
  <c r="CQ421" i="51"/>
  <c r="DB421" i="51"/>
  <c r="AJ421" i="51"/>
  <c r="AE421" i="51"/>
  <c r="DA421" i="51"/>
  <c r="BH421" i="51"/>
  <c r="GA421" i="51"/>
  <c r="BI421" i="51"/>
  <c r="AV421" i="51"/>
  <c r="BQ421" i="51"/>
  <c r="DD421" i="51"/>
  <c r="E6" i="56"/>
  <c r="E4" i="63" s="1"/>
  <c r="AN421" i="51"/>
  <c r="EL421" i="51"/>
  <c r="GK421" i="51"/>
  <c r="GM421" i="51"/>
  <c r="CJ421" i="51"/>
  <c r="EY322" i="51"/>
  <c r="GG421" i="51"/>
  <c r="GT421" i="51"/>
  <c r="GH421" i="51"/>
  <c r="AG421" i="51"/>
  <c r="BP363" i="51"/>
  <c r="AU421" i="51"/>
  <c r="CU421" i="51"/>
  <c r="BR421" i="51"/>
  <c r="BE421" i="51"/>
  <c r="DE363" i="51"/>
  <c r="BG421" i="51"/>
  <c r="AX421" i="51"/>
  <c r="GV363" i="51"/>
  <c r="D9" i="64" s="1"/>
  <c r="CR421" i="51"/>
  <c r="GJ421" i="51"/>
  <c r="FM421" i="51"/>
  <c r="GP421" i="51"/>
  <c r="GV35" i="51"/>
  <c r="BO363" i="51"/>
  <c r="GU322" i="51"/>
  <c r="GW363" i="51"/>
  <c r="F9" i="64" s="1"/>
  <c r="F8" i="65" s="1"/>
  <c r="CF421" i="51"/>
  <c r="EV421" i="51"/>
  <c r="GY95" i="51"/>
  <c r="GX35" i="51"/>
  <c r="AR421" i="51"/>
  <c r="DH35" i="51"/>
  <c r="CV421" i="51"/>
  <c r="CG421" i="51"/>
  <c r="BV421" i="51"/>
  <c r="FD421" i="51"/>
  <c r="FX421" i="51"/>
  <c r="BO322" i="51"/>
  <c r="BB421" i="51"/>
  <c r="AY421" i="51"/>
  <c r="CH421" i="51"/>
  <c r="EZ363" i="51"/>
  <c r="CS421" i="51"/>
  <c r="FQ421" i="51"/>
  <c r="EB421" i="51"/>
  <c r="AP421" i="51"/>
  <c r="CP421" i="51"/>
  <c r="CZ421" i="51"/>
  <c r="DJ421" i="51"/>
  <c r="FT421" i="51"/>
  <c r="DC421" i="51"/>
  <c r="FI421" i="51"/>
  <c r="CT421" i="51"/>
  <c r="DZ421" i="51"/>
  <c r="GN421" i="51"/>
  <c r="GR421" i="51"/>
  <c r="GW35" i="51"/>
  <c r="CB421" i="51"/>
  <c r="BX421" i="51"/>
  <c r="DH322" i="51"/>
  <c r="BW421" i="51"/>
  <c r="AD421" i="51"/>
  <c r="BS421" i="51"/>
  <c r="DV421" i="51"/>
  <c r="EO421" i="51"/>
  <c r="DN421" i="51"/>
  <c r="AZ421" i="51"/>
  <c r="BD421" i="51"/>
  <c r="EN421" i="51"/>
  <c r="DF363" i="51"/>
  <c r="AH421" i="51"/>
  <c r="AI421" i="51"/>
  <c r="EJ421" i="51"/>
  <c r="BA421" i="51"/>
  <c r="DG363" i="51"/>
  <c r="BT421" i="51"/>
  <c r="GS421" i="51"/>
  <c r="FL421" i="51"/>
  <c r="FB421" i="51"/>
  <c r="G6" i="56"/>
  <c r="K32" i="56"/>
  <c r="GX322" i="51"/>
  <c r="H8" i="64" s="1"/>
  <c r="BM35" i="51"/>
  <c r="ES421" i="51"/>
  <c r="BN322" i="51"/>
  <c r="EZ35" i="51"/>
  <c r="DF322" i="51"/>
  <c r="DG95" i="51"/>
  <c r="GV322" i="51"/>
  <c r="D8" i="64" s="1"/>
  <c r="BM363" i="51"/>
  <c r="DG35" i="51"/>
  <c r="DF35" i="51"/>
  <c r="DL421" i="51"/>
  <c r="EZ322" i="51"/>
  <c r="DK421" i="51"/>
  <c r="AO421" i="51"/>
  <c r="EU421" i="51"/>
  <c r="DH95" i="51"/>
  <c r="GX95" i="51"/>
  <c r="CA421" i="51"/>
  <c r="DF95" i="51"/>
  <c r="BP95" i="51"/>
  <c r="BO35" i="51"/>
  <c r="DX421" i="51"/>
  <c r="EF421" i="51"/>
  <c r="EW95" i="51"/>
  <c r="EW322" i="51"/>
  <c r="GY363" i="51"/>
  <c r="AW421" i="51"/>
  <c r="EX322" i="51"/>
  <c r="BN95" i="51"/>
  <c r="DE95" i="51"/>
  <c r="BO95" i="51"/>
  <c r="GY322" i="51"/>
  <c r="EZ95" i="51"/>
  <c r="DS421" i="51"/>
  <c r="EX95" i="51"/>
  <c r="FV421" i="51"/>
  <c r="GU95" i="51"/>
  <c r="EX363" i="51"/>
  <c r="GW95" i="51"/>
  <c r="GV95" i="51"/>
  <c r="EY95" i="51"/>
  <c r="DQ421" i="51"/>
  <c r="EY363" i="51"/>
  <c r="EC421" i="51"/>
  <c r="ED421" i="51"/>
  <c r="DM421" i="51"/>
  <c r="EH421" i="51"/>
  <c r="EI421" i="51"/>
  <c r="EE421" i="51"/>
  <c r="EQ421" i="51"/>
  <c r="DR421" i="51"/>
  <c r="EM421" i="51"/>
  <c r="DT421" i="51"/>
  <c r="DP421" i="51"/>
  <c r="EK421" i="51"/>
  <c r="EA421" i="51"/>
  <c r="DW421" i="51"/>
  <c r="ER421" i="51"/>
  <c r="DY421" i="51"/>
  <c r="DO421" i="51"/>
  <c r="DU421" i="51"/>
  <c r="EP421" i="51"/>
  <c r="EG421" i="51"/>
  <c r="FC421" i="51"/>
  <c r="L6" i="63"/>
  <c r="FE421" i="51"/>
  <c r="ET421" i="51"/>
  <c r="L18" i="63"/>
  <c r="F27" i="68" l="1"/>
  <c r="M27" i="68" s="1"/>
  <c r="GW421" i="51"/>
  <c r="GX421" i="51"/>
  <c r="HL421" i="51"/>
  <c r="BM322" i="51"/>
  <c r="BM421" i="51" s="1"/>
  <c r="HM421" i="51"/>
  <c r="HJ322" i="51"/>
  <c r="DH421" i="51"/>
  <c r="J17" i="68"/>
  <c r="G17" i="68"/>
  <c r="J16" i="68"/>
  <c r="M8" i="71"/>
  <c r="J8" i="71"/>
  <c r="I8" i="64"/>
  <c r="L8" i="71"/>
  <c r="H6" i="56"/>
  <c r="J7" i="71"/>
  <c r="F5" i="64"/>
  <c r="F4" i="65" s="1"/>
  <c r="M4" i="71"/>
  <c r="H4" i="71"/>
  <c r="H8" i="65"/>
  <c r="I9" i="64"/>
  <c r="I26" i="63"/>
  <c r="L26" i="63" s="1"/>
  <c r="J28" i="56"/>
  <c r="I27" i="63"/>
  <c r="L27" i="63" s="1"/>
  <c r="J29" i="56"/>
  <c r="H11" i="56"/>
  <c r="I28" i="63"/>
  <c r="L28" i="63" s="1"/>
  <c r="J30" i="56"/>
  <c r="I4" i="63"/>
  <c r="L4" i="63" s="1"/>
  <c r="J6" i="56"/>
  <c r="G5" i="63"/>
  <c r="K5" i="63" s="1"/>
  <c r="H7" i="56"/>
  <c r="G6" i="63"/>
  <c r="H8" i="56"/>
  <c r="G27" i="63"/>
  <c r="H29" i="56"/>
  <c r="G31" i="63"/>
  <c r="K31" i="63" s="1"/>
  <c r="H33" i="56"/>
  <c r="G15" i="63"/>
  <c r="K15" i="63" s="1"/>
  <c r="H17" i="56"/>
  <c r="G10" i="63"/>
  <c r="K10" i="63" s="1"/>
  <c r="H12" i="56"/>
  <c r="G28" i="63"/>
  <c r="K28" i="63" s="1"/>
  <c r="H30" i="56"/>
  <c r="K19" i="63"/>
  <c r="M7" i="71"/>
  <c r="H14" i="56"/>
  <c r="G26" i="63"/>
  <c r="K26" i="63" s="1"/>
  <c r="H28" i="56"/>
  <c r="G23" i="63"/>
  <c r="K23" i="63" s="1"/>
  <c r="H25" i="56"/>
  <c r="G8" i="63"/>
  <c r="K8" i="63" s="1"/>
  <c r="H10" i="56"/>
  <c r="G29" i="63"/>
  <c r="K29" i="63" s="1"/>
  <c r="H31" i="56"/>
  <c r="G11" i="63"/>
  <c r="K11" i="63" s="1"/>
  <c r="H13" i="56"/>
  <c r="G7" i="63"/>
  <c r="K7" i="63" s="1"/>
  <c r="H9" i="56"/>
  <c r="G14" i="63"/>
  <c r="K14" i="63" s="1"/>
  <c r="H16" i="56"/>
  <c r="G20" i="63"/>
  <c r="K20" i="63" s="1"/>
  <c r="H22" i="56"/>
  <c r="IV95" i="51"/>
  <c r="I6" i="71" s="1"/>
  <c r="K9" i="68"/>
  <c r="N9" i="68" s="1"/>
  <c r="G13" i="63"/>
  <c r="K13" i="63" s="1"/>
  <c r="H15" i="56"/>
  <c r="G21" i="63"/>
  <c r="H23" i="56"/>
  <c r="K18" i="63"/>
  <c r="K22" i="63"/>
  <c r="L4" i="71"/>
  <c r="H8" i="71"/>
  <c r="IV35" i="51"/>
  <c r="I5" i="71" s="1"/>
  <c r="K8" i="68"/>
  <c r="G17" i="63"/>
  <c r="K17" i="63" s="1"/>
  <c r="H19" i="56"/>
  <c r="N13" i="68"/>
  <c r="J13" i="68"/>
  <c r="J32" i="68"/>
  <c r="L32" i="68"/>
  <c r="N5" i="68"/>
  <c r="J5" i="68"/>
  <c r="J28" i="68"/>
  <c r="L28" i="68"/>
  <c r="IU95" i="51"/>
  <c r="G6" i="71" s="1"/>
  <c r="I9" i="68"/>
  <c r="IU35" i="51"/>
  <c r="G5" i="71" s="1"/>
  <c r="I8" i="68"/>
  <c r="M17" i="68"/>
  <c r="L7" i="71"/>
  <c r="N17" i="68"/>
  <c r="H7" i="71"/>
  <c r="IT35" i="51"/>
  <c r="E5" i="71" s="1"/>
  <c r="F8" i="68"/>
  <c r="L7" i="63"/>
  <c r="L14" i="56"/>
  <c r="L12" i="56"/>
  <c r="L29" i="63"/>
  <c r="J11" i="56"/>
  <c r="K12" i="56"/>
  <c r="K7" i="56"/>
  <c r="J8" i="56"/>
  <c r="J10" i="56"/>
  <c r="L28" i="56"/>
  <c r="J19" i="56"/>
  <c r="L20" i="63"/>
  <c r="J12" i="56"/>
  <c r="K15" i="56"/>
  <c r="L7" i="56"/>
  <c r="K14" i="56"/>
  <c r="G9" i="63"/>
  <c r="J13" i="56"/>
  <c r="K13" i="56"/>
  <c r="L5" i="63"/>
  <c r="J23" i="56"/>
  <c r="L11" i="56"/>
  <c r="L11" i="63"/>
  <c r="L13" i="63"/>
  <c r="K11" i="56"/>
  <c r="I9" i="63"/>
  <c r="L9" i="63" s="1"/>
  <c r="L13" i="56"/>
  <c r="K19" i="56"/>
  <c r="I21" i="63"/>
  <c r="L21" i="63" s="1"/>
  <c r="L9" i="56"/>
  <c r="J31" i="56"/>
  <c r="K8" i="56"/>
  <c r="L10" i="63"/>
  <c r="K12" i="63"/>
  <c r="L17" i="63"/>
  <c r="L23" i="63"/>
  <c r="L10" i="56"/>
  <c r="K10" i="56"/>
  <c r="L29" i="56"/>
  <c r="L22" i="56"/>
  <c r="J17" i="56"/>
  <c r="J25" i="56"/>
  <c r="L17" i="56"/>
  <c r="D4" i="65"/>
  <c r="L23" i="56"/>
  <c r="L25" i="56"/>
  <c r="L30" i="56"/>
  <c r="K22" i="56"/>
  <c r="K23" i="56"/>
  <c r="L14" i="63"/>
  <c r="K5" i="64"/>
  <c r="J15" i="56"/>
  <c r="M28" i="68"/>
  <c r="M32" i="68"/>
  <c r="M6" i="68"/>
  <c r="N18" i="68"/>
  <c r="M24" i="68"/>
  <c r="M16" i="68"/>
  <c r="M13" i="68"/>
  <c r="M15" i="68"/>
  <c r="N14" i="68"/>
  <c r="M21" i="68"/>
  <c r="N11" i="68"/>
  <c r="N15" i="68"/>
  <c r="M18" i="68"/>
  <c r="K25" i="56"/>
  <c r="J7" i="56"/>
  <c r="L19" i="56"/>
  <c r="J22" i="56"/>
  <c r="K9" i="56"/>
  <c r="M10" i="68"/>
  <c r="M14" i="68"/>
  <c r="M30" i="68"/>
  <c r="N6" i="68"/>
  <c r="M5" i="68"/>
  <c r="M12" i="68"/>
  <c r="M22" i="68"/>
  <c r="N28" i="68"/>
  <c r="M7" i="68"/>
  <c r="N12" i="68"/>
  <c r="N21" i="68"/>
  <c r="M11" i="68"/>
  <c r="N30" i="68"/>
  <c r="M29" i="68"/>
  <c r="G34" i="56"/>
  <c r="L5" i="68"/>
  <c r="N22" i="68"/>
  <c r="N10" i="68"/>
  <c r="K28" i="56"/>
  <c r="K17" i="56"/>
  <c r="L15" i="63"/>
  <c r="L16" i="56"/>
  <c r="J16" i="56"/>
  <c r="K30" i="56"/>
  <c r="J33" i="56"/>
  <c r="K16" i="56"/>
  <c r="K29" i="56"/>
  <c r="J9" i="56"/>
  <c r="K31" i="56"/>
  <c r="L31" i="56"/>
  <c r="L15" i="56"/>
  <c r="N24" i="68"/>
  <c r="N32" i="68"/>
  <c r="N16" i="68"/>
  <c r="N29" i="68"/>
  <c r="IT95" i="51"/>
  <c r="II95" i="51"/>
  <c r="II421" i="51" s="1"/>
  <c r="HJ95" i="51"/>
  <c r="HF421" i="51"/>
  <c r="HE421" i="51"/>
  <c r="IS36" i="51"/>
  <c r="E6" i="68" s="1"/>
  <c r="G6" i="68" s="1"/>
  <c r="IS353" i="51"/>
  <c r="E29" i="68" s="1"/>
  <c r="G29" i="68" s="1"/>
  <c r="IS11" i="51"/>
  <c r="IS364" i="51"/>
  <c r="E30" i="68" s="1"/>
  <c r="G30" i="68" s="1"/>
  <c r="IS323" i="51"/>
  <c r="E27" i="68" s="1"/>
  <c r="IS300" i="51"/>
  <c r="E24" i="68" s="1"/>
  <c r="G24" i="68" s="1"/>
  <c r="IS268" i="51"/>
  <c r="E21" i="68" s="1"/>
  <c r="G21" i="68" s="1"/>
  <c r="IS138" i="51"/>
  <c r="E11" i="68" s="1"/>
  <c r="G11" i="68" s="1"/>
  <c r="IS162" i="51"/>
  <c r="E13" i="68" s="1"/>
  <c r="G13" i="68" s="1"/>
  <c r="IS96" i="51"/>
  <c r="E9" i="68" s="1"/>
  <c r="G9" i="68" s="1"/>
  <c r="IS281" i="51"/>
  <c r="E22" i="68" s="1"/>
  <c r="G22" i="68" s="1"/>
  <c r="IS383" i="51"/>
  <c r="E32" i="68" s="1"/>
  <c r="G32" i="68" s="1"/>
  <c r="IS339" i="51"/>
  <c r="IS151" i="51"/>
  <c r="E12" i="68" s="1"/>
  <c r="G12" i="68" s="1"/>
  <c r="IS110" i="51"/>
  <c r="E10" i="68" s="1"/>
  <c r="G10" i="68" s="1"/>
  <c r="IS81" i="51"/>
  <c r="E8" i="68" s="1"/>
  <c r="IS240" i="51"/>
  <c r="E18" i="68" s="1"/>
  <c r="G18" i="68" s="1"/>
  <c r="IS188" i="51"/>
  <c r="E16" i="68" s="1"/>
  <c r="G16" i="68" s="1"/>
  <c r="IS373" i="51"/>
  <c r="E31" i="68" s="1"/>
  <c r="G31" i="68" s="1"/>
  <c r="F6" i="64"/>
  <c r="H6" i="64"/>
  <c r="H5" i="65" s="1"/>
  <c r="D6" i="64"/>
  <c r="D5" i="65" s="1"/>
  <c r="L33" i="56"/>
  <c r="K33" i="56"/>
  <c r="L31" i="63"/>
  <c r="L32" i="56"/>
  <c r="J32" i="56"/>
  <c r="I34" i="56"/>
  <c r="D7" i="64"/>
  <c r="D6" i="65" s="1"/>
  <c r="H4" i="65"/>
  <c r="G8" i="64"/>
  <c r="K9" i="64"/>
  <c r="L6" i="56"/>
  <c r="J9" i="64"/>
  <c r="D8" i="65"/>
  <c r="DE421" i="51"/>
  <c r="E34" i="56"/>
  <c r="G9" i="64"/>
  <c r="BP421" i="51"/>
  <c r="H7" i="64"/>
  <c r="H6" i="65" s="1"/>
  <c r="D7" i="65"/>
  <c r="GU421" i="51"/>
  <c r="J8" i="64"/>
  <c r="G4" i="63"/>
  <c r="K4" i="63" s="1"/>
  <c r="K6" i="56"/>
  <c r="BN421" i="51"/>
  <c r="DG421" i="51"/>
  <c r="DF421" i="51"/>
  <c r="GV421" i="51"/>
  <c r="GV423" i="51" s="1"/>
  <c r="BO421" i="51"/>
  <c r="EW421" i="51"/>
  <c r="F7" i="64"/>
  <c r="F6" i="65" s="1"/>
  <c r="EZ421" i="51"/>
  <c r="EX421" i="51"/>
  <c r="EY421" i="51"/>
  <c r="L8" i="63"/>
  <c r="K8" i="64"/>
  <c r="H7" i="65"/>
  <c r="E32" i="63"/>
  <c r="H25" i="63" s="1"/>
  <c r="J27" i="68" l="1"/>
  <c r="G27" i="68"/>
  <c r="N27" i="68"/>
  <c r="HJ421" i="51"/>
  <c r="E28" i="68"/>
  <c r="G28" i="68" s="1"/>
  <c r="G8" i="68"/>
  <c r="IS10" i="51"/>
  <c r="D4" i="71" s="1"/>
  <c r="E5" i="68"/>
  <c r="J34" i="56"/>
  <c r="I5" i="64"/>
  <c r="J5" i="64"/>
  <c r="G5" i="64"/>
  <c r="K33" i="68"/>
  <c r="G9" i="71"/>
  <c r="K8" i="65"/>
  <c r="IU421" i="51"/>
  <c r="I9" i="71"/>
  <c r="J5" i="71"/>
  <c r="I33" i="68"/>
  <c r="F5" i="65"/>
  <c r="J5" i="65" s="1"/>
  <c r="G6" i="64"/>
  <c r="IV421" i="51"/>
  <c r="H34" i="56"/>
  <c r="K9" i="63"/>
  <c r="H9" i="63"/>
  <c r="J6" i="71"/>
  <c r="H13" i="63"/>
  <c r="H18" i="63"/>
  <c r="H14" i="63"/>
  <c r="H11" i="63"/>
  <c r="H8" i="63"/>
  <c r="H26" i="63"/>
  <c r="H10" i="63"/>
  <c r="H31" i="63"/>
  <c r="K6" i="63"/>
  <c r="H6" i="63"/>
  <c r="H12" i="63"/>
  <c r="H22" i="63"/>
  <c r="H21" i="63"/>
  <c r="H20" i="63"/>
  <c r="H7" i="63"/>
  <c r="H29" i="63"/>
  <c r="H23" i="63"/>
  <c r="H28" i="63"/>
  <c r="H15" i="63"/>
  <c r="H27" i="63"/>
  <c r="K21" i="63"/>
  <c r="K27" i="63"/>
  <c r="H17" i="63"/>
  <c r="H24" i="63"/>
  <c r="H16" i="63"/>
  <c r="H19" i="63"/>
  <c r="H30" i="63"/>
  <c r="H5" i="63"/>
  <c r="H5" i="71"/>
  <c r="M8" i="68"/>
  <c r="J8" i="68"/>
  <c r="L8" i="68"/>
  <c r="L9" i="68"/>
  <c r="J9" i="68"/>
  <c r="M9" i="68"/>
  <c r="M5" i="71"/>
  <c r="L5" i="71"/>
  <c r="J4" i="65"/>
  <c r="N8" i="68"/>
  <c r="F33" i="68"/>
  <c r="IT421" i="51"/>
  <c r="E6" i="71"/>
  <c r="I32" i="63"/>
  <c r="L32" i="63" s="1"/>
  <c r="IS95" i="51"/>
  <c r="D6" i="71" s="1"/>
  <c r="IS363" i="51"/>
  <c r="D8" i="71" s="1"/>
  <c r="IS35" i="51"/>
  <c r="D5" i="71" s="1"/>
  <c r="IS322" i="51"/>
  <c r="D7" i="71" s="1"/>
  <c r="K5" i="65"/>
  <c r="I6" i="64"/>
  <c r="K6" i="64"/>
  <c r="J6" i="64"/>
  <c r="D10" i="64"/>
  <c r="L34" i="56"/>
  <c r="K34" i="56"/>
  <c r="K4" i="65"/>
  <c r="H10" i="64"/>
  <c r="J8" i="65"/>
  <c r="K7" i="64"/>
  <c r="G32" i="63"/>
  <c r="J8" i="63" s="1"/>
  <c r="D9" i="65"/>
  <c r="E8" i="65" s="1"/>
  <c r="J7" i="65"/>
  <c r="F10" i="64"/>
  <c r="G7" i="64"/>
  <c r="I7" i="64"/>
  <c r="J7" i="64"/>
  <c r="F18" i="63"/>
  <c r="F22" i="63"/>
  <c r="H4" i="63"/>
  <c r="F4" i="63"/>
  <c r="F19" i="63"/>
  <c r="F25" i="63"/>
  <c r="F29" i="63"/>
  <c r="F5" i="63"/>
  <c r="F13" i="63"/>
  <c r="F28" i="63"/>
  <c r="F24" i="63"/>
  <c r="F20" i="63"/>
  <c r="F15" i="63"/>
  <c r="F31" i="63"/>
  <c r="F21" i="63"/>
  <c r="F17" i="63"/>
  <c r="F9" i="63"/>
  <c r="F7" i="63"/>
  <c r="F10" i="63"/>
  <c r="F23" i="63"/>
  <c r="F6" i="63"/>
  <c r="F27" i="63"/>
  <c r="F30" i="63"/>
  <c r="F16" i="63"/>
  <c r="F11" i="63"/>
  <c r="F12" i="63"/>
  <c r="F14" i="63"/>
  <c r="F8" i="63"/>
  <c r="J6" i="65"/>
  <c r="K6" i="65"/>
  <c r="H9" i="65"/>
  <c r="I8" i="65" s="1"/>
  <c r="K7" i="65"/>
  <c r="F26" i="63"/>
  <c r="E33" i="68" l="1"/>
  <c r="G33" i="68" s="1"/>
  <c r="G5" i="68"/>
  <c r="H33" i="68"/>
  <c r="D9" i="71"/>
  <c r="L33" i="68"/>
  <c r="J9" i="71"/>
  <c r="F9" i="65"/>
  <c r="G6" i="65" s="1"/>
  <c r="I4" i="65"/>
  <c r="I7" i="65"/>
  <c r="I5" i="65"/>
  <c r="E7" i="65"/>
  <c r="I6" i="65"/>
  <c r="E4" i="65"/>
  <c r="E5" i="65"/>
  <c r="E6" i="65"/>
  <c r="N33" i="68"/>
  <c r="J33" i="68"/>
  <c r="M33" i="68"/>
  <c r="L6" i="71"/>
  <c r="M6" i="71"/>
  <c r="E9" i="71"/>
  <c r="H6" i="71"/>
  <c r="IS421" i="51"/>
  <c r="K10" i="64"/>
  <c r="I10" i="64"/>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10" i="64"/>
  <c r="J10" i="64"/>
  <c r="F32" i="63"/>
  <c r="H32" i="63"/>
  <c r="K9" i="65"/>
  <c r="G4" i="65" l="1"/>
  <c r="G5" i="65"/>
  <c r="G7" i="65"/>
  <c r="J9" i="65"/>
  <c r="G8" i="65"/>
  <c r="E9" i="65"/>
  <c r="I9" i="65"/>
  <c r="L9" i="71"/>
  <c r="H9" i="71"/>
  <c r="M9" i="71"/>
  <c r="J32" i="63"/>
  <c r="G9" i="65" l="1"/>
  <c r="HD91" i="51" l="1"/>
  <c r="IW91" i="51" s="1"/>
  <c r="IW86" i="51" s="1"/>
  <c r="IW81" i="51" s="1"/>
  <c r="IW35" i="51" s="1"/>
  <c r="GY91" i="51"/>
  <c r="FF86" i="51"/>
  <c r="FF81" i="51" s="1"/>
  <c r="FF35" i="51" s="1"/>
  <c r="FF421" i="51" s="1"/>
  <c r="GY86" i="51" l="1"/>
  <c r="GY81" i="51" s="1"/>
  <c r="GY35" i="51" s="1"/>
  <c r="GY421" i="51" s="1"/>
  <c r="HD86" i="51"/>
  <c r="HD81" i="51" s="1"/>
  <c r="HD35" i="51" s="1"/>
  <c r="HD421" i="51" s="1"/>
  <c r="IW421" i="51"/>
  <c r="K5" i="71"/>
  <c r="K9" i="71" s="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<sst xmlns="http://schemas.openxmlformats.org/spreadsheetml/2006/main" count="2574" uniqueCount="1029">
  <si>
    <t xml:space="preserve">Código </t>
  </si>
  <si>
    <t>F-PLA-05</t>
  </si>
  <si>
    <t xml:space="preserve">Version: </t>
  </si>
  <si>
    <t xml:space="preserve">Fecha: </t>
  </si>
  <si>
    <t>Octubre 1 de 2016</t>
  </si>
  <si>
    <t>Página</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</si>
  <si>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</si>
  <si>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</si>
  <si>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</si>
  <si>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</si>
  <si>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</si>
  <si>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</si>
  <si>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</si>
  <si>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</si>
  <si>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</si>
  <si>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</si>
  <si>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</si>
  <si>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</si>
  <si>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</si>
  <si>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</si>
  <si>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</si>
  <si>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</si>
  <si>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</si>
  <si>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</si>
  <si>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</si>
  <si>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</si>
  <si>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</si>
  <si>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</si>
  <si>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</si>
  <si>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</si>
  <si>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</si>
  <si>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</si>
  <si>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</si>
  <si>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</si>
  <si>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</si>
  <si>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</si>
  <si>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</si>
  <si>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</si>
  <si>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</si>
  <si>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</si>
  <si>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</si>
  <si>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</si>
  <si>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</si>
  <si>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</si>
  <si>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</si>
  <si>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</si>
  <si>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</si>
  <si>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</si>
  <si>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</si>
  <si>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</si>
  <si>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</si>
  <si>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</si>
  <si>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</si>
  <si>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</si>
  <si>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</si>
  <si>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</si>
  <si>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</si>
  <si>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</si>
  <si>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</si>
  <si>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</si>
  <si>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</si>
  <si>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</si>
  <si>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</si>
  <si>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</si>
  <si>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</si>
  <si>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</si>
  <si>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</si>
  <si>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</si>
  <si>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</si>
  <si>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</si>
  <si>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</si>
  <si>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</si>
  <si>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</si>
  <si>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</si>
  <si>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</si>
  <si>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</si>
  <si>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</si>
  <si>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</si>
  <si>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</si>
  <si>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</si>
  <si>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</si>
  <si>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</si>
  <si>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</si>
  <si>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</si>
  <si>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</si>
  <si>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</si>
  <si>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</si>
  <si>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</si>
  <si>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</si>
  <si>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</si>
  <si>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</si>
  <si>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</si>
  <si>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</si>
  <si>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</si>
  <si>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</si>
  <si>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</si>
  <si>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</si>
  <si>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</si>
  <si>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</si>
  <si>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</si>
  <si>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</si>
  <si>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</si>
  <si>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</si>
  <si>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</si>
  <si>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</si>
  <si>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</si>
  <si>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</si>
  <si>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</si>
  <si>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</si>
  <si>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</si>
  <si>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</si>
  <si>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</si>
  <si>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</si>
  <si>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</si>
  <si>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</si>
  <si>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</si>
  <si>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</si>
  <si>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</si>
  <si>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</si>
  <si>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</si>
  <si>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</si>
  <si>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</si>
  <si>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</si>
  <si>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</si>
  <si>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</si>
  <si>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</si>
  <si>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</si>
  <si>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</si>
  <si>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</si>
  <si>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</si>
  <si>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</si>
  <si>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</si>
  <si>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</si>
  <si>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</si>
  <si>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</si>
  <si>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</si>
  <si>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</si>
  <si>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</si>
  <si>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</si>
  <si>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</si>
  <si>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</si>
  <si>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</si>
  <si>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</si>
  <si>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</si>
  <si>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</si>
  <si>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</si>
  <si>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</si>
  <si>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</si>
  <si>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</si>
  <si>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</si>
  <si>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</si>
  <si>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</si>
  <si>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</si>
  <si>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</si>
  <si>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</si>
  <si>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</si>
  <si>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</si>
  <si>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</si>
  <si>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</si>
  <si>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</si>
  <si>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</si>
  <si>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</si>
  <si>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</si>
  <si>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</si>
  <si>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</si>
  <si>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</si>
  <si>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</si>
  <si>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</si>
  <si>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</si>
  <si>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</si>
  <si>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</si>
  <si>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</si>
  <si>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</si>
  <si>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</si>
  <si>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</si>
  <si>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</si>
  <si>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</si>
  <si>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</si>
  <si>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</si>
  <si>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</si>
  <si>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</si>
  <si>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</si>
  <si>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</si>
  <si>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</si>
  <si>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</si>
  <si>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</si>
  <si>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</si>
  <si>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</si>
  <si>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</si>
  <si>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</si>
  <si>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</si>
  <si>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</si>
  <si>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</si>
  <si>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</si>
  <si>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</si>
  <si>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</si>
  <si>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</si>
  <si>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</si>
  <si>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</si>
  <si>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</si>
  <si>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</si>
  <si>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</si>
  <si>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</si>
  <si>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</si>
  <si>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</si>
  <si>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</si>
  <si>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</si>
  <si>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</si>
  <si>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</si>
  <si>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</si>
  <si>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</si>
  <si>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</si>
  <si>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</si>
  <si>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</si>
  <si>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</si>
  <si>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</si>
  <si>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</si>
  <si>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</si>
  <si>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</si>
  <si>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</si>
  <si>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</si>
  <si>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</si>
  <si>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</si>
  <si>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</si>
  <si>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</si>
  <si>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</si>
  <si>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</si>
  <si>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</si>
  <si>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</si>
  <si>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</si>
  <si>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</si>
  <si>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</si>
  <si>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</si>
  <si>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</si>
  <si>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</si>
  <si>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</si>
  <si>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</si>
  <si>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</si>
  <si>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</si>
  <si>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</si>
  <si>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</si>
  <si>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</si>
  <si>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</si>
  <si>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</si>
  <si>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</si>
  <si>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</si>
  <si>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</si>
  <si>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</si>
  <si>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</si>
  <si>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</si>
  <si>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</si>
  <si>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</si>
  <si>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</si>
  <si>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</si>
  <si>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</si>
  <si>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</si>
  <si>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</si>
  <si>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</si>
  <si>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</si>
  <si>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</si>
  <si>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</si>
  <si>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</si>
  <si>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</si>
  <si>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</si>
  <si>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</si>
  <si>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</si>
  <si>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</si>
  <si>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</si>
  <si>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</si>
  <si>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</si>
  <si>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</si>
  <si>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</si>
  <si>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</si>
  <si>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</si>
  <si>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</si>
  <si>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</si>
  <si>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</si>
  <si>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</si>
  <si>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</si>
  <si>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</si>
  <si>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</si>
  <si>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</si>
  <si>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</si>
  <si>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</si>
  <si>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</si>
  <si>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</si>
  <si>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</si>
  <si>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</si>
  <si>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</si>
  <si>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</si>
  <si>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</si>
  <si>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</si>
  <si>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</si>
  <si>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</si>
  <si>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</si>
  <si>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</si>
  <si>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</si>
  <si>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</si>
  <si>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</si>
  <si>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</si>
  <si>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</si>
  <si>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</si>
  <si>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</si>
  <si>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</si>
  <si>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</si>
  <si>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</si>
  <si>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</si>
  <si>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</si>
  <si>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</si>
  <si>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</si>
  <si>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</si>
  <si>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</si>
  <si>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</si>
  <si>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</si>
  <si>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</si>
  <si>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</si>
  <si>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</si>
  <si>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</si>
  <si>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</si>
  <si>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</si>
  <si>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</si>
  <si>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</si>
  <si>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</si>
  <si>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</si>
  <si>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</si>
  <si>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</si>
  <si>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</si>
  <si>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</si>
  <si>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</si>
  <si>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</si>
  <si>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</si>
  <si>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</si>
  <si>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</si>
  <si>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</si>
  <si>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</si>
  <si>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</si>
  <si>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</si>
  <si>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</si>
  <si>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</si>
  <si>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</si>
  <si>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</si>
  <si>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</si>
  <si>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</si>
  <si>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</si>
  <si>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</si>
  <si>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</si>
  <si>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</si>
  <si>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</si>
  <si>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</si>
  <si>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</si>
  <si>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</si>
  <si>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</si>
  <si>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</si>
  <si>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</si>
  <si>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</si>
  <si>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</si>
  <si>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</si>
  <si>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</si>
  <si>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</si>
  <si>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</si>
  <si>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</si>
  <si>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</si>
  <si>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</si>
  <si>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</si>
  <si>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</si>
  <si>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</si>
  <si>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</si>
  <si>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</si>
  <si>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</si>
  <si>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</si>
  <si>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</si>
  <si>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</si>
  <si>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</si>
  <si>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</si>
  <si>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</si>
  <si>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</si>
  <si>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</si>
  <si>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</si>
  <si>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</si>
  <si>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</si>
  <si>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</si>
  <si>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</si>
  <si>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</si>
  <si>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</si>
  <si>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</si>
  <si>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</si>
  <si>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</si>
  <si>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</si>
  <si>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</si>
  <si>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</si>
  <si>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</si>
  <si>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</si>
  <si>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</si>
  <si>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</si>
  <si>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</si>
  <si>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</si>
  <si>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</si>
  <si>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</si>
  <si>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</si>
  <si>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</si>
  <si>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</si>
  <si>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</si>
  <si>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</si>
  <si>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</si>
  <si>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</si>
  <si>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</si>
  <si>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</si>
  <si>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</si>
  <si>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</si>
  <si>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</si>
  <si>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</si>
  <si>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</si>
  <si>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</si>
  <si>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</si>
  <si>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</si>
  <si>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</si>
  <si>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</si>
  <si>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</si>
  <si>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</si>
  <si>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</si>
  <si>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</si>
  <si>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</si>
  <si>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</si>
  <si>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</si>
  <si>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</si>
  <si>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</si>
  <si>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</si>
  <si>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</si>
  <si>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</si>
  <si>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</si>
  <si>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</si>
  <si>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</si>
  <si>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</si>
  <si>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</si>
  <si>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</si>
  <si>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</si>
  <si>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</si>
  <si>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</si>
  <si>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</si>
  <si>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</si>
  <si>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</si>
  <si>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</si>
  <si>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</si>
  <si>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</si>
  <si>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</si>
  <si>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</si>
  <si>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</si>
  <si>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</si>
  <si>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</si>
  <si>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</si>
  <si>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</si>
  <si>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</si>
  <si>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</si>
  <si>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</si>
  <si>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</si>
  <si>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</si>
  <si>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</si>
  <si>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</si>
  <si>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</si>
  <si>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</si>
  <si>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</si>
  <si>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</si>
  <si>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</si>
  <si>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</si>
  <si>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</si>
  <si>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</si>
  <si>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</si>
  <si>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</si>
  <si>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</si>
  <si>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</si>
  <si>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</si>
  <si>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</si>
  <si>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</si>
  <si>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</si>
  <si>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</si>
  <si>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</si>
  <si>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</si>
  <si>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</si>
  <si>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</si>
  <si>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</si>
  <si>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</si>
  <si>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</si>
  <si>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</si>
  <si>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</si>
  <si>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</si>
  <si>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</si>
  <si>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</si>
  <si>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</si>
  <si>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</si>
  <si>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</si>
  <si>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</si>
  <si>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</si>
  <si>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</si>
  <si>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</si>
  <si>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</si>
  <si>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</si>
  <si>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</si>
  <si>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</si>
  <si>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</si>
  <si>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</si>
  <si>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</si>
  <si>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</si>
  <si>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</si>
  <si>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</si>
  <si>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</si>
  <si>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</si>
  <si>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</si>
  <si>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</si>
  <si>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</si>
  <si>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</si>
  <si>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</si>
  <si>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</si>
  <si>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</si>
  <si>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</si>
  <si>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</si>
  <si>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</si>
  <si>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</si>
  <si>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</si>
  <si>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</si>
  <si>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</si>
  <si>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</si>
  <si>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</si>
  <si>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</si>
  <si>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</si>
  <si>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</si>
  <si>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</si>
  <si>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</si>
  <si>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</si>
  <si>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</si>
  <si>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</si>
  <si>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</si>
  <si>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</si>
  <si>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</si>
  <si>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</si>
  <si>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</si>
  <si>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</si>
  <si>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</si>
  <si>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</si>
  <si>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</si>
  <si>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</si>
  <si>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</si>
  <si>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</si>
  <si>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</si>
  <si>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</si>
  <si>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</si>
  <si>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</si>
  <si>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</si>
  <si>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</si>
  <si>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</si>
  <si>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</si>
  <si>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</si>
  <si>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</si>
  <si>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</si>
  <si>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</si>
  <si>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</si>
  <si>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</si>
  <si>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</si>
  <si>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</si>
  <si>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</si>
  <si>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</si>
  <si>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</si>
  <si>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</si>
  <si>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</si>
  <si>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</si>
  <si>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</si>
  <si>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</si>
  <si>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</si>
  <si>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</si>
  <si>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</si>
  <si>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</si>
  <si>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</si>
  <si>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</si>
  <si>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</si>
  <si>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</si>
  <si>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</si>
  <si>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</si>
  <si>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</si>
  <si>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</si>
  <si>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</si>
  <si>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</si>
  <si>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</si>
  <si>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</si>
  <si>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</si>
  <si>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</si>
  <si>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</si>
  <si>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</si>
  <si>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</si>
  <si>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</si>
  <si>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</si>
  <si>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</si>
  <si>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</si>
  <si>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</si>
  <si>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</si>
  <si>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</si>
  <si>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</si>
  <si>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</si>
  <si>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</si>
  <si>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</si>
  <si>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</si>
  <si>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</si>
  <si>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</si>
  <si>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</si>
  <si>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</si>
  <si>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</si>
  <si>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</si>
  <si>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</si>
  <si>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</si>
  <si>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</si>
  <si>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</si>
  <si>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</si>
  <si>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</si>
  <si>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</si>
  <si>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</si>
  <si>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</si>
  <si>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</si>
  <si>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</si>
  <si>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</si>
  <si>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</si>
  <si>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</si>
  <si>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</si>
  <si>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</si>
  <si>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</si>
  <si>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</si>
  <si>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</si>
  <si>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</si>
  <si>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</si>
  <si>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</si>
  <si>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</si>
  <si>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</si>
  <si>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</si>
  <si>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</si>
  <si>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</si>
  <si>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</si>
  <si>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</si>
  <si>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</si>
  <si>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</si>
  <si>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</si>
  <si>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</si>
  <si>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</si>
  <si>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</si>
  <si>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</si>
  <si>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</si>
  <si>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</si>
  <si>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</si>
  <si>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</si>
  <si>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</si>
  <si>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</si>
  <si>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</si>
  <si>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</si>
  <si>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</si>
  <si>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</si>
  <si>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</si>
  <si>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</si>
  <si>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</si>
  <si>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</si>
  <si>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</si>
  <si>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</si>
  <si>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</si>
  <si>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</si>
  <si>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</si>
  <si>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</si>
  <si>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</si>
  <si>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</si>
  <si>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</si>
  <si>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</si>
  <si>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</si>
  <si>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</si>
  <si>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</si>
  <si>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</si>
  <si>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</si>
  <si>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</si>
  <si>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</si>
  <si>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</si>
  <si>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</si>
  <si>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</si>
  <si>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</si>
  <si>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</si>
  <si>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</si>
  <si>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</si>
  <si>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</si>
  <si>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</si>
  <si>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</si>
  <si>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</si>
  <si>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</si>
  <si>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</si>
  <si>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</si>
  <si>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</si>
  <si>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</si>
  <si>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</si>
  <si>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</si>
  <si>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</si>
  <si>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</si>
  <si>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</si>
  <si>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</si>
  <si>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</si>
  <si>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</si>
  <si>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</si>
  <si>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</si>
  <si>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</si>
  <si>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</si>
  <si>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</si>
  <si>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</si>
  <si>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</si>
  <si>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</si>
  <si>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</si>
  <si>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</si>
  <si>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</si>
  <si>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</si>
  <si>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</si>
  <si>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</si>
  <si>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</si>
  <si>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</si>
  <si>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</si>
  <si>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</si>
  <si>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</si>
  <si>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</si>
  <si>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</si>
  <si>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</si>
  <si>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</si>
  <si>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</si>
  <si>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</si>
  <si>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</si>
  <si>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</si>
  <si>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</si>
  <si>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</si>
  <si>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</si>
  <si>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</si>
  <si>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</si>
  <si>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</si>
  <si>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</si>
  <si>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</si>
  <si>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</si>
  <si>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</si>
  <si>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</si>
  <si>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</si>
  <si>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</si>
  <si>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</si>
  <si>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</si>
  <si>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</si>
  <si>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</si>
  <si>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</si>
  <si>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</si>
  <si>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</si>
  <si>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</si>
  <si>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</si>
  <si>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</si>
  <si>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</si>
  <si>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</si>
  <si>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</si>
  <si>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</si>
  <si>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</si>
  <si>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</si>
  <si>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</si>
  <si>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</si>
  <si>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</si>
  <si>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</si>
  <si>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</si>
  <si>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</si>
  <si>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</si>
  <si>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</si>
  <si>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</si>
  <si>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</si>
  <si>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</si>
  <si>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</si>
  <si>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</si>
  <si>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</si>
  <si>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</si>
  <si>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</si>
  <si>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</si>
  <si>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</si>
  <si>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</si>
  <si>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</si>
  <si>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</si>
  <si>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</si>
  <si>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</si>
  <si>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</si>
  <si>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</si>
  <si>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</si>
  <si>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</si>
  <si>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</si>
  <si>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</si>
  <si>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</si>
  <si>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</si>
  <si>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</si>
  <si>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</si>
  <si>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</si>
  <si>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</si>
  <si>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</si>
  <si>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</si>
  <si>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</si>
  <si>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</si>
  <si>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</si>
  <si>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</si>
  <si>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</si>
  <si>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</si>
  <si>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</si>
  <si>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</si>
  <si>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</si>
  <si>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</si>
  <si>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</si>
  <si>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</si>
  <si>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</si>
  <si>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</si>
  <si>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</si>
  <si>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</si>
  <si>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</si>
  <si>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</si>
  <si>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</si>
  <si>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</si>
  <si>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</si>
  <si>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</si>
  <si>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</si>
  <si>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</si>
  <si>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</si>
  <si>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</si>
  <si>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</si>
  <si>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</si>
  <si>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</si>
  <si>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</si>
  <si>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</si>
  <si>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</si>
  <si>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</si>
  <si>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</si>
  <si>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</si>
  <si>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</si>
  <si>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</si>
  <si>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</si>
  <si>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</si>
  <si>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</si>
  <si>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</si>
  <si>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</si>
  <si>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</si>
  <si>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</si>
  <si>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</si>
  <si>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</si>
  <si>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</si>
  <si>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</si>
  <si>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</si>
  <si>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</si>
  <si>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</si>
  <si>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</si>
  <si>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</si>
  <si>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</si>
  <si>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</si>
  <si>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</si>
  <si>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</si>
  <si>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</si>
  <si>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</si>
  <si>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</si>
  <si>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</si>
  <si>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</si>
  <si>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</si>
  <si>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</si>
  <si>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</si>
  <si>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</si>
  <si>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</si>
  <si>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</si>
  <si>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</si>
  <si>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</si>
  <si>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</si>
  <si>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</si>
  <si>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</si>
  <si>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</si>
  <si>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</si>
  <si>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</si>
  <si>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</si>
  <si>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</si>
  <si>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</si>
  <si>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</si>
  <si>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</si>
  <si>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</si>
  <si>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</si>
  <si>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</si>
  <si>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</si>
  <si>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</si>
  <si>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</si>
  <si>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</si>
  <si>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</si>
  <si>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</si>
  <si>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</si>
  <si>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</si>
  <si>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</si>
  <si>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</si>
  <si>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</si>
  <si>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</si>
  <si>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</si>
  <si>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</si>
  <si>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</si>
  <si>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</si>
  <si>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</si>
  <si>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</si>
  <si>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</si>
  <si>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</si>
  <si>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</si>
  <si>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</si>
  <si>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</si>
  <si>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</si>
  <si>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</si>
  <si>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</si>
  <si>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</si>
  <si>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</si>
  <si>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</si>
  <si>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</si>
  <si>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</si>
  <si>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</si>
  <si>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</si>
  <si>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</si>
  <si>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</si>
  <si>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</si>
  <si>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</si>
  <si>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</si>
  <si>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</si>
  <si>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</si>
  <si>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</si>
  <si>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</si>
  <si>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</si>
  <si>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</si>
  <si>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</si>
  <si>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</si>
  <si>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</si>
  <si>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</si>
  <si>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</si>
  <si>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</si>
  <si>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</si>
  <si>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</si>
  <si>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</si>
  <si>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</si>
  <si>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</si>
  <si>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</si>
  <si>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</si>
  <si>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</si>
  <si>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</si>
  <si>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</si>
  <si>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</si>
  <si>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</si>
  <si>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</si>
  <si>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</si>
  <si>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</si>
  <si>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</si>
  <si>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</si>
  <si>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</si>
  <si>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</si>
  <si>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</si>
  <si>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</si>
  <si>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</si>
  <si>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</si>
  <si>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</si>
  <si>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</si>
  <si>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</si>
  <si>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</si>
  <si>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</si>
  <si>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</si>
  <si>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</si>
  <si>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</si>
  <si>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</si>
  <si>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</si>
  <si>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</si>
  <si>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</si>
  <si>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</si>
  <si>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</si>
  <si>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</si>
  <si>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</si>
  <si>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</si>
  <si>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</si>
  <si>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</si>
  <si>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</si>
  <si>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</si>
  <si>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</si>
  <si>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</si>
  <si>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</si>
  <si>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</si>
  <si>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</si>
  <si>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</si>
  <si>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</si>
  <si>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MATRIZ</t>
  </si>
  <si>
    <t xml:space="preserve">Apoyar 12 centros de bienestar del departamento </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</si>
  <si>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</si>
  <si>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</si>
  <si>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</si>
  <si>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</si>
  <si>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</si>
  <si>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</si>
  <si>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POAI DEFINITIVO</t>
  </si>
  <si>
    <t>Sin programar  ocho: 5-13-36-56-61-221-256-286</t>
  </si>
  <si>
    <t>Estrategia 1 sin programar 2</t>
  </si>
  <si>
    <t>Estrategia 2 sin programar 3</t>
  </si>
  <si>
    <t>Estrategia 4 sin programar 1</t>
  </si>
  <si>
    <t>Estrategia 5 sin programar 2</t>
  </si>
  <si>
    <t>E (OBLIGACIONES RESERVAS 2018)</t>
  </si>
  <si>
    <t xml:space="preserve">E (OBLIGACIONES RESERVAS 2018) </t>
  </si>
  <si>
    <t>Fortalecer el programa de  infraestructura tecnológica de la  Administración Departamental (hadware, aplicativos, redes, y capacitación)</t>
  </si>
  <si>
    <t>CREDITO 2016 -2019</t>
  </si>
  <si>
    <t>OTROS 2016 -2019</t>
  </si>
  <si>
    <t>PROPIOS 2016 -2019</t>
  </si>
  <si>
    <t>NACION 2016 -2019</t>
  </si>
  <si>
    <t xml:space="preserve">SGP SALUD </t>
  </si>
  <si>
    <t>TOTALES 2016-2019</t>
  </si>
  <si>
    <t>CONSOLIDADO 2016-2019</t>
  </si>
  <si>
    <t xml:space="preserve">POAI </t>
  </si>
  <si>
    <t>% DEF</t>
  </si>
  <si>
    <t>% COMP</t>
  </si>
  <si>
    <t>% OBLIG</t>
  </si>
  <si>
    <t>% Def</t>
  </si>
  <si>
    <t>% Comp</t>
  </si>
  <si>
    <t>% Oblig</t>
  </si>
  <si>
    <t>No.</t>
  </si>
  <si>
    <t>% Compr</t>
  </si>
  <si>
    <t>Total</t>
  </si>
  <si>
    <t>Estrateg</t>
  </si>
  <si>
    <r>
      <t xml:space="preserve"> </t>
    </r>
    <r>
      <rPr>
        <b/>
        <sz val="8"/>
        <color rgb="FFFFFFFF"/>
        <rFont val="Calibri"/>
        <family val="2"/>
        <scheme val="minor"/>
      </rPr>
      <t>RANGO SOBRESALIENTE</t>
    </r>
  </si>
  <si>
    <t>Rojo
( 0-39%)</t>
  </si>
  <si>
    <t>Naranja (40% - 59%)</t>
  </si>
  <si>
    <t>OBLIGACIONES
RESERVAS</t>
  </si>
  <si>
    <t>Y</t>
  </si>
  <si>
    <t xml:space="preserve">% 
 </t>
  </si>
  <si>
    <t xml:space="preserve">  %</t>
  </si>
  <si>
    <t xml:space="preserve"> %</t>
  </si>
  <si>
    <t xml:space="preserve">% </t>
  </si>
  <si>
    <t xml:space="preserve">%  </t>
  </si>
  <si>
    <t xml:space="preserve">%   </t>
  </si>
  <si>
    <t>Ejecución de recursos de inversión por Ejes Estratégicos del Plan de Desarrollo "EN DEFENSA DEL BIEN COMÚN" vigencias 2016 a 2019</t>
  </si>
  <si>
    <t>Ejecución de recursos de inversión por Ejes Estratégicos del Plan de Desarrollo "EN DEFENSA DEL BIEN COMÚN" Vigencia 2019</t>
  </si>
  <si>
    <t>Ejecución de recursos de inversión por Programas del Plan de Desarrollo "EN DEFENSA DEL BIEN COMÚN" Vigencia 2019</t>
  </si>
  <si>
    <t xml:space="preserve"> Ejecución de recursos de inversión por Ejes Estrategicos del Plan de Desarrollo "EN DEFENSA DEL BIEN COMÚN" Vigencia 2019</t>
  </si>
  <si>
    <t>Ejecución de recursos de inversión por Programas del Plan de Desarrollo " EN DEFENSA DEL BIEN COMÚN" Vigencia  2019</t>
  </si>
  <si>
    <t>Ejecución de recursos de inversión por Programas del Plan de Desarrollo "EN DEFENSA DEL BIEN COMÚN" vigencias 2016 - 2019</t>
  </si>
  <si>
    <t>VIGENCIAS 2016 - 2019</t>
  </si>
  <si>
    <t>PLAN DE DESARROLLO "EN DEFENSA DEL BIEN COMUN"
SEGUIMIENTO PLAN INDICATIVO - LINEAMIENTOS SIEE
VIGENCIA 2016 - 2019</t>
  </si>
  <si>
    <t>E (OBLIGACIONES RESERVAS)</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</si>
</sst>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_(* #,##0.0_);_(* \(#,##0.0\);_(* &quot;-&quot;??_);_(@_)"/>
    <numFmt numFmtId="187" formatCode="0.000"/>
    <numFmt numFmtId="188" formatCode="_(* #,##0.000_);_(* \(#,##0.000\);_(* &quot;-&quot;??_);_(@_)"/>
    <numFmt numFmtId="189" formatCode="#,##0.0_);\(#,##0.0\)"/>
    <numFmt numFmtId="190" formatCode="#,##0.0"/>
  </numFmts>
  <fonts count="70"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b/>
      <sz val="12"/>
      <color rgb="FFFF0000"/>
      <name val="Arial"/>
      <family val="2"/>
    </font>
    <font>
      <sz val="11"/>
      <color rgb="FFFF0000"/>
      <name val="Calibri"/>
      <family val="2"/>
      <scheme val="minor"/>
    </font>
    <font>
      <b/>
      <sz val="10"/>
      <color theme="1"/>
      <name val="Arial"/>
      <family val="2"/>
    </font>
    <font>
      <sz val="11"/>
      <color rgb="FF7030A0"/>
      <name val="Calibri"/>
      <family val="2"/>
      <scheme val="minor"/>
    </font>
    <font>
      <b/>
      <sz val="11"/>
      <color rgb="FF7030A0"/>
      <name val="Calibri"/>
      <family val="2"/>
      <scheme val="minor"/>
    </font>
    <font>
      <b/>
      <sz val="10"/>
      <color rgb="FF7030A0"/>
      <name val="Calibri"/>
      <family val="2"/>
      <scheme val="minor"/>
    </font>
    <font>
      <b/>
      <sz val="11"/>
      <color theme="4" tint="-0.249977111117893"/>
      <name val="Calibri"/>
      <family val="2"/>
      <scheme val="minor"/>
    </font>
    <font>
      <b/>
      <sz val="12"/>
      <color rgb="FFFFFFFF"/>
      <name val="Calibri"/>
      <family val="2"/>
      <scheme val="minor"/>
    </font>
  </fonts>
  <fills count="5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59074A"/>
        <bgColor indexed="64"/>
      </patternFill>
    </fill>
    <fill>
      <patternFill patternType="solid">
        <fgColor rgb="FF7B556C"/>
        <bgColor indexed="64"/>
      </patternFill>
    </fill>
  </fills>
  <borders count="63">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auto="1"/>
      </left>
      <right style="thin">
        <color auto="1"/>
      </right>
      <top style="thin">
        <color auto="1"/>
      </top>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5" fontId="3"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0" fontId="4" fillId="0" borderId="0"/>
    <xf numFmtId="165"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5"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15" fillId="28"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20"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17" borderId="0" applyNumberFormat="0" applyBorder="0" applyAlignment="0" applyProtection="0"/>
    <xf numFmtId="0" fontId="15" fillId="29" borderId="0" applyNumberFormat="0" applyBorder="0" applyAlignment="0" applyProtection="0"/>
    <xf numFmtId="0" fontId="15" fillId="20" borderId="0" applyNumberFormat="0" applyBorder="0" applyAlignment="0" applyProtection="0"/>
    <xf numFmtId="0" fontId="15" fillId="30" borderId="0" applyNumberFormat="0" applyBorder="0" applyAlignment="0" applyProtection="0"/>
    <xf numFmtId="0" fontId="15" fillId="23"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6" fillId="17" borderId="0" applyNumberFormat="0" applyBorder="0" applyAlignment="0" applyProtection="0"/>
    <xf numFmtId="0" fontId="17" fillId="20" borderId="0" applyNumberFormat="0" applyBorder="0" applyAlignment="0" applyProtection="0"/>
    <xf numFmtId="0" fontId="17" fillId="18" borderId="0" applyNumberFormat="0" applyBorder="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0" fillId="38" borderId="15" applyNumberFormat="0" applyAlignment="0" applyProtection="0"/>
    <xf numFmtId="0" fontId="20" fillId="38"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8"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39" borderId="0" applyNumberFormat="0" applyBorder="0" applyAlignment="0" applyProtection="0"/>
    <xf numFmtId="0" fontId="15" fillId="33"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26" borderId="0" applyNumberFormat="0" applyBorder="0" applyAlignment="0" applyProtection="0"/>
    <xf numFmtId="0" fontId="15" fillId="35" borderId="0" applyNumberFormat="0" applyBorder="0" applyAlignment="0" applyProtection="0"/>
    <xf numFmtId="0" fontId="15" fillId="40"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2" borderId="0" applyNumberFormat="0" applyBorder="0" applyAlignment="0" applyProtection="0"/>
    <xf numFmtId="0" fontId="25" fillId="27" borderId="14" applyNumberFormat="0" applyAlignment="0" applyProtection="0"/>
    <xf numFmtId="0" fontId="25" fillId="21"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8"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19" borderId="0" applyNumberFormat="0" applyBorder="0" applyAlignment="0" applyProtection="0"/>
    <xf numFmtId="0" fontId="16" fillId="17" borderId="0" applyNumberFormat="0" applyBorder="0" applyAlignment="0" applyProtection="0"/>
    <xf numFmtId="0" fontId="25" fillId="21"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7" borderId="0" applyNumberFormat="0" applyBorder="0" applyAlignment="0" applyProtection="0"/>
    <xf numFmtId="0" fontId="31" fillId="27"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7" borderId="22" applyNumberFormat="0" applyAlignment="0" applyProtection="0"/>
    <xf numFmtId="0" fontId="32" fillId="36"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6"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6" fillId="0" borderId="0" applyFont="0" applyFill="0" applyBorder="0" applyAlignment="0" applyProtection="0"/>
    <xf numFmtId="166" fontId="4"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76" fontId="3" fillId="0" borderId="0"/>
    <xf numFmtId="166"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6" fillId="24"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6" borderId="28" applyNumberFormat="0" applyAlignment="0" applyProtection="0"/>
    <xf numFmtId="0" fontId="19" fillId="37" borderId="28" applyNumberFormat="0" applyAlignment="0" applyProtection="0"/>
    <xf numFmtId="0" fontId="25" fillId="21" borderId="28" applyNumberFormat="0" applyAlignment="0" applyProtection="0"/>
    <xf numFmtId="0" fontId="18" fillId="36" borderId="28" applyNumberFormat="0" applyAlignment="0" applyProtection="0"/>
    <xf numFmtId="0" fontId="19" fillId="37" borderId="28" applyNumberFormat="0" applyAlignment="0" applyProtection="0"/>
    <xf numFmtId="0" fontId="18" fillId="36" borderId="28" applyNumberFormat="0" applyAlignment="0" applyProtection="0"/>
    <xf numFmtId="0" fontId="25" fillId="27" borderId="28" applyNumberFormat="0" applyAlignment="0" applyProtection="0"/>
    <xf numFmtId="0" fontId="25" fillId="21" borderId="28" applyNumberFormat="0" applyAlignment="0" applyProtection="0"/>
    <xf numFmtId="0" fontId="25" fillId="21"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4" borderId="29" applyNumberFormat="0" applyFont="0" applyAlignment="0" applyProtection="0"/>
    <xf numFmtId="0" fontId="4" fillId="24" borderId="29" applyNumberFormat="0" applyFont="0" applyAlignment="0" applyProtection="0"/>
    <xf numFmtId="0" fontId="6" fillId="24" borderId="29" applyNumberFormat="0" applyFont="0" applyAlignment="0" applyProtection="0"/>
    <xf numFmtId="0" fontId="32" fillId="36" borderId="30" applyNumberFormat="0" applyAlignment="0" applyProtection="0"/>
    <xf numFmtId="0" fontId="32" fillId="37" borderId="30" applyNumberFormat="0" applyAlignment="0" applyProtection="0"/>
    <xf numFmtId="0" fontId="32" fillId="36"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7" fontId="3" fillId="0" borderId="0" applyFont="0" applyFill="0" applyBorder="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32" fillId="36" borderId="30" applyNumberFormat="0" applyAlignment="0" applyProtection="0"/>
    <xf numFmtId="0" fontId="6" fillId="24" borderId="29" applyNumberFormat="0" applyFont="0" applyAlignment="0" applyProtection="0"/>
    <xf numFmtId="0" fontId="19" fillId="37" borderId="28" applyNumberFormat="0" applyAlignment="0" applyProtection="0"/>
    <xf numFmtId="43" fontId="3" fillId="0" borderId="0" applyFont="0" applyFill="0" applyBorder="0" applyAlignment="0" applyProtection="0"/>
    <xf numFmtId="0" fontId="19" fillId="37"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1" borderId="28" applyNumberFormat="0" applyAlignment="0" applyProtection="0"/>
    <xf numFmtId="0" fontId="25" fillId="27" borderId="28"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32" fillId="37" borderId="30" applyNumberFormat="0" applyAlignment="0" applyProtection="0"/>
    <xf numFmtId="0" fontId="32" fillId="36" borderId="30" applyNumberFormat="0" applyAlignment="0" applyProtection="0"/>
    <xf numFmtId="0" fontId="32" fillId="36" borderId="30" applyNumberFormat="0" applyAlignment="0" applyProtection="0"/>
    <xf numFmtId="0" fontId="32" fillId="36" borderId="30"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18" fillId="36" borderId="28" applyNumberFormat="0" applyAlignment="0" applyProtection="0"/>
    <xf numFmtId="0" fontId="32" fillId="36" borderId="30" applyNumberFormat="0" applyAlignment="0" applyProtection="0"/>
    <xf numFmtId="0" fontId="32" fillId="37" borderId="30" applyNumberFormat="0" applyAlignment="0" applyProtection="0"/>
    <xf numFmtId="0" fontId="25" fillId="27" borderId="28" applyNumberFormat="0" applyAlignment="0" applyProtection="0"/>
    <xf numFmtId="0" fontId="25" fillId="21" borderId="28" applyNumberFormat="0" applyAlignment="0" applyProtection="0"/>
    <xf numFmtId="0" fontId="25" fillId="27" borderId="28"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7" borderId="28" applyNumberFormat="0" applyAlignment="0" applyProtection="0"/>
    <xf numFmtId="43" fontId="3" fillId="0" borderId="0" applyFont="0" applyFill="0" applyBorder="0" applyAlignment="0" applyProtection="0"/>
    <xf numFmtId="0" fontId="25" fillId="27"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18" fillId="36" borderId="28" applyNumberFormat="0" applyAlignment="0" applyProtection="0"/>
    <xf numFmtId="0" fontId="32" fillId="36" borderId="30"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25" fillId="27"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0" fontId="32" fillId="36" borderId="30" applyNumberFormat="0" applyAlignment="0" applyProtection="0"/>
    <xf numFmtId="0" fontId="18" fillId="36" borderId="28" applyNumberFormat="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25" fillId="21" borderId="28" applyNumberFormat="0" applyAlignment="0" applyProtection="0"/>
    <xf numFmtId="0" fontId="32" fillId="36" borderId="30" applyNumberFormat="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0" fontId="25" fillId="27" borderId="28" applyNumberFormat="0" applyAlignment="0" applyProtection="0"/>
    <xf numFmtId="0" fontId="25" fillId="21" borderId="28"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7" borderId="28" applyNumberFormat="0" applyAlignment="0" applyProtection="0"/>
    <xf numFmtId="0" fontId="37" fillId="0" borderId="32" applyNumberFormat="0" applyFill="0" applyAlignment="0" applyProtection="0"/>
    <xf numFmtId="0" fontId="19" fillId="37"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43" fontId="3" fillId="0" borderId="0" applyFont="0" applyFill="0" applyBorder="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32" fillId="36" borderId="30" applyNumberFormat="0" applyAlignment="0" applyProtection="0"/>
    <xf numFmtId="0" fontId="19" fillId="37" borderId="28" applyNumberFormat="0" applyAlignment="0" applyProtection="0"/>
    <xf numFmtId="0" fontId="6" fillId="24"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25" fillId="21"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7" borderId="28" applyNumberFormat="0" applyAlignment="0" applyProtection="0"/>
    <xf numFmtId="0" fontId="25" fillId="21" borderId="28" applyNumberFormat="0" applyAlignment="0" applyProtection="0"/>
    <xf numFmtId="0" fontId="25" fillId="27" borderId="28" applyNumberFormat="0" applyAlignment="0" applyProtection="0"/>
    <xf numFmtId="43" fontId="3" fillId="0" borderId="0" applyFont="0" applyFill="0" applyBorder="0" applyAlignment="0" applyProtection="0"/>
    <xf numFmtId="0" fontId="18" fillId="36" borderId="28" applyNumberFormat="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25" fillId="21" borderId="28"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6" fillId="24" borderId="29" applyNumberFormat="0" applyFont="0" applyAlignment="0" applyProtection="0"/>
    <xf numFmtId="0" fontId="37" fillId="0" borderId="31" applyNumberFormat="0" applyFill="0" applyAlignment="0" applyProtection="0"/>
    <xf numFmtId="0" fontId="32" fillId="36" borderId="30" applyNumberFormat="0" applyAlignment="0" applyProtection="0"/>
    <xf numFmtId="0" fontId="18" fillId="36" borderId="28" applyNumberFormat="0" applyAlignment="0" applyProtection="0"/>
    <xf numFmtId="0" fontId="18" fillId="36" borderId="28" applyNumberFormat="0" applyAlignment="0" applyProtection="0"/>
    <xf numFmtId="0" fontId="18" fillId="36" borderId="28" applyNumberFormat="0" applyAlignment="0" applyProtection="0"/>
    <xf numFmtId="0" fontId="32" fillId="36" borderId="30" applyNumberFormat="0" applyAlignment="0" applyProtection="0"/>
    <xf numFmtId="0" fontId="32" fillId="36" borderId="30" applyNumberFormat="0" applyAlignment="0" applyProtection="0"/>
    <xf numFmtId="0" fontId="32" fillId="36"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0" fontId="32" fillId="36" borderId="30" applyNumberFormat="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7" borderId="28" applyNumberFormat="0" applyAlignment="0" applyProtection="0"/>
    <xf numFmtId="0" fontId="37" fillId="0" borderId="32" applyNumberFormat="0" applyFill="0" applyAlignment="0" applyProtection="0"/>
    <xf numFmtId="0" fontId="4" fillId="24" borderId="29" applyNumberFormat="0" applyFont="0" applyAlignment="0" applyProtection="0"/>
    <xf numFmtId="0" fontId="32" fillId="36"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6" borderId="30" applyNumberFormat="0" applyAlignment="0" applyProtection="0"/>
    <xf numFmtId="43" fontId="3" fillId="0" borderId="0" applyFont="0" applyFill="0" applyBorder="0" applyAlignment="0" applyProtection="0"/>
    <xf numFmtId="0" fontId="18" fillId="36" borderId="28" applyNumberFormat="0" applyAlignment="0" applyProtection="0"/>
    <xf numFmtId="0" fontId="37" fillId="0" borderId="32" applyNumberFormat="0" applyFill="0" applyAlignment="0" applyProtection="0"/>
    <xf numFmtId="0" fontId="32" fillId="36" borderId="30" applyNumberFormat="0" applyAlignment="0" applyProtection="0"/>
    <xf numFmtId="0" fontId="32" fillId="36" borderId="30"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7" borderId="28" applyNumberFormat="0" applyAlignment="0" applyProtection="0"/>
    <xf numFmtId="0" fontId="32" fillId="36"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4" borderId="29" applyNumberFormat="0" applyFont="0" applyAlignment="0" applyProtection="0"/>
    <xf numFmtId="0" fontId="4" fillId="24" borderId="29" applyNumberFormat="0" applyFont="0" applyAlignment="0" applyProtection="0"/>
    <xf numFmtId="0" fontId="6" fillId="24" borderId="29" applyNumberFormat="0" applyFont="0" applyAlignment="0" applyProtection="0"/>
    <xf numFmtId="0" fontId="32" fillId="36" borderId="30" applyNumberFormat="0" applyAlignment="0" applyProtection="0"/>
    <xf numFmtId="0" fontId="6" fillId="24"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1" borderId="28" applyNumberFormat="0" applyAlignment="0" applyProtection="0"/>
    <xf numFmtId="0" fontId="32" fillId="37" borderId="30" applyNumberFormat="0" applyAlignment="0" applyProtection="0"/>
    <xf numFmtId="0" fontId="32" fillId="36" borderId="30" applyNumberFormat="0" applyAlignment="0" applyProtection="0"/>
    <xf numFmtId="43" fontId="3" fillId="0" borderId="0" applyFont="0" applyFill="0" applyBorder="0" applyAlignment="0" applyProtection="0"/>
    <xf numFmtId="0" fontId="6" fillId="24" borderId="29" applyNumberFormat="0" applyFont="0" applyAlignment="0" applyProtection="0"/>
    <xf numFmtId="0" fontId="37" fillId="0" borderId="32" applyNumberFormat="0" applyFill="0" applyAlignment="0" applyProtection="0"/>
    <xf numFmtId="0" fontId="19" fillId="37"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4" fillId="24" borderId="29" applyNumberFormat="0" applyFont="0" applyAlignment="0" applyProtection="0"/>
    <xf numFmtId="0" fontId="19" fillId="37" borderId="28" applyNumberFormat="0" applyAlignment="0" applyProtection="0"/>
    <xf numFmtId="0" fontId="18" fillId="36"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4" fillId="24" borderId="29" applyNumberFormat="0" applyFont="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18" fillId="36" borderId="28" applyNumberFormat="0" applyAlignment="0" applyProtection="0"/>
    <xf numFmtId="0" fontId="18" fillId="36"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18" fillId="36"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18" fillId="36" borderId="28" applyNumberFormat="0" applyAlignment="0" applyProtection="0"/>
    <xf numFmtId="0" fontId="25" fillId="21"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6" borderId="30" applyNumberFormat="0" applyAlignment="0" applyProtection="0"/>
    <xf numFmtId="167"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25" fillId="27" borderId="28" applyNumberFormat="0" applyAlignment="0" applyProtection="0"/>
    <xf numFmtId="0" fontId="32" fillId="37" borderId="30" applyNumberFormat="0" applyAlignment="0" applyProtection="0"/>
    <xf numFmtId="0" fontId="18" fillId="36" borderId="28" applyNumberFormat="0" applyAlignment="0" applyProtection="0"/>
    <xf numFmtId="0" fontId="32" fillId="36" borderId="30" applyNumberFormat="0" applyAlignment="0" applyProtection="0"/>
    <xf numFmtId="43" fontId="3" fillId="0" borderId="0" applyFont="0" applyFill="0" applyBorder="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167" fontId="3" fillId="0" borderId="0" applyFont="0" applyFill="0" applyBorder="0" applyAlignment="0" applyProtection="0"/>
    <xf numFmtId="0" fontId="32" fillId="37" borderId="30" applyNumberFormat="0" applyAlignment="0" applyProtection="0"/>
    <xf numFmtId="0" fontId="18" fillId="36"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18" fillId="36" borderId="28" applyNumberFormat="0" applyAlignment="0" applyProtection="0"/>
    <xf numFmtId="0" fontId="18" fillId="36" borderId="28" applyNumberFormat="0" applyAlignment="0" applyProtection="0"/>
    <xf numFmtId="0" fontId="25" fillId="27" borderId="28" applyNumberFormat="0" applyAlignment="0" applyProtection="0"/>
    <xf numFmtId="43" fontId="3" fillId="0" borderId="0" applyFont="0" applyFill="0" applyBorder="0" applyAlignment="0" applyProtection="0"/>
    <xf numFmtId="0" fontId="32" fillId="36" borderId="30"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18" fillId="36" borderId="28" applyNumberFormat="0" applyAlignment="0" applyProtection="0"/>
    <xf numFmtId="167"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25" fillId="27"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167" fontId="3" fillId="0" borderId="0" applyFont="0" applyFill="0" applyBorder="0" applyAlignment="0" applyProtection="0"/>
    <xf numFmtId="0" fontId="25" fillId="27"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0" fontId="25" fillId="27"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6" borderId="30" applyNumberFormat="0" applyAlignment="0" applyProtection="0"/>
    <xf numFmtId="0" fontId="37" fillId="0" borderId="31" applyNumberFormat="0" applyFill="0" applyAlignment="0" applyProtection="0"/>
    <xf numFmtId="0" fontId="6" fillId="24" borderId="29" applyNumberFormat="0" applyFont="0" applyAlignment="0" applyProtection="0"/>
    <xf numFmtId="0" fontId="6"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1" borderId="28" applyNumberFormat="0" applyAlignment="0" applyProtection="0"/>
    <xf numFmtId="0" fontId="25" fillId="21" borderId="28" applyNumberFormat="0" applyAlignment="0" applyProtection="0"/>
    <xf numFmtId="0" fontId="19" fillId="37" borderId="28" applyNumberFormat="0" applyAlignment="0" applyProtection="0"/>
    <xf numFmtId="43" fontId="3" fillId="0" borderId="0" applyFont="0" applyFill="0" applyBorder="0" applyAlignment="0" applyProtection="0"/>
    <xf numFmtId="167" fontId="3" fillId="0" borderId="0" applyFont="0" applyFill="0" applyBorder="0" applyAlignment="0" applyProtection="0"/>
    <xf numFmtId="0" fontId="18" fillId="36" borderId="28" applyNumberFormat="0" applyAlignment="0" applyProtection="0"/>
    <xf numFmtId="0" fontId="6" fillId="24" borderId="29" applyNumberFormat="0" applyFont="0" applyAlignment="0" applyProtection="0"/>
    <xf numFmtId="0" fontId="18" fillId="36" borderId="28" applyNumberFormat="0" applyAlignment="0" applyProtection="0"/>
    <xf numFmtId="0" fontId="32" fillId="36" borderId="30" applyNumberFormat="0" applyAlignment="0" applyProtection="0"/>
    <xf numFmtId="43" fontId="3" fillId="0" borderId="0" applyFont="0" applyFill="0" applyBorder="0" applyAlignment="0" applyProtection="0"/>
    <xf numFmtId="0" fontId="25" fillId="21"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7" borderId="28" applyNumberFormat="0" applyAlignment="0" applyProtection="0"/>
    <xf numFmtId="167" fontId="3" fillId="0" borderId="0" applyFont="0" applyFill="0" applyBorder="0" applyAlignment="0" applyProtection="0"/>
    <xf numFmtId="0" fontId="37" fillId="0" borderId="32" applyNumberFormat="0" applyFill="0" applyAlignment="0" applyProtection="0"/>
    <xf numFmtId="0" fontId="25" fillId="2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6" borderId="30" applyNumberFormat="0" applyAlignment="0" applyProtection="0"/>
    <xf numFmtId="0" fontId="32" fillId="36" borderId="30" applyNumberFormat="0" applyAlignment="0" applyProtection="0"/>
    <xf numFmtId="0" fontId="18" fillId="36"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25" fillId="27" borderId="28" applyNumberFormat="0" applyAlignment="0" applyProtection="0"/>
    <xf numFmtId="0" fontId="4" fillId="24" borderId="29" applyNumberFormat="0" applyFont="0" applyAlignment="0" applyProtection="0"/>
    <xf numFmtId="0" fontId="32" fillId="36" borderId="30" applyNumberFormat="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4" borderId="29" applyNumberFormat="0" applyFont="0" applyAlignment="0" applyProtection="0"/>
    <xf numFmtId="0" fontId="25" fillId="27" borderId="28" applyNumberFormat="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37" fillId="0" borderId="31" applyNumberFormat="0" applyFill="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167"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6" borderId="28" applyNumberFormat="0" applyAlignment="0" applyProtection="0"/>
    <xf numFmtId="0" fontId="37" fillId="0" borderId="31" applyNumberFormat="0" applyFill="0" applyAlignment="0" applyProtection="0"/>
    <xf numFmtId="0" fontId="25" fillId="21" borderId="28" applyNumberFormat="0" applyAlignment="0" applyProtection="0"/>
    <xf numFmtId="0" fontId="32" fillId="36" borderId="30" applyNumberFormat="0" applyAlignment="0" applyProtection="0"/>
    <xf numFmtId="0" fontId="18" fillId="36" borderId="28" applyNumberFormat="0" applyAlignment="0" applyProtection="0"/>
    <xf numFmtId="0" fontId="4" fillId="24" borderId="29" applyNumberFormat="0" applyFont="0" applyAlignment="0" applyProtection="0"/>
    <xf numFmtId="0" fontId="37" fillId="0" borderId="32" applyNumberFormat="0" applyFill="0" applyAlignment="0" applyProtection="0"/>
    <xf numFmtId="0" fontId="4" fillId="24" borderId="29" applyNumberFormat="0" applyFont="0" applyAlignment="0" applyProtection="0"/>
    <xf numFmtId="0" fontId="25" fillId="21" borderId="28" applyNumberFormat="0" applyAlignment="0" applyProtection="0"/>
    <xf numFmtId="0" fontId="32" fillId="36" borderId="30" applyNumberFormat="0" applyAlignment="0" applyProtection="0"/>
    <xf numFmtId="167" fontId="3" fillId="0" borderId="0" applyFont="0" applyFill="0" applyBorder="0" applyAlignment="0" applyProtection="0"/>
    <xf numFmtId="0" fontId="6" fillId="24" borderId="29" applyNumberFormat="0" applyFont="0" applyAlignment="0" applyProtection="0"/>
    <xf numFmtId="0" fontId="32" fillId="37" borderId="30" applyNumberFormat="0" applyAlignment="0" applyProtection="0"/>
    <xf numFmtId="0" fontId="25" fillId="21"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18" fillId="36" borderId="28" applyNumberFormat="0" applyAlignment="0" applyProtection="0"/>
    <xf numFmtId="0" fontId="19" fillId="37" borderId="28"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167" fontId="3" fillId="0" borderId="0" applyFont="0" applyFill="0" applyBorder="0" applyAlignment="0" applyProtection="0"/>
    <xf numFmtId="0" fontId="32" fillId="36" borderId="30" applyNumberFormat="0" applyAlignment="0" applyProtection="0"/>
    <xf numFmtId="43"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19" fillId="37" borderId="28" applyNumberFormat="0" applyAlignment="0" applyProtection="0"/>
    <xf numFmtId="0" fontId="32" fillId="36" borderId="30" applyNumberFormat="0" applyAlignment="0" applyProtection="0"/>
    <xf numFmtId="0" fontId="25" fillId="21" borderId="28" applyNumberFormat="0" applyAlignment="0" applyProtection="0"/>
    <xf numFmtId="0" fontId="37" fillId="0" borderId="31" applyNumberFormat="0" applyFill="0" applyAlignment="0" applyProtection="0"/>
    <xf numFmtId="0" fontId="25" fillId="21" borderId="28" applyNumberFormat="0" applyAlignment="0" applyProtection="0"/>
    <xf numFmtId="0" fontId="25" fillId="27" borderId="28" applyNumberFormat="0" applyAlignment="0" applyProtection="0"/>
    <xf numFmtId="167" fontId="3" fillId="0" borderId="0" applyFont="0" applyFill="0" applyBorder="0" applyAlignment="0" applyProtection="0"/>
    <xf numFmtId="0" fontId="32" fillId="36" borderId="30" applyNumberFormat="0" applyAlignment="0" applyProtection="0"/>
    <xf numFmtId="0" fontId="25" fillId="2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4" borderId="29" applyNumberFormat="0" applyFont="0" applyAlignment="0" applyProtection="0"/>
    <xf numFmtId="0" fontId="6"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1" applyNumberFormat="0" applyFill="0" applyAlignment="0" applyProtection="0"/>
    <xf numFmtId="0" fontId="32" fillId="36" borderId="30" applyNumberFormat="0" applyAlignment="0" applyProtection="0"/>
    <xf numFmtId="0" fontId="32" fillId="36" borderId="30" applyNumberFormat="0" applyAlignment="0" applyProtection="0"/>
    <xf numFmtId="167" fontId="3" fillId="0" borderId="0" applyFont="0" applyFill="0" applyBorder="0" applyAlignment="0" applyProtection="0"/>
    <xf numFmtId="0" fontId="37" fillId="0" borderId="32" applyNumberFormat="0" applyFill="0" applyAlignment="0" applyProtection="0"/>
    <xf numFmtId="0" fontId="25" fillId="27" borderId="28" applyNumberFormat="0" applyAlignment="0" applyProtection="0"/>
    <xf numFmtId="43" fontId="3" fillId="0" borderId="0" applyFont="0" applyFill="0" applyBorder="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25" fillId="21" borderId="28" applyNumberFormat="0" applyAlignment="0" applyProtection="0"/>
    <xf numFmtId="43" fontId="3" fillId="0" borderId="0" applyFont="0" applyFill="0" applyBorder="0" applyAlignment="0" applyProtection="0"/>
    <xf numFmtId="167" fontId="3" fillId="0" borderId="0" applyFont="0" applyFill="0" applyBorder="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2" applyNumberFormat="0" applyFill="0" applyAlignment="0" applyProtection="0"/>
    <xf numFmtId="0" fontId="25" fillId="21"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167" fontId="3" fillId="0" borderId="0" applyFont="0" applyFill="0" applyBorder="0" applyAlignment="0" applyProtection="0"/>
    <xf numFmtId="0" fontId="19"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32" fillId="36" borderId="30" applyNumberForma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167" fontId="3" fillId="0" borderId="0" applyFont="0" applyFill="0" applyBorder="0" applyAlignment="0" applyProtection="0"/>
    <xf numFmtId="0" fontId="32" fillId="36" borderId="30" applyNumberFormat="0" applyAlignment="0" applyProtection="0"/>
    <xf numFmtId="43"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18" fillId="36" borderId="28" applyNumberFormat="0" applyAlignment="0" applyProtection="0"/>
    <xf numFmtId="43" fontId="3" fillId="0" borderId="0" applyFont="0" applyFill="0" applyBorder="0" applyAlignment="0" applyProtection="0"/>
    <xf numFmtId="0" fontId="25" fillId="21" borderId="28" applyNumberFormat="0" applyAlignment="0" applyProtection="0"/>
    <xf numFmtId="0" fontId="6" fillId="24" borderId="29" applyNumberFormat="0" applyFont="0" applyAlignment="0" applyProtection="0"/>
    <xf numFmtId="167" fontId="3" fillId="0" borderId="0" applyFont="0" applyFill="0" applyBorder="0" applyAlignment="0" applyProtection="0"/>
    <xf numFmtId="0" fontId="19" fillId="37" borderId="28" applyNumberFormat="0" applyAlignment="0" applyProtection="0"/>
    <xf numFmtId="0" fontId="19" fillId="37" borderId="28" applyNumberFormat="0" applyAlignment="0" applyProtection="0"/>
    <xf numFmtId="0" fontId="18" fillId="36" borderId="28" applyNumberFormat="0" applyAlignment="0" applyProtection="0"/>
    <xf numFmtId="0" fontId="32" fillId="36" borderId="30" applyNumberFormat="0" applyAlignment="0" applyProtection="0"/>
    <xf numFmtId="0" fontId="32" fillId="36" borderId="30" applyNumberFormat="0" applyAlignment="0" applyProtection="0"/>
    <xf numFmtId="0" fontId="32" fillId="37" borderId="30" applyNumberFormat="0" applyAlignment="0" applyProtection="0"/>
    <xf numFmtId="0" fontId="6"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2" fillId="37" borderId="30" applyNumberForma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25" fillId="27" borderId="28" applyNumberFormat="0" applyAlignment="0" applyProtection="0"/>
    <xf numFmtId="167" fontId="3" fillId="0" borderId="0" applyFont="0" applyFill="0" applyBorder="0" applyAlignment="0" applyProtection="0"/>
    <xf numFmtId="0" fontId="25" fillId="27" borderId="28" applyNumberFormat="0" applyAlignment="0" applyProtection="0"/>
    <xf numFmtId="0" fontId="6"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1" borderId="28" applyNumberFormat="0" applyAlignment="0" applyProtection="0"/>
    <xf numFmtId="0" fontId="18" fillId="36" borderId="28" applyNumberFormat="0" applyAlignment="0" applyProtection="0"/>
    <xf numFmtId="0" fontId="25" fillId="21" borderId="28" applyNumberFormat="0" applyAlignment="0" applyProtection="0"/>
    <xf numFmtId="0" fontId="25" fillId="21" borderId="28" applyNumberFormat="0" applyAlignment="0" applyProtection="0"/>
    <xf numFmtId="0" fontId="37" fillId="0" borderId="31" applyNumberFormat="0" applyFill="0" applyAlignment="0" applyProtection="0"/>
    <xf numFmtId="0" fontId="25" fillId="27" borderId="28" applyNumberFormat="0" applyAlignment="0" applyProtection="0"/>
    <xf numFmtId="167"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0" fontId="25" fillId="2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25" fillId="27" borderId="28" applyNumberFormat="0" applyAlignment="0" applyProtection="0"/>
    <xf numFmtId="167" fontId="3" fillId="0" borderId="0" applyFont="0" applyFill="0" applyBorder="0" applyAlignment="0" applyProtection="0"/>
    <xf numFmtId="0" fontId="37" fillId="0" borderId="32"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37" fillId="0" borderId="32" applyNumberFormat="0" applyFill="0" applyAlignment="0" applyProtection="0"/>
    <xf numFmtId="0" fontId="25" fillId="27" borderId="28" applyNumberFormat="0" applyAlignment="0" applyProtection="0"/>
    <xf numFmtId="0" fontId="37" fillId="0" borderId="32" applyNumberFormat="0" applyFill="0" applyAlignment="0" applyProtection="0"/>
    <xf numFmtId="0" fontId="32" fillId="36" borderId="30" applyNumberFormat="0" applyAlignment="0" applyProtection="0"/>
    <xf numFmtId="0" fontId="6" fillId="24" borderId="29" applyNumberFormat="0" applyFont="0" applyAlignment="0" applyProtection="0"/>
    <xf numFmtId="167" fontId="3" fillId="0" borderId="0" applyFont="0" applyFill="0" applyBorder="0" applyAlignment="0" applyProtection="0"/>
    <xf numFmtId="43" fontId="3" fillId="0" borderId="0" applyFont="0" applyFill="0" applyBorder="0" applyAlignment="0" applyProtection="0"/>
    <xf numFmtId="0" fontId="25" fillId="27" borderId="28" applyNumberFormat="0" applyAlignment="0" applyProtection="0"/>
    <xf numFmtId="0" fontId="32" fillId="37" borderId="30" applyNumberFormat="0" applyAlignment="0" applyProtection="0"/>
    <xf numFmtId="0" fontId="32" fillId="36" borderId="30" applyNumberFormat="0" applyAlignment="0" applyProtection="0"/>
    <xf numFmtId="0" fontId="6"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32" fillId="36" borderId="30" applyNumberFormat="0" applyAlignment="0" applyProtection="0"/>
    <xf numFmtId="0" fontId="18" fillId="36"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6" borderId="28" applyNumberFormat="0" applyAlignment="0" applyProtection="0"/>
    <xf numFmtId="167" fontId="3" fillId="0" borderId="0" applyFont="0" applyFill="0" applyBorder="0" applyAlignment="0" applyProtection="0"/>
    <xf numFmtId="0" fontId="18" fillId="36"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25" fillId="21" borderId="28" applyNumberFormat="0" applyAlignment="0" applyProtection="0"/>
    <xf numFmtId="0" fontId="6" fillId="24" borderId="29" applyNumberFormat="0" applyFont="0" applyAlignment="0" applyProtection="0"/>
    <xf numFmtId="0" fontId="4" fillId="24" borderId="29" applyNumberFormat="0" applyFont="0" applyAlignment="0" applyProtection="0"/>
    <xf numFmtId="167" fontId="3" fillId="0" borderId="0" applyFont="0" applyFill="0" applyBorder="0" applyAlignment="0" applyProtection="0"/>
    <xf numFmtId="0" fontId="18" fillId="36"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18" fillId="36" borderId="28" applyNumberFormat="0" applyAlignment="0" applyProtection="0"/>
    <xf numFmtId="0" fontId="37" fillId="0" borderId="32" applyNumberFormat="0" applyFill="0" applyAlignment="0" applyProtection="0"/>
    <xf numFmtId="0" fontId="6" fillId="24" borderId="29" applyNumberFormat="0" applyFont="0" applyAlignment="0" applyProtection="0"/>
    <xf numFmtId="0" fontId="6" fillId="24" borderId="29" applyNumberFormat="0" applyFont="0" applyAlignment="0" applyProtection="0"/>
    <xf numFmtId="0" fontId="4" fillId="24" borderId="29" applyNumberFormat="0" applyFont="0" applyAlignment="0" applyProtection="0"/>
    <xf numFmtId="43" fontId="3" fillId="0" borderId="0" applyFont="0" applyFill="0" applyBorder="0" applyAlignment="0" applyProtection="0"/>
    <xf numFmtId="0" fontId="25" fillId="27" borderId="28" applyNumberFormat="0" applyAlignment="0" applyProtection="0"/>
    <xf numFmtId="43" fontId="3" fillId="0" borderId="0" applyFont="0" applyFill="0" applyBorder="0" applyAlignment="0" applyProtection="0"/>
    <xf numFmtId="0" fontId="32" fillId="36" borderId="30" applyNumberFormat="0" applyAlignment="0" applyProtection="0"/>
    <xf numFmtId="0" fontId="37" fillId="0" borderId="32" applyNumberFormat="0" applyFill="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0" fontId="4" fillId="24" borderId="29" applyNumberFormat="0" applyFont="0" applyAlignment="0" applyProtection="0"/>
    <xf numFmtId="167"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37" fillId="0" borderId="32" applyNumberFormat="0" applyFill="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7"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7"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7"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7"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7"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7"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7" fontId="3" fillId="0" borderId="0" applyFont="0" applyFill="0" applyBorder="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7"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167"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167" fontId="3" fillId="0" borderId="0" applyFont="0" applyFill="0" applyBorder="0" applyAlignment="0" applyProtection="0"/>
    <xf numFmtId="0" fontId="18" fillId="36" borderId="28"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0" fontId="9" fillId="0" borderId="0"/>
    <xf numFmtId="43" fontId="39"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43" fontId="40" fillId="0" borderId="0" applyFont="0" applyFill="0" applyBorder="0" applyAlignment="0" applyProtection="0"/>
    <xf numFmtId="0" fontId="4" fillId="24" borderId="21" applyNumberFormat="0" applyFont="0" applyAlignment="0" applyProtection="0"/>
    <xf numFmtId="0" fontId="4" fillId="24" borderId="21" applyNumberFormat="0" applyFont="0" applyAlignment="0" applyProtection="0"/>
    <xf numFmtId="44" fontId="6" fillId="0" borderId="0" applyFont="0" applyFill="0" applyBorder="0" applyAlignment="0" applyProtection="0"/>
    <xf numFmtId="0" fontId="32" fillId="37" borderId="22" applyNumberFormat="0" applyAlignment="0" applyProtection="0"/>
    <xf numFmtId="43" fontId="3" fillId="0" borderId="0" applyFont="0" applyFill="0" applyBorder="0" applyAlignment="0" applyProtection="0"/>
    <xf numFmtId="0" fontId="6" fillId="24" borderId="21" applyNumberFormat="0" applyFont="0" applyAlignment="0" applyProtection="0"/>
    <xf numFmtId="0" fontId="25" fillId="21"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4"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1" borderId="14" applyNumberFormat="0" applyAlignment="0" applyProtection="0"/>
    <xf numFmtId="44" fontId="6" fillId="0" borderId="0" applyFont="0" applyFill="0" applyBorder="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6"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25" fillId="27"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25" fillId="21"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7" applyNumberFormat="0" applyFill="0" applyAlignment="0" applyProtection="0"/>
    <xf numFmtId="0" fontId="32" fillId="36" borderId="22" applyNumberFormat="0" applyAlignment="0" applyProtection="0"/>
    <xf numFmtId="0" fontId="25" fillId="21"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4" borderId="21" applyNumberFormat="0" applyFont="0" applyAlignment="0" applyProtection="0"/>
    <xf numFmtId="167" fontId="3" fillId="0" borderId="0" applyFont="0" applyFill="0" applyBorder="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7" fillId="0" borderId="27" applyNumberFormat="0" applyFill="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19" fillId="3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32" fillId="36" borderId="22" applyNumberFormat="0" applyAlignment="0" applyProtection="0"/>
    <xf numFmtId="0" fontId="4"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6"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25" fillId="27"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167" fontId="3" fillId="0" borderId="0" applyFont="0" applyFill="0" applyBorder="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167" fontId="3" fillId="0" borderId="0" applyFont="0" applyFill="0" applyBorder="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164"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0" borderId="2" xfId="0" applyBorder="1" applyAlignment="1">
      <alignment horizontal="center"/>
    </xf>
    <xf numFmtId="0" fontId="0" fillId="0" borderId="0" xfId="0" applyAlignment="1">
      <alignment vertical="center"/>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0" fillId="0" borderId="2" xfId="0" applyBorder="1" applyAlignment="1">
      <alignment horizontal="center" vertical="center"/>
    </xf>
    <xf numFmtId="3" fontId="0" fillId="0" borderId="2" xfId="0" applyNumberFormat="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3" fontId="0" fillId="0" borderId="2" xfId="0" applyNumberFormat="1" applyBorder="1" applyAlignment="1">
      <alignment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35" xfId="53" applyFont="1" applyBorder="1" applyAlignment="1">
      <alignment vertical="center" wrapText="1"/>
    </xf>
    <xf numFmtId="43" fontId="42" fillId="0" borderId="35" xfId="53" applyFont="1" applyBorder="1" applyAlignment="1">
      <alignment horizontal="center" vertical="center" wrapText="1"/>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0" borderId="33" xfId="53" applyFont="1" applyBorder="1" applyAlignment="1">
      <alignment vertical="center" wrapText="1"/>
    </xf>
    <xf numFmtId="43" fontId="42" fillId="0" borderId="0" xfId="53" applyFont="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8" borderId="2" xfId="53" applyFont="1" applyFill="1" applyBorder="1" applyAlignment="1">
      <alignment vertical="center" wrapText="1"/>
    </xf>
    <xf numFmtId="43" fontId="42" fillId="0" borderId="2" xfId="53" applyFont="1" applyBorder="1" applyAlignment="1">
      <alignment horizontal="right" vertical="center"/>
    </xf>
    <xf numFmtId="43" fontId="49" fillId="0" borderId="2" xfId="53" applyFont="1" applyBorder="1" applyAlignment="1">
      <alignment horizontal="right" vertical="center"/>
    </xf>
    <xf numFmtId="43" fontId="42" fillId="0" borderId="35" xfId="53" applyFont="1" applyBorder="1" applyAlignment="1">
      <alignment vertical="center"/>
    </xf>
    <xf numFmtId="43" fontId="42" fillId="0" borderId="33" xfId="53" applyFont="1" applyBorder="1" applyAlignment="1">
      <alignment vertical="center"/>
    </xf>
    <xf numFmtId="43" fontId="42" fillId="2" borderId="35" xfId="53" applyFont="1" applyFill="1" applyBorder="1" applyAlignment="1">
      <alignment vertical="center"/>
    </xf>
    <xf numFmtId="43" fontId="42" fillId="2" borderId="35" xfId="53" applyFont="1" applyFill="1" applyBorder="1" applyAlignment="1">
      <alignment vertical="center" wrapText="1"/>
    </xf>
    <xf numFmtId="43" fontId="42" fillId="2" borderId="33" xfId="53" applyFont="1" applyFill="1" applyBorder="1" applyAlignment="1">
      <alignmen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2" borderId="10" xfId="53" applyFont="1" applyFill="1" applyBorder="1" applyAlignment="1">
      <alignment vertical="center"/>
    </xf>
    <xf numFmtId="43" fontId="42" fillId="0" borderId="13" xfId="53" applyFont="1" applyBorder="1" applyAlignment="1">
      <alignment vertical="center"/>
    </xf>
    <xf numFmtId="43" fontId="42" fillId="2" borderId="13" xfId="53" applyFont="1" applyFill="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5" fillId="7" borderId="11" xfId="53" applyNumberFormat="1" applyFont="1" applyFill="1" applyBorder="1" applyAlignment="1">
      <alignment horizontal="center" vertical="center"/>
    </xf>
    <xf numFmtId="3" fontId="45" fillId="7" borderId="11" xfId="0" applyNumberFormat="1" applyFont="1" applyFill="1" applyBorder="1" applyAlignment="1">
      <alignment horizontal="center" vertical="center" wrapText="1"/>
    </xf>
    <xf numFmtId="3" fontId="45" fillId="10" borderId="11" xfId="53" applyNumberFormat="1" applyFont="1" applyFill="1" applyBorder="1" applyAlignment="1">
      <alignment horizontal="center" vertical="center"/>
    </xf>
    <xf numFmtId="3" fontId="45" fillId="10" borderId="11" xfId="0" applyNumberFormat="1" applyFont="1" applyFill="1" applyBorder="1" applyAlignment="1">
      <alignment horizontal="center" vertical="center" wrapText="1"/>
    </xf>
    <xf numFmtId="43" fontId="42" fillId="2" borderId="8" xfId="53" applyFont="1" applyFill="1" applyBorder="1" applyAlignment="1">
      <alignment horizontal="right" vertical="center" wrapText="1"/>
    </xf>
    <xf numFmtId="43" fontId="42" fillId="2" borderId="35" xfId="53" applyFont="1" applyFill="1" applyBorder="1" applyAlignment="1">
      <alignment horizontal="center" vertical="center"/>
    </xf>
    <xf numFmtId="43" fontId="42" fillId="2" borderId="35" xfId="53" applyFont="1" applyFill="1" applyBorder="1" applyAlignment="1">
      <alignment horizontal="right" vertical="center" wrapText="1"/>
    </xf>
    <xf numFmtId="43" fontId="42" fillId="2" borderId="35" xfId="53" applyFont="1" applyFill="1" applyBorder="1" applyAlignment="1">
      <alignment horizontal="center"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35" xfId="53" applyFont="1" applyBorder="1" applyAlignment="1">
      <alignment horizontal="right" vertical="center" wrapText="1"/>
    </xf>
    <xf numFmtId="43" fontId="42" fillId="2" borderId="35" xfId="53" applyFont="1" applyFill="1" applyBorder="1" applyAlignment="1">
      <alignment horizontal="right" vertical="center"/>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2" borderId="3"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43" fontId="42" fillId="2" borderId="10" xfId="53" applyFont="1" applyFill="1" applyBorder="1" applyAlignment="1">
      <alignment horizontal="right" vertical="center"/>
    </xf>
    <xf numFmtId="43" fontId="42" fillId="2" borderId="33" xfId="53" applyFont="1" applyFill="1" applyBorder="1" applyAlignment="1">
      <alignment horizontal="right" vertical="center"/>
    </xf>
    <xf numFmtId="173" fontId="42" fillId="2" borderId="2" xfId="53" applyNumberFormat="1" applyFont="1" applyFill="1" applyBorder="1" applyAlignment="1">
      <alignment horizontal="right" vertical="center"/>
    </xf>
    <xf numFmtId="3" fontId="45" fillId="9" borderId="2"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7" fillId="0" borderId="8" xfId="53" applyFont="1" applyBorder="1" applyAlignment="1">
      <alignment horizontal="right" vertical="center" wrapText="1"/>
    </xf>
    <xf numFmtId="43" fontId="42" fillId="2" borderId="43" xfId="53" applyFont="1" applyFill="1" applyBorder="1" applyAlignment="1">
      <alignment horizontal="center" vertical="center"/>
    </xf>
    <xf numFmtId="43" fontId="42" fillId="2" borderId="43" xfId="53" applyFont="1" applyFill="1" applyBorder="1" applyAlignment="1">
      <alignment vertical="center" wrapText="1"/>
    </xf>
    <xf numFmtId="43" fontId="42" fillId="2" borderId="43" xfId="53" applyFont="1" applyFill="1" applyBorder="1" applyAlignment="1">
      <alignment horizontal="right" vertical="center" wrapText="1"/>
    </xf>
    <xf numFmtId="43" fontId="42" fillId="0" borderId="43" xfId="53" applyFont="1" applyBorder="1" applyAlignment="1">
      <alignment horizontal="right" vertical="center" wrapText="1"/>
    </xf>
    <xf numFmtId="43" fontId="42" fillId="2" borderId="43" xfId="53" applyFont="1" applyFill="1" applyBorder="1" applyAlignment="1">
      <alignment horizontal="right" vertical="center"/>
    </xf>
    <xf numFmtId="43" fontId="42" fillId="2" borderId="43" xfId="53" applyFont="1" applyFill="1" applyBorder="1" applyAlignment="1">
      <alignment vertical="center"/>
    </xf>
    <xf numFmtId="43" fontId="42" fillId="0" borderId="8" xfId="53" applyFont="1" applyBorder="1" applyAlignment="1">
      <alignment horizontal="right"/>
    </xf>
    <xf numFmtId="43" fontId="42" fillId="2" borderId="44" xfId="53" applyFont="1" applyFill="1" applyBorder="1" applyAlignment="1">
      <alignment horizontal="center" vertical="center"/>
    </xf>
    <xf numFmtId="43" fontId="42" fillId="2" borderId="44" xfId="53" applyFont="1" applyFill="1" applyBorder="1" applyAlignment="1">
      <alignment vertical="center" wrapText="1"/>
    </xf>
    <xf numFmtId="43" fontId="42" fillId="2" borderId="44" xfId="53" applyFont="1" applyFill="1" applyBorder="1" applyAlignment="1">
      <alignment horizontal="right" vertical="center" wrapText="1"/>
    </xf>
    <xf numFmtId="43" fontId="42" fillId="0" borderId="44" xfId="53" applyFont="1" applyBorder="1" applyAlignment="1">
      <alignment horizontal="right" vertical="center" wrapText="1"/>
    </xf>
    <xf numFmtId="43" fontId="42" fillId="2" borderId="44" xfId="53" applyFont="1" applyFill="1" applyBorder="1" applyAlignment="1">
      <alignment horizontal="right" vertical="center"/>
    </xf>
    <xf numFmtId="43" fontId="42" fillId="2" borderId="44" xfId="53" applyFont="1" applyFill="1" applyBorder="1" applyAlignment="1">
      <alignment vertical="center"/>
    </xf>
    <xf numFmtId="3" fontId="45" fillId="7" borderId="2" xfId="53" applyNumberFormat="1" applyFont="1" applyFill="1" applyBorder="1" applyAlignment="1">
      <alignment horizontal="center" vertical="center"/>
    </xf>
    <xf numFmtId="166" fontId="0" fillId="0" borderId="0" xfId="0" applyNumberFormat="1"/>
    <xf numFmtId="188"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43" fontId="42" fillId="0" borderId="44" xfId="53" applyFont="1" applyBorder="1" applyAlignment="1">
      <alignment vertical="center"/>
    </xf>
    <xf numFmtId="0" fontId="7" fillId="46" borderId="2" xfId="0" applyFont="1" applyFill="1" applyBorder="1" applyAlignment="1">
      <alignment horizontal="center" vertical="center"/>
    </xf>
    <xf numFmtId="43" fontId="42" fillId="2" borderId="9" xfId="53" applyFont="1" applyFill="1" applyBorder="1" applyAlignment="1">
      <alignment horizontal="right" vertical="center" wrapText="1"/>
    </xf>
    <xf numFmtId="43" fontId="42" fillId="2" borderId="36" xfId="53" applyFont="1" applyFill="1" applyBorder="1" applyAlignment="1">
      <alignment horizontal="center" vertical="center" wrapText="1"/>
    </xf>
    <xf numFmtId="43" fontId="42" fillId="2" borderId="9" xfId="53" applyFont="1" applyFill="1" applyBorder="1" applyAlignment="1">
      <alignment horizontal="right" vertical="center"/>
    </xf>
    <xf numFmtId="43" fontId="42" fillId="0" borderId="9" xfId="53" applyFont="1" applyBorder="1" applyAlignment="1">
      <alignment horizontal="right" vertical="center"/>
    </xf>
    <xf numFmtId="43" fontId="42" fillId="2" borderId="36" xfId="53" applyFont="1" applyFill="1" applyBorder="1" applyAlignment="1">
      <alignment vertical="center" wrapText="1"/>
    </xf>
    <xf numFmtId="43" fontId="42" fillId="2" borderId="36" xfId="53" applyFont="1" applyFill="1" applyBorder="1" applyAlignment="1">
      <alignment horizontal="right" vertical="center" wrapText="1"/>
    </xf>
    <xf numFmtId="43" fontId="42" fillId="2" borderId="45" xfId="53" applyFont="1" applyFill="1" applyBorder="1" applyAlignment="1">
      <alignment horizontal="right" vertical="center" wrapText="1"/>
    </xf>
    <xf numFmtId="43" fontId="42" fillId="2" borderId="36" xfId="53" applyFont="1" applyFill="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7" xfId="53" applyFont="1" applyFill="1" applyBorder="1" applyAlignment="1">
      <alignment horizontal="right" vertical="center"/>
    </xf>
    <xf numFmtId="43" fontId="42" fillId="2" borderId="36" xfId="53" applyFont="1" applyFill="1" applyBorder="1" applyAlignment="1">
      <alignment vertical="center"/>
    </xf>
    <xf numFmtId="3" fontId="45" fillId="7" borderId="5" xfId="0" applyNumberFormat="1" applyFont="1" applyFill="1" applyBorder="1" applyAlignment="1">
      <alignment horizontal="center" vertical="center" wrapText="1"/>
    </xf>
    <xf numFmtId="43" fontId="53" fillId="2" borderId="0" xfId="53" applyFont="1" applyFill="1" applyAlignment="1" applyProtection="1">
      <alignment horizontal="right" vertical="center"/>
      <protection locked="0"/>
    </xf>
    <xf numFmtId="43" fontId="42" fillId="0" borderId="43" xfId="53" applyFont="1" applyBorder="1" applyAlignment="1">
      <alignment vertical="center"/>
    </xf>
    <xf numFmtId="43" fontId="42" fillId="0" borderId="43" xfId="53" applyFont="1" applyBorder="1" applyAlignment="1">
      <alignment vertical="center" wrapText="1"/>
    </xf>
    <xf numFmtId="43" fontId="42" fillId="0" borderId="44" xfId="53" applyFont="1" applyBorder="1" applyAlignment="1">
      <alignment vertical="center" wrapText="1"/>
    </xf>
    <xf numFmtId="43" fontId="42" fillId="0" borderId="3" xfId="53" applyFont="1" applyBorder="1" applyAlignment="1">
      <alignment horizontal="right" vertical="center"/>
    </xf>
    <xf numFmtId="43" fontId="42" fillId="2" borderId="3" xfId="53" applyFont="1" applyFill="1" applyBorder="1" applyAlignment="1">
      <alignment horizontal="right" vertical="center" wrapText="1"/>
    </xf>
    <xf numFmtId="43" fontId="42" fillId="2" borderId="10" xfId="53" applyFont="1" applyFill="1" applyBorder="1" applyAlignment="1">
      <alignment horizontal="right" vertical="center" wrapText="1"/>
    </xf>
    <xf numFmtId="43" fontId="42" fillId="2" borderId="1" xfId="53" applyFont="1" applyFill="1" applyBorder="1" applyAlignment="1">
      <alignment horizontal="right"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4" borderId="2" xfId="0" applyFont="1" applyFill="1" applyBorder="1" applyAlignment="1">
      <alignment horizontal="center" vertical="center" wrapText="1"/>
    </xf>
    <xf numFmtId="0" fontId="8" fillId="45" borderId="2" xfId="0" applyFont="1" applyFill="1" applyBorder="1" applyAlignment="1">
      <alignment horizontal="center" vertical="center" wrapText="1"/>
    </xf>
    <xf numFmtId="0" fontId="0" fillId="42" borderId="2" xfId="0" applyFill="1" applyBorder="1" applyAlignment="1">
      <alignment horizontal="center" vertical="center" wrapText="1"/>
    </xf>
    <xf numFmtId="0" fontId="8" fillId="41" borderId="2" xfId="0" applyFont="1" applyFill="1" applyBorder="1" applyAlignment="1">
      <alignment horizontal="center" vertical="center" wrapText="1"/>
    </xf>
    <xf numFmtId="0" fontId="8" fillId="43" borderId="2" xfId="0" applyFont="1" applyFill="1" applyBorder="1" applyAlignment="1">
      <alignment horizontal="center" vertical="center" wrapText="1"/>
    </xf>
    <xf numFmtId="0" fontId="0" fillId="42" borderId="2" xfId="0" applyFill="1" applyBorder="1" applyAlignment="1">
      <alignment horizontal="center" vertical="center"/>
    </xf>
    <xf numFmtId="0" fontId="8" fillId="45" borderId="2" xfId="0"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43" xfId="53" applyFont="1" applyBorder="1" applyAlignment="1">
      <alignment horizontal="center" vertical="center" wrapText="1"/>
    </xf>
    <xf numFmtId="43" fontId="42" fillId="0" borderId="10" xfId="53" applyFont="1" applyBorder="1" applyAlignment="1">
      <alignment horizontal="right" vertical="center" wrapText="1"/>
    </xf>
    <xf numFmtId="43" fontId="42" fillId="0" borderId="43" xfId="53" applyFont="1" applyBorder="1" applyAlignment="1">
      <alignment horizontal="center" vertical="center"/>
    </xf>
    <xf numFmtId="43" fontId="42" fillId="0" borderId="3" xfId="53" applyFont="1" applyBorder="1" applyAlignment="1">
      <alignment horizontal="right" vertical="center" wrapText="1"/>
    </xf>
    <xf numFmtId="43" fontId="42" fillId="0" borderId="43" xfId="53" applyFont="1" applyBorder="1" applyAlignment="1">
      <alignment horizontal="right" vertical="center"/>
    </xf>
    <xf numFmtId="43" fontId="42" fillId="0" borderId="2" xfId="53" applyFont="1" applyBorder="1" applyAlignment="1">
      <alignment horizontal="center" vertical="center"/>
    </xf>
    <xf numFmtId="43" fontId="53" fillId="0" borderId="46" xfId="53" applyFont="1" applyBorder="1" applyAlignment="1">
      <alignment horizontal="center" vertical="center"/>
    </xf>
    <xf numFmtId="9" fontId="8" fillId="0" borderId="2" xfId="54" applyFon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0" fontId="43" fillId="13" borderId="7" xfId="0" applyFont="1" applyFill="1" applyBorder="1" applyAlignment="1">
      <alignment horizontal="center" vertical="center"/>
    </xf>
    <xf numFmtId="43" fontId="42" fillId="2" borderId="6" xfId="53" applyFont="1" applyFill="1" applyBorder="1" applyAlignment="1">
      <alignment horizontal="right" vertical="center" wrapText="1"/>
    </xf>
    <xf numFmtId="43" fontId="42" fillId="2" borderId="5" xfId="53" applyFont="1" applyFill="1" applyBorder="1" applyAlignment="1">
      <alignment horizontal="right" vertical="center" wrapText="1"/>
    </xf>
    <xf numFmtId="43" fontId="42" fillId="2" borderId="43" xfId="53" applyFont="1" applyFill="1" applyBorder="1" applyAlignment="1">
      <alignment horizontal="center" vertical="center" wrapText="1"/>
    </xf>
    <xf numFmtId="43" fontId="43" fillId="0" borderId="9" xfId="53" applyFont="1" applyBorder="1" applyAlignment="1">
      <alignment vertical="center"/>
    </xf>
    <xf numFmtId="43" fontId="42" fillId="2" borderId="44" xfId="53" applyFont="1" applyFill="1" applyBorder="1" applyAlignment="1">
      <alignment horizontal="center" vertical="center" wrapText="1"/>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51" fillId="0" borderId="46" xfId="59491" applyFont="1" applyBorder="1" applyAlignment="1">
      <alignment horizontal="center" vertical="center"/>
    </xf>
    <xf numFmtId="43" fontId="51" fillId="0" borderId="47" xfId="59491" applyFont="1" applyBorder="1" applyAlignment="1">
      <alignment horizontal="center" vertical="center"/>
    </xf>
    <xf numFmtId="43" fontId="42" fillId="0" borderId="7" xfId="53" applyFont="1" applyBorder="1" applyAlignment="1">
      <alignment horizontal="right" vertical="center" wrapText="1"/>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2"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6"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43" fontId="43" fillId="11" borderId="2" xfId="53" applyFont="1" applyFill="1" applyBorder="1" applyAlignment="1">
      <alignment horizontal="right" vertical="center" wrapText="1"/>
    </xf>
    <xf numFmtId="3" fontId="45" fillId="7" borderId="7" xfId="53" applyNumberFormat="1" applyFont="1" applyFill="1" applyBorder="1" applyAlignment="1">
      <alignment horizontal="center" vertical="center"/>
    </xf>
    <xf numFmtId="3" fontId="42" fillId="2" borderId="0" xfId="53" applyNumberFormat="1" applyFont="1" applyFill="1" applyAlignment="1">
      <alignment horizontal="right" vertical="center"/>
    </xf>
    <xf numFmtId="0" fontId="45" fillId="2" borderId="2" xfId="0" applyFont="1" applyFill="1" applyBorder="1" applyAlignment="1">
      <alignment vertical="center"/>
    </xf>
    <xf numFmtId="0" fontId="42" fillId="2" borderId="0" xfId="0" applyFont="1" applyFill="1"/>
    <xf numFmtId="177" fontId="45" fillId="2" borderId="2" xfId="0" applyNumberFormat="1" applyFont="1" applyFill="1" applyBorder="1" applyAlignment="1">
      <alignment horizontal="left" vertical="center"/>
    </xf>
    <xf numFmtId="0" fontId="45" fillId="0" borderId="2" xfId="0" applyFont="1" applyBorder="1" applyAlignment="1">
      <alignment vertical="center"/>
    </xf>
    <xf numFmtId="0" fontId="43" fillId="2" borderId="0" xfId="0" applyFont="1" applyFill="1" applyAlignment="1">
      <alignment vertical="center" wrapText="1"/>
    </xf>
    <xf numFmtId="3" fontId="45" fillId="9" borderId="45"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5" borderId="2" xfId="0" applyFont="1" applyFill="1" applyBorder="1" applyAlignment="1">
      <alignment vertical="center" wrapText="1"/>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5" fillId="3" borderId="2" xfId="0" applyFont="1" applyFill="1" applyBorder="1" applyAlignment="1">
      <alignment horizontal="center" vertical="center" wrapText="1"/>
    </xf>
    <xf numFmtId="0" fontId="46" fillId="3" borderId="2" xfId="0" applyFont="1" applyFill="1" applyBorder="1" applyAlignment="1">
      <alignment horizontal="center" vertical="center" wrapText="1"/>
    </xf>
    <xf numFmtId="164"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10" borderId="7" xfId="53" applyNumberFormat="1" applyFont="1" applyFill="1" applyBorder="1" applyAlignment="1">
      <alignment horizontal="center" vertical="center"/>
    </xf>
    <xf numFmtId="3" fontId="45" fillId="10"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4"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4"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0" fontId="43" fillId="2" borderId="35" xfId="0" applyFont="1" applyFill="1" applyBorder="1" applyAlignment="1">
      <alignment vertical="center" wrapText="1"/>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4"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4"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0" fontId="42" fillId="2" borderId="35" xfId="0" applyFont="1" applyFill="1" applyBorder="1" applyAlignment="1">
      <alignment horizontal="center" vertical="center"/>
    </xf>
    <xf numFmtId="0" fontId="42" fillId="2" borderId="2" xfId="0" applyFont="1" applyFill="1" applyBorder="1" applyAlignment="1">
      <alignment horizontal="justify" vertical="center" wrapText="1"/>
    </xf>
    <xf numFmtId="0" fontId="42" fillId="2" borderId="35" xfId="0" applyFont="1" applyFill="1" applyBorder="1" applyAlignment="1">
      <alignment horizontal="center"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164" fontId="47" fillId="0" borderId="43" xfId="62889" applyFont="1" applyBorder="1" applyAlignment="1">
      <alignment horizontal="center" vertical="center"/>
    </xf>
    <xf numFmtId="1" fontId="44" fillId="0" borderId="2" xfId="53" applyNumberFormat="1"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1" fontId="44" fillId="15" borderId="2" xfId="53"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42" fillId="2" borderId="35" xfId="0" applyFont="1" applyFill="1" applyBorder="1" applyAlignment="1">
      <alignment horizontal="justify" vertical="center" wrapText="1"/>
    </xf>
    <xf numFmtId="0" fontId="42" fillId="0" borderId="35" xfId="0" applyFont="1" applyBorder="1" applyAlignment="1">
      <alignment horizontal="center" vertical="center"/>
    </xf>
    <xf numFmtId="9" fontId="42" fillId="0" borderId="2" xfId="0" applyNumberFormat="1" applyFont="1" applyBorder="1" applyAlignment="1">
      <alignment horizontal="center" vertical="center" wrapText="1"/>
    </xf>
    <xf numFmtId="185" fontId="47" fillId="0" borderId="43" xfId="62889" applyNumberFormat="1" applyFont="1" applyBorder="1" applyAlignment="1">
      <alignment horizontal="center" vertical="center"/>
    </xf>
    <xf numFmtId="175" fontId="44" fillId="2" borderId="2"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2" fillId="2" borderId="1" xfId="0" applyFont="1" applyFill="1" applyBorder="1" applyAlignment="1">
      <alignment horizontal="justify" vertical="center" wrapText="1"/>
    </xf>
    <xf numFmtId="0" fontId="42" fillId="2" borderId="1" xfId="0" applyFont="1" applyFill="1" applyBorder="1" applyAlignment="1">
      <alignment horizontal="center" vertical="center" wrapText="1"/>
    </xf>
    <xf numFmtId="0" fontId="42" fillId="0" borderId="1" xfId="0" applyFont="1" applyBorder="1" applyAlignment="1">
      <alignment horizontal="center" vertical="center"/>
    </xf>
    <xf numFmtId="164" fontId="43" fillId="0" borderId="2" xfId="62889"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0" fontId="42" fillId="0" borderId="35" xfId="0" applyFont="1" applyBorder="1" applyAlignment="1">
      <alignment horizontal="center" vertical="center" wrapText="1"/>
    </xf>
    <xf numFmtId="0" fontId="42" fillId="0" borderId="35" xfId="0" applyFont="1" applyBorder="1" applyAlignment="1">
      <alignment horizontal="justify" vertical="center" wrapText="1"/>
    </xf>
    <xf numFmtId="0" fontId="44" fillId="0" borderId="35" xfId="0" applyFont="1" applyBorder="1" applyAlignment="1">
      <alignment horizontal="center" vertical="center" wrapText="1"/>
    </xf>
    <xf numFmtId="164" fontId="43" fillId="0" borderId="43" xfId="62889" applyFont="1" applyBorder="1" applyAlignment="1">
      <alignment horizontal="center" vertical="center" wrapText="1"/>
    </xf>
    <xf numFmtId="0" fontId="44" fillId="2" borderId="35" xfId="0" applyFont="1" applyFill="1" applyBorder="1" applyAlignment="1">
      <alignment horizontal="center" vertical="center" wrapText="1"/>
    </xf>
    <xf numFmtId="0" fontId="42" fillId="2" borderId="4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2" fillId="2" borderId="36" xfId="0" applyFont="1" applyFill="1" applyBorder="1" applyAlignment="1">
      <alignment horizontal="center" vertical="center"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4"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0" fontId="42" fillId="2" borderId="35" xfId="0" applyFont="1" applyFill="1" applyBorder="1" applyAlignment="1">
      <alignment vertical="center" wrapText="1"/>
    </xf>
    <xf numFmtId="0" fontId="42" fillId="0" borderId="35" xfId="0" applyFont="1" applyBorder="1"/>
    <xf numFmtId="1" fontId="44" fillId="15" borderId="2"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5" borderId="2" xfId="53" applyNumberFormat="1" applyFont="1" applyFill="1" applyBorder="1" applyAlignment="1">
      <alignment horizontal="center" vertical="center" wrapText="1"/>
    </xf>
    <xf numFmtId="0" fontId="44" fillId="0" borderId="2" xfId="53" applyNumberFormat="1" applyFont="1" applyBorder="1" applyAlignment="1">
      <alignment horizontal="center" vertical="center" wrapText="1"/>
    </xf>
    <xf numFmtId="0" fontId="44" fillId="15" borderId="2" xfId="0" applyFont="1" applyFill="1" applyBorder="1" applyAlignment="1">
      <alignment horizontal="center" vertical="center" wrapText="1"/>
    </xf>
    <xf numFmtId="0" fontId="42" fillId="2" borderId="3" xfId="0" applyFont="1" applyFill="1" applyBorder="1" applyAlignment="1">
      <alignment horizontal="justify" vertical="center" wrapText="1"/>
    </xf>
    <xf numFmtId="0" fontId="43" fillId="6" borderId="8" xfId="0" applyFont="1" applyFill="1" applyBorder="1" applyAlignment="1">
      <alignment horizontal="center" vertical="center" wrapText="1"/>
    </xf>
    <xf numFmtId="1" fontId="44" fillId="0" borderId="2" xfId="0" applyNumberFormat="1" applyFont="1" applyBorder="1" applyAlignment="1">
      <alignment horizontal="center" vertical="center" wrapText="1"/>
    </xf>
    <xf numFmtId="10" fontId="42" fillId="0" borderId="8" xfId="54" applyNumberFormat="1" applyFont="1" applyBorder="1" applyAlignment="1">
      <alignment horizontal="center" vertical="center" wrapText="1"/>
    </xf>
    <xf numFmtId="0" fontId="42" fillId="15" borderId="2" xfId="0" applyFont="1" applyFill="1" applyBorder="1" applyAlignment="1">
      <alignment horizontal="center" vertical="center" wrapText="1"/>
    </xf>
    <xf numFmtId="164" fontId="43" fillId="15"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7" fillId="2" borderId="2" xfId="0" applyFont="1" applyFill="1" applyBorder="1" applyAlignment="1">
      <alignment horizontal="center" vertical="center" wrapText="1"/>
    </xf>
    <xf numFmtId="0" fontId="43" fillId="5" borderId="2" xfId="0" applyFont="1" applyFill="1" applyBorder="1" applyAlignment="1">
      <alignment horizontal="left"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2" fillId="2" borderId="35" xfId="0" applyFont="1" applyFill="1" applyBorder="1" applyAlignment="1">
      <alignment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9" fontId="42" fillId="0" borderId="35" xfId="0" applyNumberFormat="1" applyFont="1" applyBorder="1" applyAlignment="1">
      <alignment horizontal="center" vertical="center"/>
    </xf>
    <xf numFmtId="1" fontId="44" fillId="0" borderId="2" xfId="59509" applyNumberFormat="1" applyFont="1" applyBorder="1" applyAlignment="1">
      <alignment horizontal="center" vertical="center" wrapText="1"/>
    </xf>
    <xf numFmtId="2" fontId="44" fillId="2" borderId="2" xfId="0" applyNumberFormat="1" applyFont="1" applyFill="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8" fillId="0" borderId="2" xfId="0" applyFont="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vertical="center"/>
    </xf>
    <xf numFmtId="0" fontId="42" fillId="0" borderId="10"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xf numFmtId="0" fontId="42" fillId="0" borderId="0" xfId="0" applyFont="1"/>
    <xf numFmtId="0" fontId="42" fillId="0" borderId="1" xfId="0" applyFont="1" applyBorder="1" applyAlignment="1">
      <alignment horizontal="center" vertical="center" wrapText="1"/>
    </xf>
    <xf numFmtId="9" fontId="42" fillId="0" borderId="10" xfId="0" applyNumberFormat="1" applyFont="1" applyBorder="1" applyAlignment="1">
      <alignment horizontal="center" vertical="center"/>
    </xf>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1" fontId="44" fillId="15"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164" fontId="47" fillId="0" borderId="2" xfId="62889" applyFont="1" applyBorder="1" applyAlignment="1">
      <alignment horizontal="center" vertical="center"/>
    </xf>
    <xf numFmtId="0" fontId="42" fillId="0" borderId="2" xfId="0" applyFont="1" applyBorder="1" applyAlignment="1">
      <alignment horizontal="center" wrapText="1"/>
    </xf>
    <xf numFmtId="0" fontId="44" fillId="0" borderId="1" xfId="0" applyFont="1" applyBorder="1" applyAlignment="1">
      <alignment horizontal="center" vertical="center" wrapText="1"/>
    </xf>
    <xf numFmtId="10" fontId="42" fillId="0" borderId="4" xfId="54" applyNumberFormat="1" applyFont="1" applyBorder="1" applyAlignment="1">
      <alignment horizontal="center" vertical="center" wrapText="1"/>
    </xf>
    <xf numFmtId="0" fontId="42" fillId="0" borderId="2" xfId="0" applyFont="1" applyBorder="1" applyAlignment="1">
      <alignment vertical="center" wrapText="1"/>
    </xf>
    <xf numFmtId="43" fontId="41" fillId="0" borderId="1" xfId="53" applyFont="1" applyBorder="1" applyAlignment="1">
      <alignment horizontal="center" vertical="center" wrapText="1"/>
    </xf>
    <xf numFmtId="43" fontId="55" fillId="0" borderId="1" xfId="53" applyFont="1" applyBorder="1" applyAlignment="1">
      <alignment horizontal="center"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173" fontId="47" fillId="0" borderId="1" xfId="53" applyNumberFormat="1" applyFont="1" applyBorder="1" applyAlignment="1">
      <alignment horizontal="center" vertical="center" wrapText="1"/>
    </xf>
    <xf numFmtId="43" fontId="47" fillId="0" borderId="1" xfId="53" applyFont="1" applyBorder="1" applyAlignment="1">
      <alignment vertical="center" wrapText="1"/>
    </xf>
    <xf numFmtId="43" fontId="47" fillId="0" borderId="4" xfId="53" applyFont="1" applyBorder="1" applyAlignment="1">
      <alignment vertical="center" wrapText="1"/>
    </xf>
    <xf numFmtId="0" fontId="42" fillId="6" borderId="2" xfId="0" applyFont="1" applyFill="1" applyBorder="1" applyAlignment="1">
      <alignment vertical="center"/>
    </xf>
    <xf numFmtId="0" fontId="42" fillId="6" borderId="0" xfId="0" applyFont="1" applyFill="1" applyAlignment="1">
      <alignment horizontal="center" vertical="center" wrapText="1"/>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2" borderId="2" xfId="0" applyFont="1" applyFill="1" applyBorder="1" applyAlignment="1">
      <alignment horizontal="center" wrapText="1"/>
    </xf>
    <xf numFmtId="0" fontId="42" fillId="15"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1" fontId="44" fillId="2" borderId="35" xfId="0" applyNumberFormat="1" applyFont="1" applyFill="1" applyBorder="1" applyAlignment="1">
      <alignment horizontal="center" vertical="center" wrapText="1"/>
    </xf>
    <xf numFmtId="0" fontId="42" fillId="2" borderId="43" xfId="0" applyFont="1" applyFill="1" applyBorder="1" applyAlignment="1">
      <alignment horizontal="center" vertical="center" wrapText="1"/>
    </xf>
    <xf numFmtId="0" fontId="44" fillId="2" borderId="43" xfId="0" applyFont="1" applyFill="1" applyBorder="1" applyAlignment="1">
      <alignment horizontal="center" vertical="center" wrapText="1"/>
    </xf>
    <xf numFmtId="10" fontId="42" fillId="0" borderId="33" xfId="54" applyNumberFormat="1" applyFont="1" applyBorder="1" applyAlignment="1">
      <alignment horizontal="center" vertical="center" wrapText="1"/>
    </xf>
    <xf numFmtId="0" fontId="42" fillId="0" borderId="33" xfId="0" applyFont="1" applyBorder="1" applyAlignment="1">
      <alignment horizontal="center" vertical="center" wrapText="1"/>
    </xf>
    <xf numFmtId="0" fontId="42" fillId="0" borderId="35" xfId="0" applyFont="1" applyBorder="1" applyAlignment="1">
      <alignment vertical="center"/>
    </xf>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0" fontId="42" fillId="0" borderId="36" xfId="0" applyFont="1" applyBorder="1" applyAlignment="1">
      <alignment horizontal="center" vertical="center" wrapText="1"/>
    </xf>
    <xf numFmtId="9" fontId="42" fillId="2" borderId="0" xfId="0" applyNumberFormat="1" applyFont="1" applyFill="1" applyAlignment="1">
      <alignment horizontal="center" vertical="center"/>
    </xf>
    <xf numFmtId="9" fontId="42" fillId="2" borderId="1" xfId="0" applyNumberFormat="1" applyFont="1" applyFill="1" applyBorder="1" applyAlignment="1">
      <alignment horizontal="center" vertical="center"/>
    </xf>
    <xf numFmtId="9" fontId="42"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0" fontId="44" fillId="0" borderId="2" xfId="0" applyFont="1" applyBorder="1" applyAlignment="1">
      <alignment horizontal="center" vertical="center"/>
    </xf>
    <xf numFmtId="1" fontId="44" fillId="2" borderId="2" xfId="0" applyNumberFormat="1" applyFont="1" applyFill="1" applyBorder="1" applyAlignment="1">
      <alignment horizontal="center" vertical="center"/>
    </xf>
    <xf numFmtId="0" fontId="44" fillId="2" borderId="2" xfId="0" applyFont="1" applyFill="1" applyBorder="1" applyAlignment="1">
      <alignment horizontal="center" vertical="center"/>
    </xf>
    <xf numFmtId="10" fontId="42" fillId="0" borderId="8" xfId="54" applyNumberFormat="1" applyFont="1" applyBorder="1" applyAlignment="1">
      <alignment horizontal="center" vertical="center"/>
    </xf>
    <xf numFmtId="43" fontId="47" fillId="0" borderId="1" xfId="62890" applyNumberFormat="1" applyFont="1" applyBorder="1" applyAlignment="1">
      <alignment horizontal="center" vertical="center" wrapText="1"/>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3" fontId="44"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3" fontId="44" fillId="2" borderId="2" xfId="0" applyNumberFormat="1" applyFont="1" applyFill="1" applyBorder="1" applyAlignment="1">
      <alignment horizontal="center" vertical="center" wrapText="1"/>
    </xf>
    <xf numFmtId="10" fontId="42" fillId="0" borderId="2" xfId="0" applyNumberFormat="1" applyFont="1" applyBorder="1" applyAlignment="1">
      <alignment horizontal="center" vertical="center"/>
    </xf>
    <xf numFmtId="1" fontId="44" fillId="15" borderId="2" xfId="0" applyNumberFormat="1" applyFont="1" applyFill="1" applyBorder="1" applyAlignment="1">
      <alignment horizontal="center" vertical="center"/>
    </xf>
    <xf numFmtId="3" fontId="42" fillId="15"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5"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4" fillId="0" borderId="2" xfId="0" applyNumberFormat="1" applyFont="1" applyBorder="1" applyAlignment="1">
      <alignment horizontal="center" vertical="center" wrapText="1"/>
    </xf>
    <xf numFmtId="3" fontId="42" fillId="15" borderId="2" xfId="0" applyNumberFormat="1" applyFont="1" applyFill="1" applyBorder="1" applyAlignment="1">
      <alignment horizontal="center" vertical="center"/>
    </xf>
    <xf numFmtId="3" fontId="44" fillId="15" borderId="2"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0" fontId="42" fillId="15" borderId="2" xfId="0" applyFont="1" applyFill="1" applyBorder="1" applyAlignment="1">
      <alignment horizontal="center" vertical="center"/>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0" borderId="0" xfId="0" applyFont="1" applyAlignment="1">
      <alignment horizontal="center" wrapText="1"/>
    </xf>
    <xf numFmtId="0" fontId="42" fillId="2" borderId="3" xfId="0" applyFont="1" applyFill="1" applyBorder="1" applyAlignment="1">
      <alignment horizontal="center" vertical="top" wrapText="1"/>
    </xf>
    <xf numFmtId="0" fontId="42" fillId="0" borderId="0" xfId="0" applyFont="1" applyAlignment="1">
      <alignment horizontal="center" vertical="top"/>
    </xf>
    <xf numFmtId="0" fontId="43" fillId="6" borderId="8" xfId="0" applyFont="1" applyFill="1" applyBorder="1" applyAlignment="1">
      <alignment vertical="center" wrapText="1"/>
    </xf>
    <xf numFmtId="0" fontId="42" fillId="0" borderId="9" xfId="0" applyFont="1" applyBorder="1" applyAlignment="1">
      <alignment horizontal="center" vertical="center"/>
    </xf>
    <xf numFmtId="9" fontId="42" fillId="2" borderId="2" xfId="0" applyNumberFormat="1"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2" fillId="8" borderId="2" xfId="0" applyFont="1" applyFill="1" applyBorder="1" applyAlignment="1">
      <alignment horizontal="center" vertical="center" wrapText="1"/>
    </xf>
    <xf numFmtId="3" fontId="42" fillId="2" borderId="35" xfId="0" applyNumberFormat="1" applyFont="1" applyFill="1" applyBorder="1" applyAlignment="1">
      <alignment vertical="center" wrapText="1"/>
    </xf>
    <xf numFmtId="3" fontId="42" fillId="0" borderId="35" xfId="0" applyNumberFormat="1" applyFont="1" applyBorder="1" applyAlignment="1">
      <alignment vertical="center" wrapText="1"/>
    </xf>
    <xf numFmtId="3" fontId="42" fillId="0" borderId="35" xfId="0" applyNumberFormat="1" applyFont="1" applyBorder="1" applyAlignment="1">
      <alignment horizontal="center" vertical="center" wrapText="1"/>
    </xf>
    <xf numFmtId="3" fontId="42" fillId="15" borderId="35" xfId="0" applyNumberFormat="1" applyFont="1" applyFill="1" applyBorder="1" applyAlignment="1">
      <alignment horizontal="center" vertical="center"/>
    </xf>
    <xf numFmtId="3" fontId="42" fillId="15" borderId="35" xfId="0" applyNumberFormat="1" applyFont="1" applyFill="1" applyBorder="1" applyAlignment="1">
      <alignment horizontal="center" vertical="center" wrapText="1"/>
    </xf>
    <xf numFmtId="3" fontId="42" fillId="0" borderId="35" xfId="0" applyNumberFormat="1" applyFont="1" applyBorder="1" applyAlignment="1">
      <alignment horizontal="center" vertical="center"/>
    </xf>
    <xf numFmtId="3" fontId="44" fillId="0" borderId="35" xfId="0" applyNumberFormat="1" applyFont="1" applyBorder="1" applyAlignment="1">
      <alignment horizontal="center" vertical="center" wrapText="1"/>
    </xf>
    <xf numFmtId="3" fontId="42" fillId="2" borderId="35" xfId="0" applyNumberFormat="1" applyFont="1" applyFill="1" applyBorder="1" applyAlignment="1">
      <alignment horizontal="center" vertical="center"/>
    </xf>
    <xf numFmtId="1" fontId="44" fillId="2" borderId="35" xfId="0" applyNumberFormat="1" applyFont="1" applyFill="1" applyBorder="1" applyAlignment="1">
      <alignment horizontal="center" vertical="center"/>
    </xf>
    <xf numFmtId="3" fontId="42" fillId="2" borderId="43" xfId="0" applyNumberFormat="1" applyFont="1" applyFill="1" applyBorder="1" applyAlignment="1">
      <alignment horizontal="center" vertical="center"/>
    </xf>
    <xf numFmtId="3" fontId="44" fillId="2" borderId="43" xfId="0" applyNumberFormat="1" applyFont="1" applyFill="1" applyBorder="1" applyAlignment="1">
      <alignment horizontal="center" vertical="center"/>
    </xf>
    <xf numFmtId="3" fontId="42" fillId="2" borderId="36" xfId="0" applyNumberFormat="1" applyFont="1" applyFill="1" applyBorder="1" applyAlignment="1">
      <alignment horizontal="center" vertical="center"/>
    </xf>
    <xf numFmtId="10" fontId="42" fillId="0" borderId="35" xfId="54" applyNumberFormat="1" applyFont="1" applyBorder="1" applyAlignment="1">
      <alignment horizontal="center" vertical="center"/>
    </xf>
    <xf numFmtId="173" fontId="47" fillId="0" borderId="35" xfId="59491" applyNumberFormat="1" applyFont="1" applyBorder="1" applyAlignment="1">
      <alignment vertical="center"/>
    </xf>
    <xf numFmtId="173" fontId="47" fillId="0" borderId="2" xfId="59491" applyNumberFormat="1" applyFont="1" applyBorder="1" applyAlignment="1">
      <alignment horizontal="justify" vertical="center"/>
    </xf>
    <xf numFmtId="0" fontId="42" fillId="2" borderId="10" xfId="0" applyFont="1" applyFill="1" applyBorder="1" applyAlignment="1">
      <alignment horizontal="justify" vertical="center" wrapText="1"/>
    </xf>
    <xf numFmtId="3" fontId="51" fillId="15" borderId="2" xfId="0" applyNumberFormat="1" applyFont="1" applyFill="1" applyBorder="1" applyAlignment="1">
      <alignment horizontal="center" vertical="center"/>
    </xf>
    <xf numFmtId="43" fontId="53" fillId="0" borderId="4" xfId="53" applyFont="1" applyBorder="1" applyAlignment="1">
      <alignment horizontal="center" vertical="center" wrapText="1"/>
    </xf>
    <xf numFmtId="0" fontId="42" fillId="0" borderId="8" xfId="0" applyFont="1" applyBorder="1" applyAlignment="1">
      <alignment horizontal="center" vertical="center"/>
    </xf>
    <xf numFmtId="10" fontId="42" fillId="0" borderId="8" xfId="53" applyNumberFormat="1" applyFont="1" applyBorder="1" applyAlignment="1">
      <alignment horizontal="center" vertical="center"/>
    </xf>
    <xf numFmtId="0" fontId="43" fillId="6" borderId="33" xfId="0" applyFont="1" applyFill="1" applyBorder="1" applyAlignment="1">
      <alignment horizontal="left" vertical="center" wrapText="1"/>
    </xf>
    <xf numFmtId="0" fontId="43" fillId="6" borderId="34" xfId="0" applyFont="1" applyFill="1" applyBorder="1" applyAlignment="1">
      <alignment vertical="center"/>
    </xf>
    <xf numFmtId="0" fontId="44" fillId="0" borderId="35" xfId="0" applyFont="1" applyBorder="1" applyAlignment="1">
      <alignment horizontal="center" vertical="center"/>
    </xf>
    <xf numFmtId="1" fontId="44" fillId="0" borderId="35" xfId="0" applyNumberFormat="1" applyFont="1" applyBorder="1" applyAlignment="1">
      <alignment horizontal="center" vertical="center"/>
    </xf>
    <xf numFmtId="0" fontId="42" fillId="0" borderId="43" xfId="0" applyFont="1" applyBorder="1" applyAlignment="1">
      <alignment horizontal="center" vertical="center"/>
    </xf>
    <xf numFmtId="0" fontId="44" fillId="0" borderId="43" xfId="0"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3" fontId="42" fillId="2" borderId="43" xfId="0" applyNumberFormat="1" applyFont="1" applyFill="1" applyBorder="1" applyAlignment="1">
      <alignment horizontal="justify" vertical="center"/>
    </xf>
    <xf numFmtId="3" fontId="42" fillId="0" borderId="43" xfId="0" applyNumberFormat="1" applyFont="1" applyBorder="1" applyAlignment="1">
      <alignment horizontal="center" vertical="center"/>
    </xf>
    <xf numFmtId="3" fontId="42" fillId="0" borderId="43" xfId="0" applyNumberFormat="1" applyFont="1" applyBorder="1" applyAlignment="1">
      <alignment horizontal="center" vertical="center" wrapText="1"/>
    </xf>
    <xf numFmtId="3" fontId="44" fillId="0" borderId="43" xfId="0" applyNumberFormat="1" applyFont="1" applyBorder="1" applyAlignment="1">
      <alignment horizontal="center" vertical="center"/>
    </xf>
    <xf numFmtId="1" fontId="44" fillId="0" borderId="43" xfId="0" applyNumberFormat="1" applyFont="1" applyBorder="1" applyAlignment="1">
      <alignment horizontal="center" vertical="center"/>
    </xf>
    <xf numFmtId="10" fontId="42" fillId="0" borderId="43" xfId="54" applyNumberFormat="1" applyFont="1" applyBorder="1" applyAlignment="1">
      <alignment horizontal="center" vertical="center"/>
    </xf>
    <xf numFmtId="0" fontId="43" fillId="6" borderId="0" xfId="0" applyFont="1" applyFill="1" applyAlignment="1">
      <alignment horizontal="center" vertical="center" wrapText="1"/>
    </xf>
    <xf numFmtId="0" fontId="43" fillId="6" borderId="0" xfId="0" applyFont="1" applyFill="1" applyAlignment="1">
      <alignment vertical="center"/>
    </xf>
    <xf numFmtId="0" fontId="43" fillId="6" borderId="0" xfId="0" applyFont="1" applyFill="1" applyAlignment="1">
      <alignment horizontal="left" vertical="center" wrapText="1"/>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3" fontId="42" fillId="2" borderId="3" xfId="0" applyNumberFormat="1" applyFont="1" applyFill="1" applyBorder="1" applyAlignment="1">
      <alignment horizontal="justify" vertical="center" wrapText="1"/>
    </xf>
    <xf numFmtId="3" fontId="42" fillId="0" borderId="3" xfId="0" applyNumberFormat="1" applyFont="1" applyBorder="1" applyAlignment="1">
      <alignment horizontal="center" vertical="center"/>
    </xf>
    <xf numFmtId="3" fontId="42" fillId="2" borderId="3" xfId="0" applyNumberFormat="1" applyFont="1" applyFill="1" applyBorder="1" applyAlignment="1">
      <alignment horizontal="center" vertical="center" wrapText="1"/>
    </xf>
    <xf numFmtId="3" fontId="42" fillId="2" borderId="3" xfId="0" applyNumberFormat="1" applyFont="1" applyFill="1" applyBorder="1" applyAlignment="1">
      <alignment horizontal="center" vertical="center"/>
    </xf>
    <xf numFmtId="3" fontId="44" fillId="0" borderId="3" xfId="0" applyNumberFormat="1" applyFont="1" applyBorder="1" applyAlignment="1">
      <alignment horizontal="center" vertical="center"/>
    </xf>
    <xf numFmtId="164" fontId="47" fillId="0" borderId="3" xfId="62889" applyFont="1" applyBorder="1" applyAlignment="1">
      <alignment horizontal="center" vertical="center"/>
    </xf>
    <xf numFmtId="1" fontId="44" fillId="2" borderId="3"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10" fontId="42" fillId="0" borderId="3" xfId="54" applyNumberFormat="1" applyFont="1" applyBorder="1" applyAlignment="1">
      <alignment horizontal="center" vertical="center"/>
    </xf>
    <xf numFmtId="0" fontId="43" fillId="6" borderId="34" xfId="0" applyFont="1" applyFill="1" applyBorder="1" applyAlignment="1">
      <alignment horizontal="left" vertical="center" wrapText="1"/>
    </xf>
    <xf numFmtId="0" fontId="43" fillId="6" borderId="34" xfId="0" applyFont="1" applyFill="1" applyBorder="1" applyAlignment="1">
      <alignment horizontal="center" vertical="center" wrapText="1"/>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4" fillId="0" borderId="2" xfId="0" applyNumberFormat="1" applyFont="1" applyBorder="1" applyAlignment="1">
      <alignment horizontal="center" vertical="center"/>
    </xf>
    <xf numFmtId="9" fontId="42" fillId="2" borderId="2" xfId="54" applyFont="1" applyFill="1" applyBorder="1" applyAlignment="1">
      <alignment horizontal="center" vertical="center"/>
    </xf>
    <xf numFmtId="9" fontId="44"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9" fontId="44" fillId="2" borderId="2" xfId="0" applyNumberFormat="1" applyFont="1" applyFill="1" applyBorder="1" applyAlignment="1">
      <alignment horizontal="center" vertical="center"/>
    </xf>
    <xf numFmtId="164"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3" fillId="6" borderId="33" xfId="0" applyFont="1" applyFill="1" applyBorder="1" applyAlignment="1">
      <alignment vertical="center"/>
    </xf>
    <xf numFmtId="0" fontId="44" fillId="0" borderId="7" xfId="0" applyFont="1" applyBorder="1" applyAlignment="1">
      <alignment horizontal="center" vertical="center"/>
    </xf>
    <xf numFmtId="0" fontId="44" fillId="15" borderId="7" xfId="0" applyFont="1" applyFill="1" applyBorder="1" applyAlignment="1">
      <alignment horizontal="center" vertical="center"/>
    </xf>
    <xf numFmtId="0" fontId="44" fillId="2" borderId="7" xfId="0" applyFont="1" applyFill="1" applyBorder="1" applyAlignment="1">
      <alignment horizontal="center" vertical="center"/>
    </xf>
    <xf numFmtId="0" fontId="44" fillId="0" borderId="6" xfId="0" applyFont="1" applyBorder="1" applyAlignment="1">
      <alignment horizontal="center" vertical="center"/>
    </xf>
    <xf numFmtId="0" fontId="42" fillId="2" borderId="6" xfId="0" applyFont="1" applyFill="1" applyBorder="1" applyAlignment="1">
      <alignment horizontal="center" vertical="center"/>
    </xf>
    <xf numFmtId="0" fontId="44"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4" fillId="2" borderId="35" xfId="0" applyFont="1" applyFill="1" applyBorder="1" applyAlignment="1">
      <alignment horizontal="center" vertical="center"/>
    </xf>
    <xf numFmtId="0" fontId="42" fillId="2" borderId="43" xfId="0" applyFont="1" applyFill="1" applyBorder="1" applyAlignment="1">
      <alignment horizontal="center" vertical="center"/>
    </xf>
    <xf numFmtId="0" fontId="44" fillId="2" borderId="43" xfId="0" applyFont="1" applyFill="1" applyBorder="1" applyAlignment="1">
      <alignment horizontal="center" vertical="center"/>
    </xf>
    <xf numFmtId="0" fontId="42" fillId="0" borderId="33" xfId="0" applyFont="1" applyBorder="1" applyAlignment="1">
      <alignment horizontal="center" vertical="center"/>
    </xf>
    <xf numFmtId="0" fontId="42" fillId="2" borderId="33" xfId="0" applyFont="1" applyFill="1" applyBorder="1" applyAlignment="1">
      <alignment horizontal="center" vertical="center"/>
    </xf>
    <xf numFmtId="0" fontId="42" fillId="2" borderId="44" xfId="0" applyFont="1" applyFill="1" applyBorder="1" applyAlignment="1">
      <alignment horizontal="center" vertical="center"/>
    </xf>
    <xf numFmtId="10" fontId="42" fillId="0" borderId="33" xfId="54" applyNumberFormat="1" applyFont="1" applyBorder="1" applyAlignment="1">
      <alignment horizontal="center" vertical="center"/>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51" fillId="2" borderId="3" xfId="0" applyFont="1" applyFill="1" applyBorder="1" applyAlignment="1">
      <alignment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1" fillId="2" borderId="0" xfId="0" applyFont="1" applyFill="1"/>
    <xf numFmtId="0" fontId="51" fillId="2" borderId="35" xfId="0" applyFont="1" applyFill="1" applyBorder="1" applyAlignment="1">
      <alignment vertical="center"/>
    </xf>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9" fontId="42" fillId="0" borderId="35" xfId="0" applyNumberFormat="1" applyFont="1" applyBorder="1" applyAlignment="1">
      <alignment horizontal="center" vertical="center" wrapText="1"/>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0" fontId="44"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4" fillId="2" borderId="2" xfId="53" applyNumberFormat="1" applyFont="1" applyFill="1" applyBorder="1" applyAlignment="1">
      <alignment horizontal="center" vertical="center"/>
    </xf>
    <xf numFmtId="0" fontId="44" fillId="2" borderId="2" xfId="53" applyNumberFormat="1" applyFont="1" applyFill="1" applyBorder="1" applyAlignment="1">
      <alignment horizontal="center" vertical="center"/>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4" fillId="0" borderId="2" xfId="53" applyNumberFormat="1" applyFont="1" applyBorder="1" applyAlignment="1">
      <alignment horizontal="center" vertical="center"/>
    </xf>
    <xf numFmtId="37" fontId="47" fillId="0" borderId="43" xfId="62889" applyNumberFormat="1" applyFont="1" applyBorder="1" applyAlignment="1">
      <alignment horizontal="center" vertical="center"/>
    </xf>
    <xf numFmtId="1" fontId="44" fillId="2" borderId="2" xfId="53" applyNumberFormat="1" applyFont="1" applyFill="1" applyBorder="1" applyAlignment="1">
      <alignment horizontal="center" vertical="center"/>
    </xf>
    <xf numFmtId="37" fontId="42" fillId="2" borderId="35" xfId="53" applyNumberFormat="1" applyFont="1" applyFill="1" applyBorder="1" applyAlignment="1">
      <alignment horizontal="center" vertical="center"/>
    </xf>
    <xf numFmtId="37" fontId="42" fillId="0" borderId="35" xfId="53" applyNumberFormat="1" applyFont="1" applyBorder="1" applyAlignment="1">
      <alignment horizontal="center" vertical="center"/>
    </xf>
    <xf numFmtId="37" fontId="44" fillId="0" borderId="35" xfId="53" applyNumberFormat="1" applyFont="1" applyBorder="1" applyAlignment="1">
      <alignment horizontal="center" vertical="center"/>
    </xf>
    <xf numFmtId="39" fontId="44" fillId="2" borderId="35" xfId="53" applyNumberFormat="1" applyFont="1" applyFill="1" applyBorder="1" applyAlignment="1">
      <alignment horizontal="center" vertical="center"/>
    </xf>
    <xf numFmtId="37" fontId="42" fillId="2" borderId="43" xfId="53" applyNumberFormat="1" applyFont="1" applyFill="1" applyBorder="1" applyAlignment="1">
      <alignment horizontal="center" vertical="center"/>
    </xf>
    <xf numFmtId="39" fontId="44" fillId="2" borderId="43" xfId="53" applyNumberFormat="1" applyFont="1" applyFill="1" applyBorder="1" applyAlignment="1">
      <alignment horizontal="center" vertical="center"/>
    </xf>
    <xf numFmtId="10" fontId="42" fillId="2" borderId="35" xfId="54" applyNumberFormat="1" applyFont="1" applyFill="1" applyBorder="1" applyAlignment="1">
      <alignment horizontal="center" vertical="center"/>
    </xf>
    <xf numFmtId="43" fontId="42" fillId="0" borderId="35" xfId="53" applyFont="1" applyBorder="1" applyAlignment="1">
      <alignment horizontal="right" vertical="center"/>
    </xf>
    <xf numFmtId="9" fontId="42" fillId="0" borderId="0" xfId="0" applyNumberFormat="1" applyFont="1" applyAlignment="1">
      <alignment horizontal="center" vertical="center"/>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37" fontId="44" fillId="0" borderId="1" xfId="53" applyNumberFormat="1" applyFont="1" applyBorder="1" applyAlignment="1">
      <alignment horizontal="center" vertical="center"/>
    </xf>
    <xf numFmtId="39" fontId="44" fillId="2" borderId="1" xfId="53" applyNumberFormat="1" applyFont="1" applyFill="1" applyBorder="1" applyAlignment="1">
      <alignment horizontal="center" vertical="center"/>
    </xf>
    <xf numFmtId="37" fontId="44" fillId="2" borderId="1" xfId="53" applyNumberFormat="1" applyFont="1" applyFill="1" applyBorder="1" applyAlignment="1">
      <alignment horizontal="center" vertical="center"/>
    </xf>
    <xf numFmtId="1" fontId="42" fillId="0" borderId="35" xfId="53" applyNumberFormat="1" applyFont="1" applyBorder="1" applyAlignment="1">
      <alignment horizontal="center" vertical="center"/>
    </xf>
    <xf numFmtId="39" fontId="44" fillId="2" borderId="2" xfId="53" applyNumberFormat="1" applyFont="1" applyFill="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37" fontId="42" fillId="2" borderId="10" xfId="53" applyNumberFormat="1" applyFont="1" applyFill="1" applyBorder="1" applyAlignment="1">
      <alignment horizontal="center" vertical="center"/>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9" fontId="42" fillId="2" borderId="35" xfId="0" applyNumberFormat="1" applyFont="1" applyFill="1" applyBorder="1" applyAlignment="1">
      <alignment horizontal="center" vertical="center"/>
    </xf>
    <xf numFmtId="37" fontId="44" fillId="2" borderId="35" xfId="53" applyNumberFormat="1" applyFont="1" applyFill="1" applyBorder="1" applyAlignment="1">
      <alignment horizontal="center" vertical="center"/>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37" fontId="44" fillId="2" borderId="43" xfId="53"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2" fillId="0" borderId="35" xfId="0" applyFont="1" applyBorder="1" applyAlignment="1">
      <alignment horizontal="justify" vertical="justify" wrapText="1"/>
    </xf>
    <xf numFmtId="0" fontId="42" fillId="0" borderId="10" xfId="0" applyFont="1" applyBorder="1" applyAlignment="1">
      <alignment horizontal="center" vertical="center" wrapText="1"/>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0" fontId="42" fillId="2" borderId="10" xfId="54" applyNumberFormat="1" applyFont="1" applyFill="1" applyBorder="1" applyAlignment="1">
      <alignment horizontal="center" vertical="center"/>
    </xf>
    <xf numFmtId="43" fontId="47" fillId="0" borderId="1" xfId="53" applyFont="1" applyBorder="1" applyAlignment="1">
      <alignment horizontal="right" vertical="center" wrapText="1"/>
    </xf>
    <xf numFmtId="9" fontId="42" fillId="2" borderId="8" xfId="0" applyNumberFormat="1" applyFont="1" applyFill="1" applyBorder="1" applyAlignment="1">
      <alignment horizontal="center" vertical="center" wrapText="1"/>
    </xf>
    <xf numFmtId="43" fontId="42" fillId="2" borderId="2" xfId="59491" applyFont="1" applyFill="1" applyBorder="1" applyAlignment="1">
      <alignment horizontal="justify" vertical="center"/>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1" fontId="42" fillId="2" borderId="2" xfId="54" applyNumberFormat="1" applyFont="1" applyFill="1" applyBorder="1" applyAlignment="1">
      <alignment horizontal="justify" vertical="center" wrapText="1"/>
    </xf>
    <xf numFmtId="43" fontId="41" fillId="0" borderId="1" xfId="53" applyFont="1" applyBorder="1" applyAlignment="1">
      <alignment horizontal="right" vertical="center" wrapText="1"/>
    </xf>
    <xf numFmtId="37" fontId="44" fillId="0" borderId="2" xfId="59492" applyNumberFormat="1" applyFont="1" applyBorder="1" applyAlignment="1">
      <alignment horizontal="center" vertical="center" wrapText="1"/>
    </xf>
    <xf numFmtId="37" fontId="44" fillId="0" borderId="2" xfId="0" applyNumberFormat="1" applyFont="1" applyBorder="1" applyAlignment="1">
      <alignment horizontal="center"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0" fontId="44" fillId="2" borderId="33" xfId="0" applyFont="1" applyFill="1" applyBorder="1" applyAlignment="1">
      <alignment horizontal="center" vertical="center" wrapText="1"/>
    </xf>
    <xf numFmtId="175" fontId="44" fillId="0" borderId="2" xfId="0" applyNumberFormat="1" applyFont="1" applyBorder="1" applyAlignment="1">
      <alignment horizontal="center" vertical="center"/>
    </xf>
    <xf numFmtId="0" fontId="42" fillId="2" borderId="34" xfId="0" applyFont="1" applyFill="1" applyBorder="1" applyAlignment="1">
      <alignment vertical="center"/>
    </xf>
    <xf numFmtId="184" fontId="47" fillId="0" borderId="2" xfId="59496" applyNumberFormat="1" applyFont="1" applyBorder="1" applyAlignment="1">
      <alignment horizontal="center" vertical="center" wrapText="1"/>
    </xf>
    <xf numFmtId="10" fontId="42" fillId="2" borderId="2" xfId="0" applyNumberFormat="1" applyFont="1" applyFill="1" applyBorder="1" applyAlignment="1">
      <alignment horizontal="center" vertical="center"/>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1" fontId="42" fillId="2" borderId="35" xfId="0" applyNumberFormat="1" applyFont="1" applyFill="1" applyBorder="1" applyAlignment="1">
      <alignment horizontal="center" vertical="center" wrapText="1"/>
    </xf>
    <xf numFmtId="10" fontId="42" fillId="2" borderId="35" xfId="54" applyNumberFormat="1" applyFont="1" applyFill="1" applyBorder="1" applyAlignment="1">
      <alignment horizontal="center" vertical="center" wrapText="1"/>
    </xf>
    <xf numFmtId="175" fontId="44"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43" fontId="50" fillId="15" borderId="2" xfId="53" applyFont="1" applyFill="1" applyBorder="1" applyAlignment="1">
      <alignment horizontal="center" vertical="center" wrapText="1"/>
    </xf>
    <xf numFmtId="43" fontId="42" fillId="0" borderId="2" xfId="53" applyFont="1" applyBorder="1" applyAlignment="1">
      <alignment horizontal="justify" vertical="center"/>
    </xf>
    <xf numFmtId="43" fontId="53"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8" xfId="0" applyFont="1" applyFill="1" applyBorder="1" applyAlignment="1">
      <alignment vertical="center" wrapText="1"/>
    </xf>
    <xf numFmtId="0" fontId="44" fillId="0" borderId="1" xfId="0" applyFont="1" applyBorder="1" applyAlignment="1">
      <alignment horizontal="center" vertical="center"/>
    </xf>
    <xf numFmtId="10" fontId="42" fillId="2" borderId="1" xfId="54" applyNumberFormat="1" applyFont="1" applyFill="1" applyBorder="1" applyAlignment="1">
      <alignment horizontal="center" vertical="center"/>
    </xf>
    <xf numFmtId="0" fontId="44" fillId="2" borderId="1" xfId="0" applyFont="1" applyFill="1" applyBorder="1" applyAlignment="1">
      <alignment horizontal="center" vertical="center"/>
    </xf>
    <xf numFmtId="43" fontId="47" fillId="0" borderId="1" xfId="53" applyFont="1" applyBorder="1" applyAlignment="1">
      <alignment horizontal="center" vertical="center" wrapText="1"/>
    </xf>
    <xf numFmtId="43" fontId="41" fillId="0" borderId="10" xfId="53" applyFont="1" applyBorder="1" applyAlignment="1">
      <alignment horizontal="center" vertical="center" wrapText="1"/>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173" fontId="42" fillId="0" borderId="2" xfId="59498" applyNumberFormat="1" applyFont="1" applyBorder="1" applyAlignment="1">
      <alignment horizontal="center" vertical="center"/>
    </xf>
    <xf numFmtId="173" fontId="42" fillId="0" borderId="8" xfId="59498" applyNumberFormat="1" applyFont="1" applyBorder="1" applyAlignment="1">
      <alignment horizontal="center" vertical="center"/>
    </xf>
    <xf numFmtId="0" fontId="42" fillId="2" borderId="35" xfId="0" applyFont="1" applyFill="1" applyBorder="1" applyAlignment="1">
      <alignment horizontal="justify" vertical="center"/>
    </xf>
    <xf numFmtId="0" fontId="54" fillId="2" borderId="3" xfId="0" applyFont="1" applyFill="1" applyBorder="1" applyAlignment="1">
      <alignment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5"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1" fontId="44" fillId="0" borderId="1" xfId="0" applyNumberFormat="1" applyFont="1" applyBorder="1" applyAlignment="1">
      <alignment horizontal="center" vertical="center"/>
    </xf>
    <xf numFmtId="0" fontId="44" fillId="2" borderId="3" xfId="0" applyFont="1" applyFill="1" applyBorder="1" applyAlignment="1">
      <alignment horizontal="center" vertical="center"/>
    </xf>
    <xf numFmtId="0" fontId="42" fillId="2" borderId="33" xfId="0" applyFont="1" applyFill="1" applyBorder="1" applyAlignment="1">
      <alignment horizontal="justify" vertical="center" wrapText="1"/>
    </xf>
    <xf numFmtId="9" fontId="42" fillId="2" borderId="2" xfId="0" applyNumberFormat="1" applyFont="1" applyFill="1" applyBorder="1" applyAlignment="1">
      <alignment horizontal="justify" vertical="center"/>
    </xf>
    <xf numFmtId="0" fontId="43" fillId="6" borderId="2" xfId="0" applyFont="1" applyFill="1" applyBorder="1" applyAlignment="1">
      <alignment vertical="center"/>
    </xf>
    <xf numFmtId="0" fontId="44" fillId="0" borderId="3" xfId="0" applyFont="1" applyBorder="1" applyAlignment="1">
      <alignment horizontal="center" vertical="center"/>
    </xf>
    <xf numFmtId="0" fontId="47" fillId="0" borderId="43" xfId="62889" applyNumberFormat="1" applyFont="1" applyBorder="1" applyAlignment="1">
      <alignment horizontal="center"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3" fontId="41" fillId="2" borderId="8" xfId="0" applyNumberFormat="1" applyFont="1" applyFill="1" applyBorder="1" applyAlignment="1">
      <alignment horizontal="right" vertical="center"/>
    </xf>
    <xf numFmtId="1" fontId="44" fillId="0" borderId="2" xfId="54" applyNumberFormat="1" applyFont="1" applyBorder="1" applyAlignment="1">
      <alignment horizontal="center" vertical="center"/>
    </xf>
    <xf numFmtId="1" fontId="44" fillId="2" borderId="8" xfId="0" applyNumberFormat="1" applyFont="1" applyFill="1" applyBorder="1" applyAlignment="1">
      <alignment horizontal="center" vertical="center"/>
    </xf>
    <xf numFmtId="164" fontId="43" fillId="15" borderId="2" xfId="62889" applyFont="1" applyFill="1" applyBorder="1" applyAlignment="1">
      <alignment horizontal="center" vertical="center"/>
    </xf>
    <xf numFmtId="2" fontId="42" fillId="0" borderId="10" xfId="0" applyNumberFormat="1" applyFont="1" applyBorder="1" applyAlignment="1">
      <alignment horizontal="center" vertical="center"/>
    </xf>
    <xf numFmtId="2" fontId="42" fillId="0" borderId="2" xfId="0" applyNumberFormat="1" applyFont="1" applyBorder="1" applyAlignment="1">
      <alignment horizontal="center" vertical="center"/>
    </xf>
    <xf numFmtId="2" fontId="42"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164" fontId="43" fillId="2" borderId="2" xfId="62889" applyFont="1" applyFill="1" applyBorder="1" applyAlignment="1">
      <alignment horizontal="center" vertical="center"/>
    </xf>
    <xf numFmtId="43" fontId="41" fillId="0" borderId="1" xfId="59509" applyNumberFormat="1" applyFont="1" applyBorder="1" applyAlignment="1">
      <alignment horizontal="right" vertical="center" wrapText="1"/>
    </xf>
    <xf numFmtId="43" fontId="47" fillId="0" borderId="1" xfId="59509" applyNumberFormat="1" applyFont="1" applyBorder="1" applyAlignment="1">
      <alignment horizontal="right" vertical="center" wrapText="1"/>
    </xf>
    <xf numFmtId="43" fontId="47" fillId="0" borderId="4" xfId="59509" applyNumberFormat="1" applyFont="1" applyBorder="1" applyAlignment="1">
      <alignment horizontal="right" vertical="center" wrapText="1"/>
    </xf>
    <xf numFmtId="175" fontId="44" fillId="0" borderId="2" xfId="54" applyNumberFormat="1" applyFont="1" applyBorder="1" applyAlignment="1">
      <alignment horizontal="center" vertical="center"/>
    </xf>
    <xf numFmtId="0" fontId="44" fillId="15" borderId="2" xfId="0" applyFont="1" applyFill="1" applyBorder="1" applyAlignment="1">
      <alignment horizontal="center" vertical="center"/>
    </xf>
    <xf numFmtId="173" fontId="47" fillId="0" borderId="1" xfId="59495" applyNumberFormat="1" applyFont="1" applyBorder="1" applyAlignment="1">
      <alignment horizontal="right" vertical="center" wrapText="1"/>
    </xf>
    <xf numFmtId="2" fontId="44" fillId="0" borderId="2" xfId="0" applyNumberFormat="1" applyFont="1" applyBorder="1" applyAlignment="1">
      <alignment horizontal="center" vertical="center"/>
    </xf>
    <xf numFmtId="2" fontId="44" fillId="0" borderId="1" xfId="0" applyNumberFormat="1" applyFont="1" applyBorder="1" applyAlignment="1">
      <alignment horizontal="center" vertical="center" wrapText="1"/>
    </xf>
    <xf numFmtId="43" fontId="53" fillId="0" borderId="2" xfId="53" applyFont="1" applyBorder="1" applyAlignment="1">
      <alignment horizontal="right" vertical="center"/>
    </xf>
    <xf numFmtId="173" fontId="42" fillId="0" borderId="8" xfId="59491" applyNumberFormat="1" applyFont="1" applyBorder="1" applyAlignment="1">
      <alignment horizontal="justify" vertical="center"/>
    </xf>
    <xf numFmtId="0" fontId="43" fillId="10" borderId="0" xfId="0" applyFont="1" applyFill="1"/>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0" xfId="0" applyFont="1"/>
    <xf numFmtId="0" fontId="43" fillId="11" borderId="2" xfId="0" applyFont="1" applyFill="1" applyBorder="1" applyAlignment="1">
      <alignment vertical="center" wrapText="1"/>
    </xf>
    <xf numFmtId="0" fontId="43" fillId="11" borderId="2" xfId="0" applyFont="1" applyFill="1" applyBorder="1" applyAlignment="1">
      <alignment horizontal="center" vertical="center" wrapText="1"/>
    </xf>
    <xf numFmtId="0" fontId="42" fillId="11" borderId="2" xfId="0" applyFont="1" applyFill="1" applyBorder="1"/>
    <xf numFmtId="0" fontId="42" fillId="11" borderId="2"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xf>
    <xf numFmtId="0" fontId="48" fillId="2" borderId="0" xfId="0" applyFont="1" applyFill="1" applyAlignment="1">
      <alignment horizontal="center" vertical="center"/>
    </xf>
    <xf numFmtId="0" fontId="44" fillId="2" borderId="0" xfId="0" applyFont="1" applyFill="1" applyAlignment="1">
      <alignment horizontal="center" vertical="center"/>
    </xf>
    <xf numFmtId="164"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186" fontId="42" fillId="2" borderId="0" xfId="0" applyNumberFormat="1" applyFont="1" applyFill="1" applyAlignment="1">
      <alignmen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0" fontId="43" fillId="2" borderId="0" xfId="0" applyFont="1" applyFill="1" applyAlignment="1">
      <alignment horizontal="center"/>
    </xf>
    <xf numFmtId="0" fontId="43" fillId="2" borderId="0" xfId="0" applyFont="1" applyFill="1" applyAlignment="1">
      <alignment horizontal="center" vertical="center" wrapText="1"/>
    </xf>
    <xf numFmtId="3" fontId="45" fillId="10" borderId="7"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182" fontId="52" fillId="6" borderId="2" xfId="62889" applyNumberFormat="1" applyFont="1" applyFill="1" applyBorder="1" applyAlignment="1">
      <alignment vertical="center"/>
    </xf>
    <xf numFmtId="172" fontId="52" fillId="4" borderId="2" xfId="0" applyNumberFormat="1" applyFont="1" applyFill="1" applyBorder="1" applyAlignment="1">
      <alignment vertical="center"/>
    </xf>
    <xf numFmtId="43" fontId="49" fillId="0" borderId="8" xfId="0" applyNumberFormat="1" applyFont="1" applyBorder="1" applyAlignment="1">
      <alignment vertical="center"/>
    </xf>
    <xf numFmtId="43" fontId="42" fillId="0" borderId="8" xfId="59491" applyFont="1" applyBorder="1" applyAlignment="1">
      <alignment horizontal="justify" vertical="center"/>
    </xf>
    <xf numFmtId="43" fontId="42" fillId="2" borderId="8" xfId="59491" applyFont="1" applyFill="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5"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0" fontId="43" fillId="14" borderId="44" xfId="0" applyFont="1" applyFill="1" applyBorder="1" applyAlignment="1">
      <alignment horizontal="center"/>
    </xf>
    <xf numFmtId="43" fontId="55" fillId="0" borderId="1" xfId="53" applyFont="1" applyBorder="1" applyAlignment="1">
      <alignment horizontal="right" vertical="center" wrapText="1"/>
    </xf>
    <xf numFmtId="165" fontId="55" fillId="0" borderId="47" xfId="59499" applyFont="1" applyFill="1" applyBorder="1" applyAlignment="1" applyProtection="1">
      <alignment horizontal="center" vertical="center" wrapText="1"/>
    </xf>
    <xf numFmtId="3" fontId="0" fillId="0" borderId="0" xfId="0" applyNumberFormat="1" applyAlignment="1">
      <alignment horizontal="center" vertical="center"/>
    </xf>
    <xf numFmtId="0" fontId="0" fillId="42" borderId="0" xfId="0" applyFill="1"/>
    <xf numFmtId="0" fontId="0" fillId="42" borderId="0" xfId="0" applyFill="1" applyAlignment="1">
      <alignment vertical="center"/>
    </xf>
    <xf numFmtId="175" fontId="42" fillId="0" borderId="2" xfId="0" applyNumberFormat="1" applyFont="1" applyBorder="1" applyAlignment="1">
      <alignment horizontal="center" vertical="center" wrapText="1"/>
    </xf>
    <xf numFmtId="0" fontId="42" fillId="0" borderId="2" xfId="0" applyFont="1" applyFill="1" applyBorder="1" applyAlignment="1">
      <alignment horizontal="center" vertical="center"/>
    </xf>
    <xf numFmtId="3" fontId="45" fillId="7" borderId="7"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4" fillId="5" borderId="9" xfId="0" applyFont="1" applyFill="1" applyBorder="1" applyAlignment="1">
      <alignment horizontal="center" vertical="center"/>
    </xf>
    <xf numFmtId="0" fontId="44" fillId="6" borderId="8"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6" borderId="2" xfId="0" applyFont="1" applyFill="1" applyBorder="1" applyAlignment="1">
      <alignment horizontal="center" vertical="center" wrapText="1"/>
    </xf>
    <xf numFmtId="0" fontId="44" fillId="6" borderId="45" xfId="0" applyFont="1" applyFill="1" applyBorder="1" applyAlignment="1">
      <alignment horizontal="center" vertical="center" wrapText="1"/>
    </xf>
    <xf numFmtId="0" fontId="44" fillId="4" borderId="8" xfId="0" applyFont="1" applyFill="1" applyBorder="1" applyAlignment="1">
      <alignment horizontal="center" vertical="center"/>
    </xf>
    <xf numFmtId="0" fontId="44" fillId="4" borderId="7" xfId="0" applyFont="1" applyFill="1" applyBorder="1" applyAlignment="1">
      <alignment horizontal="center" vertical="center"/>
    </xf>
    <xf numFmtId="0" fontId="44" fillId="10" borderId="2" xfId="0" applyFont="1" applyFill="1" applyBorder="1" applyAlignment="1">
      <alignment horizontal="center" vertical="center" wrapText="1"/>
    </xf>
    <xf numFmtId="0" fontId="44" fillId="6" borderId="0" xfId="0" applyFont="1" applyFill="1" applyAlignment="1">
      <alignment horizontal="center" vertical="center" wrapText="1"/>
    </xf>
    <xf numFmtId="0" fontId="44" fillId="0" borderId="8" xfId="0" applyFont="1" applyFill="1" applyBorder="1" applyAlignment="1">
      <alignment horizontal="center" vertical="center" wrapText="1"/>
    </xf>
    <xf numFmtId="0" fontId="44" fillId="2" borderId="8" xfId="0" applyFont="1" applyFill="1" applyBorder="1" applyAlignment="1">
      <alignment horizontal="center" vertical="center"/>
    </xf>
    <xf numFmtId="3" fontId="44" fillId="0" borderId="8" xfId="0" applyNumberFormat="1" applyFont="1" applyBorder="1" applyAlignment="1">
      <alignment horizontal="center" vertical="center"/>
    </xf>
    <xf numFmtId="3" fontId="44" fillId="2" borderId="8" xfId="0" applyNumberFormat="1" applyFont="1" applyFill="1" applyBorder="1" applyAlignment="1">
      <alignment horizontal="center" vertical="center"/>
    </xf>
    <xf numFmtId="3" fontId="44" fillId="0" borderId="8" xfId="0" applyNumberFormat="1" applyFont="1" applyFill="1" applyBorder="1" applyAlignment="1">
      <alignment horizontal="center" vertical="center"/>
    </xf>
    <xf numFmtId="0" fontId="44" fillId="0" borderId="8" xfId="0" applyFont="1" applyBorder="1" applyAlignment="1">
      <alignment horizontal="center" vertical="center"/>
    </xf>
    <xf numFmtId="9" fontId="44" fillId="2" borderId="8" xfId="0" applyNumberFormat="1" applyFont="1" applyFill="1" applyBorder="1" applyAlignment="1">
      <alignment horizontal="center" vertical="center"/>
    </xf>
    <xf numFmtId="0" fontId="44" fillId="2" borderId="44" xfId="0" applyFont="1" applyFill="1" applyBorder="1" applyAlignment="1">
      <alignment horizontal="center" vertical="center"/>
    </xf>
    <xf numFmtId="0" fontId="44" fillId="0" borderId="8" xfId="0" applyFont="1" applyFill="1" applyBorder="1" applyAlignment="1">
      <alignment horizontal="center" vertical="center"/>
    </xf>
    <xf numFmtId="189" fontId="44" fillId="2" borderId="8" xfId="53" applyNumberFormat="1" applyFont="1" applyFill="1" applyBorder="1" applyAlignment="1">
      <alignment horizontal="center" vertical="center"/>
    </xf>
    <xf numFmtId="37" fontId="44" fillId="2" borderId="8" xfId="53" applyNumberFormat="1" applyFont="1" applyFill="1" applyBorder="1" applyAlignment="1">
      <alignment horizontal="center" vertical="center"/>
    </xf>
    <xf numFmtId="37" fontId="44" fillId="0" borderId="8" xfId="53" applyNumberFormat="1" applyFont="1" applyBorder="1" applyAlignment="1">
      <alignment horizontal="center" vertical="center"/>
    </xf>
    <xf numFmtId="37" fontId="44" fillId="2" borderId="4" xfId="53" applyNumberFormat="1" applyFont="1" applyFill="1" applyBorder="1" applyAlignment="1">
      <alignment horizontal="center" vertical="center"/>
    </xf>
    <xf numFmtId="189" fontId="44" fillId="2" borderId="4" xfId="53" applyNumberFormat="1" applyFont="1" applyFill="1" applyBorder="1" applyAlignment="1">
      <alignment horizontal="center" vertical="center"/>
    </xf>
    <xf numFmtId="0" fontId="44" fillId="2" borderId="4" xfId="0" applyFont="1" applyFill="1" applyBorder="1" applyAlignment="1">
      <alignment horizontal="center" vertical="center"/>
    </xf>
    <xf numFmtId="1" fontId="44" fillId="2" borderId="4" xfId="0" applyNumberFormat="1" applyFont="1" applyFill="1" applyBorder="1" applyAlignment="1">
      <alignment horizontal="center" vertical="center"/>
    </xf>
    <xf numFmtId="0" fontId="44" fillId="11"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0" fontId="42" fillId="2" borderId="4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4" fillId="0" borderId="9" xfId="0" applyFont="1" applyBorder="1" applyAlignment="1">
      <alignment horizontal="center" vertical="center" wrapText="1"/>
    </xf>
    <xf numFmtId="0" fontId="44" fillId="2" borderId="45"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44" fillId="0" borderId="7" xfId="53" applyNumberFormat="1" applyFont="1" applyBorder="1" applyAlignment="1">
      <alignment horizontal="center" vertical="center" wrapText="1"/>
    </xf>
    <xf numFmtId="0" fontId="44" fillId="2" borderId="5" xfId="0" applyFont="1" applyFill="1" applyBorder="1" applyAlignment="1">
      <alignment horizontal="center" vertical="center" wrapText="1"/>
    </xf>
    <xf numFmtId="0" fontId="44" fillId="0" borderId="11" xfId="0" applyFont="1" applyBorder="1" applyAlignment="1">
      <alignment horizontal="center" vertical="center" wrapText="1"/>
    </xf>
    <xf numFmtId="0" fontId="44" fillId="2" borderId="11" xfId="0" applyFont="1" applyFill="1" applyBorder="1" applyAlignment="1">
      <alignment horizontal="center" vertical="center" wrapText="1"/>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43" fontId="42" fillId="0" borderId="8" xfId="53" applyFont="1" applyFill="1" applyBorder="1" applyAlignment="1">
      <alignment horizontal="right" vertical="center"/>
    </xf>
    <xf numFmtId="4" fontId="42" fillId="2" borderId="0" xfId="53" applyNumberFormat="1" applyFont="1" applyFill="1" applyAlignment="1">
      <alignment horizontal="right" vertical="center"/>
    </xf>
    <xf numFmtId="4" fontId="43" fillId="2" borderId="0" xfId="0" applyNumberFormat="1" applyFont="1" applyFill="1" applyAlignment="1">
      <alignment vertical="center" wrapText="1"/>
    </xf>
    <xf numFmtId="4" fontId="45" fillId="10" borderId="11" xfId="0" applyNumberFormat="1" applyFont="1" applyFill="1" applyBorder="1" applyAlignment="1">
      <alignment horizontal="center" vertical="center" wrapText="1"/>
    </xf>
    <xf numFmtId="4" fontId="42" fillId="2" borderId="8" xfId="53" applyNumberFormat="1" applyFont="1" applyFill="1" applyBorder="1" applyAlignment="1">
      <alignment horizontal="right" vertical="center" wrapText="1"/>
    </xf>
    <xf numFmtId="4" fontId="42" fillId="2" borderId="2" xfId="53" applyNumberFormat="1" applyFont="1" applyFill="1" applyBorder="1" applyAlignment="1">
      <alignment horizontal="right" vertical="center" wrapText="1"/>
    </xf>
    <xf numFmtId="190" fontId="44" fillId="0" borderId="8" xfId="0" applyNumberFormat="1" applyFont="1" applyBorder="1" applyAlignment="1">
      <alignment horizontal="center" vertical="center"/>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3" fontId="44" fillId="0" borderId="8"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3" fontId="42" fillId="0" borderId="3" xfId="0" applyNumberFormat="1" applyFont="1" applyFill="1" applyBorder="1" applyAlignment="1">
      <alignment horizontal="center" vertical="center" wrapText="1"/>
    </xf>
    <xf numFmtId="3" fontId="42" fillId="0" borderId="3" xfId="0" applyNumberFormat="1" applyFont="1" applyFill="1" applyBorder="1" applyAlignment="1">
      <alignment horizontal="center" vertical="center"/>
    </xf>
    <xf numFmtId="3" fontId="44" fillId="0" borderId="3" xfId="0" applyNumberFormat="1" applyFont="1" applyFill="1" applyBorder="1" applyAlignment="1">
      <alignment horizontal="center" vertical="center"/>
    </xf>
    <xf numFmtId="43" fontId="42" fillId="0" borderId="8" xfId="59491" applyFont="1" applyFill="1" applyBorder="1" applyAlignment="1">
      <alignment horizontal="justify" vertical="center"/>
    </xf>
    <xf numFmtId="0" fontId="42" fillId="0" borderId="35" xfId="0" applyFont="1" applyFill="1" applyBorder="1" applyAlignment="1">
      <alignment horizontal="center" vertical="center" wrapText="1"/>
    </xf>
    <xf numFmtId="37" fontId="42" fillId="0" borderId="2" xfId="53" applyNumberFormat="1" applyFont="1" applyFill="1" applyBorder="1" applyAlignment="1">
      <alignment horizontal="center" vertical="center"/>
    </xf>
    <xf numFmtId="37" fontId="42" fillId="0" borderId="4" xfId="53"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37" fontId="42" fillId="0" borderId="8" xfId="53" applyNumberFormat="1" applyFont="1" applyFill="1" applyBorder="1" applyAlignment="1">
      <alignment horizontal="center" vertical="center"/>
    </xf>
    <xf numFmtId="37" fontId="44" fillId="0" borderId="8" xfId="53" applyNumberFormat="1" applyFont="1" applyFill="1" applyBorder="1" applyAlignment="1">
      <alignment horizontal="center" vertical="center"/>
    </xf>
    <xf numFmtId="1" fontId="44" fillId="2" borderId="1" xfId="0" applyNumberFormat="1" applyFont="1" applyFill="1" applyBorder="1" applyAlignment="1">
      <alignment horizontal="center" vertical="center"/>
    </xf>
    <xf numFmtId="1" fontId="44" fillId="0" borderId="4" xfId="0" applyNumberFormat="1" applyFont="1" applyFill="1" applyBorder="1" applyAlignment="1">
      <alignment horizontal="center" vertical="center"/>
    </xf>
    <xf numFmtId="0" fontId="42" fillId="0" borderId="3" xfId="0" applyFont="1" applyFill="1" applyBorder="1" applyAlignment="1">
      <alignment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8" xfId="53" applyFont="1" applyFill="1" applyBorder="1" applyAlignment="1">
      <alignment horizontal="right" vertical="center" wrapText="1"/>
    </xf>
    <xf numFmtId="4" fontId="42" fillId="0" borderId="8" xfId="53" applyNumberFormat="1" applyFont="1" applyFill="1" applyBorder="1" applyAlignment="1">
      <alignment horizontal="right" vertical="center" wrapText="1"/>
    </xf>
    <xf numFmtId="0" fontId="42" fillId="0" borderId="0" xfId="0" applyFont="1" applyFill="1"/>
    <xf numFmtId="0" fontId="42" fillId="0" borderId="10" xfId="0" applyFont="1" applyFill="1" applyBorder="1" applyAlignment="1">
      <alignment horizontal="center" vertical="center"/>
    </xf>
    <xf numFmtId="0" fontId="42" fillId="0" borderId="10" xfId="0" applyFont="1" applyFill="1" applyBorder="1" applyAlignment="1">
      <alignment vertical="center"/>
    </xf>
    <xf numFmtId="0" fontId="42" fillId="0" borderId="7" xfId="0" applyFont="1" applyFill="1" applyBorder="1" applyAlignment="1">
      <alignment horizontal="center" vertical="center"/>
    </xf>
    <xf numFmtId="0" fontId="42" fillId="0" borderId="1" xfId="0" applyFont="1" applyFill="1" applyBorder="1" applyAlignment="1">
      <alignment horizontal="center" vertical="center"/>
    </xf>
    <xf numFmtId="3" fontId="44" fillId="0" borderId="2" xfId="0" applyNumberFormat="1" applyFont="1" applyFill="1" applyBorder="1" applyAlignment="1">
      <alignment horizontal="center" vertical="center"/>
    </xf>
    <xf numFmtId="43" fontId="42" fillId="0" borderId="43" xfId="53" applyFont="1" applyFill="1" applyBorder="1" applyAlignment="1">
      <alignment horizontal="center" vertical="center" wrapText="1"/>
    </xf>
    <xf numFmtId="4" fontId="45" fillId="48" borderId="4" xfId="53" applyNumberFormat="1" applyFont="1" applyFill="1" applyBorder="1" applyAlignment="1">
      <alignment horizontal="center" vertical="center" wrapText="1"/>
    </xf>
    <xf numFmtId="3" fontId="45" fillId="9" borderId="2" xfId="53" applyNumberFormat="1" applyFont="1" applyFill="1" applyBorder="1" applyAlignment="1">
      <alignment horizontal="center" vertical="center" wrapText="1"/>
    </xf>
    <xf numFmtId="173" fontId="43" fillId="10" borderId="2" xfId="53" applyNumberFormat="1" applyFont="1" applyFill="1" applyBorder="1" applyAlignment="1">
      <alignment vertical="center"/>
    </xf>
    <xf numFmtId="0" fontId="44" fillId="0" borderId="9" xfId="0" applyFont="1" applyFill="1" applyBorder="1" applyAlignment="1">
      <alignment horizontal="center" vertical="center" wrapText="1"/>
    </xf>
    <xf numFmtId="2" fontId="44" fillId="2" borderId="9" xfId="0" applyNumberFormat="1" applyFont="1" applyFill="1" applyBorder="1" applyAlignment="1">
      <alignment horizontal="center" vertical="center" wrapText="1"/>
    </xf>
    <xf numFmtId="43" fontId="53" fillId="0" borderId="1" xfId="53" applyFont="1" applyFill="1" applyBorder="1" applyAlignment="1">
      <alignment horizontal="right" vertical="center" wrapText="1"/>
    </xf>
    <xf numFmtId="43" fontId="42" fillId="2" borderId="8" xfId="53" applyNumberFormat="1" applyFont="1" applyFill="1" applyBorder="1" applyAlignment="1">
      <alignment horizontal="right" vertical="center"/>
    </xf>
    <xf numFmtId="37" fontId="44" fillId="0" borderId="4" xfId="53" applyNumberFormat="1" applyFont="1" applyFill="1" applyBorder="1" applyAlignment="1">
      <alignment horizontal="center" vertical="center"/>
    </xf>
    <xf numFmtId="39" fontId="44" fillId="0" borderId="43" xfId="53"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10" fontId="64" fillId="0" borderId="2" xfId="0" applyNumberFormat="1" applyFont="1" applyBorder="1" applyAlignment="1">
      <alignment horizontal="center" vertical="center"/>
    </xf>
    <xf numFmtId="0" fontId="0" fillId="0" borderId="0" xfId="0" applyFill="1" applyAlignment="1">
      <alignment vertical="center"/>
    </xf>
    <xf numFmtId="0" fontId="0" fillId="0" borderId="0" xfId="0" applyFill="1"/>
    <xf numFmtId="0" fontId="63" fillId="0" borderId="0" xfId="0" applyFont="1" applyAlignment="1"/>
    <xf numFmtId="9" fontId="41" fillId="0" borderId="2" xfId="0" applyNumberFormat="1" applyFont="1" applyBorder="1" applyAlignment="1">
      <alignment horizontal="center" vertical="center"/>
    </xf>
    <xf numFmtId="9" fontId="41" fillId="41" borderId="2" xfId="0" applyNumberFormat="1" applyFont="1" applyFill="1" applyBorder="1" applyAlignment="1">
      <alignment horizontal="center" vertical="center"/>
    </xf>
    <xf numFmtId="9" fontId="64" fillId="0" borderId="2" xfId="0" applyNumberFormat="1" applyFont="1" applyBorder="1" applyAlignment="1">
      <alignment horizontal="center" vertical="center"/>
    </xf>
    <xf numFmtId="174" fontId="41" fillId="0" borderId="2" xfId="0" applyNumberFormat="1" applyFont="1" applyBorder="1" applyAlignment="1">
      <alignment horizontal="center" vertical="center"/>
    </xf>
    <xf numFmtId="0" fontId="42" fillId="0" borderId="2" xfId="0" applyFont="1" applyFill="1" applyBorder="1" applyAlignment="1">
      <alignment horizontal="justify" vertical="center" wrapText="1"/>
    </xf>
    <xf numFmtId="0" fontId="42" fillId="0" borderId="35" xfId="0" applyFont="1" applyFill="1" applyBorder="1" applyAlignment="1">
      <alignment horizontal="justify" vertical="center" wrapText="1"/>
    </xf>
    <xf numFmtId="0" fontId="42" fillId="0" borderId="2" xfId="0" applyFont="1" applyFill="1" applyBorder="1" applyAlignment="1">
      <alignment horizontal="justify" vertical="center"/>
    </xf>
    <xf numFmtId="0" fontId="42" fillId="0" borderId="2" xfId="0" applyFont="1" applyFill="1" applyBorder="1" applyAlignment="1">
      <alignment vertical="center" wrapText="1"/>
    </xf>
    <xf numFmtId="0" fontId="42" fillId="0" borderId="3" xfId="0" applyFont="1" applyFill="1" applyBorder="1" applyAlignment="1">
      <alignment horizontal="justify" vertical="center" wrapText="1"/>
    </xf>
    <xf numFmtId="0" fontId="42" fillId="0" borderId="35" xfId="0" applyFont="1" applyFill="1" applyBorder="1" applyAlignment="1">
      <alignment vertical="center" wrapText="1"/>
    </xf>
    <xf numFmtId="0" fontId="53" fillId="0" borderId="2" xfId="0" applyFont="1" applyFill="1" applyBorder="1" applyAlignment="1">
      <alignment horizontal="justify" vertical="center" wrapText="1"/>
    </xf>
    <xf numFmtId="0" fontId="53" fillId="0" borderId="35" xfId="0" applyFont="1" applyFill="1" applyBorder="1" applyAlignment="1">
      <alignment vertical="center" wrapText="1"/>
    </xf>
    <xf numFmtId="0" fontId="42" fillId="0" borderId="1" xfId="0" applyFont="1" applyFill="1" applyBorder="1" applyAlignment="1">
      <alignment horizontal="justify" vertical="center" wrapText="1"/>
    </xf>
    <xf numFmtId="173" fontId="43" fillId="2" borderId="0" xfId="53" applyNumberFormat="1" applyFont="1" applyFill="1" applyAlignment="1">
      <alignment horizontal="right" vertical="center"/>
    </xf>
    <xf numFmtId="43" fontId="43" fillId="2" borderId="0" xfId="53" applyNumberFormat="1" applyFont="1" applyFill="1" applyAlignment="1">
      <alignment horizontal="right" vertical="center"/>
    </xf>
    <xf numFmtId="3" fontId="43" fillId="2" borderId="0" xfId="53" applyNumberFormat="1" applyFont="1" applyFill="1" applyAlignment="1">
      <alignment horizontal="right" vertical="center"/>
    </xf>
    <xf numFmtId="4" fontId="43" fillId="2" borderId="0" xfId="53" applyNumberFormat="1" applyFont="1" applyFill="1" applyAlignment="1">
      <alignment horizontal="left" vertical="center"/>
    </xf>
    <xf numFmtId="173" fontId="8" fillId="0" borderId="2" xfId="0" applyNumberFormat="1" applyFont="1" applyBorder="1" applyAlignment="1">
      <alignment vertical="center"/>
    </xf>
    <xf numFmtId="9" fontId="0" fillId="0" borderId="7" xfId="54" applyFont="1" applyBorder="1" applyAlignment="1">
      <alignment horizontal="center" vertical="center"/>
    </xf>
    <xf numFmtId="43" fontId="0" fillId="0" borderId="2" xfId="54" applyNumberFormat="1" applyFont="1" applyBorder="1" applyAlignment="1">
      <alignment horizontal="center" vertical="center"/>
    </xf>
    <xf numFmtId="173" fontId="0" fillId="0" borderId="2" xfId="54" applyNumberFormat="1" applyFont="1" applyBorder="1" applyAlignment="1">
      <alignment horizontal="center" vertical="center"/>
    </xf>
    <xf numFmtId="43" fontId="63" fillId="0" borderId="0" xfId="0" applyNumberFormat="1" applyFont="1"/>
    <xf numFmtId="9" fontId="0" fillId="0" borderId="0" xfId="54" applyFont="1" applyAlignment="1">
      <alignment horizontal="center"/>
    </xf>
    <xf numFmtId="0" fontId="0" fillId="0" borderId="0" xfId="0" applyAlignment="1">
      <alignment horizontal="right"/>
    </xf>
    <xf numFmtId="0" fontId="56" fillId="50" borderId="2" xfId="0" applyFont="1" applyFill="1" applyBorder="1" applyAlignment="1">
      <alignment vertical="center"/>
    </xf>
    <xf numFmtId="0" fontId="56" fillId="50" borderId="2" xfId="0" applyFont="1" applyFill="1" applyBorder="1" applyAlignment="1">
      <alignment horizontal="center" vertical="center"/>
    </xf>
    <xf numFmtId="9" fontId="56" fillId="50" borderId="2" xfId="0" applyNumberFormat="1" applyFont="1" applyFill="1" applyBorder="1" applyAlignment="1">
      <alignment horizontal="center" vertical="center"/>
    </xf>
    <xf numFmtId="0" fontId="8" fillId="44" borderId="1" xfId="0" applyFont="1" applyFill="1" applyBorder="1" applyAlignment="1">
      <alignment horizontal="center" vertical="center" wrapText="1"/>
    </xf>
    <xf numFmtId="9" fontId="8" fillId="0" borderId="1" xfId="54" applyFont="1" applyBorder="1" applyAlignment="1">
      <alignment horizontal="center" vertical="center" wrapText="1"/>
    </xf>
    <xf numFmtId="0" fontId="8" fillId="45" borderId="1" xfId="0" applyFont="1" applyFill="1" applyBorder="1" applyAlignment="1">
      <alignment horizontal="center" vertical="center" wrapText="1"/>
    </xf>
    <xf numFmtId="0" fontId="0" fillId="42" borderId="1" xfId="0" applyFill="1" applyBorder="1" applyAlignment="1">
      <alignment horizontal="center" vertical="center" wrapText="1"/>
    </xf>
    <xf numFmtId="9" fontId="0" fillId="0" borderId="1" xfId="54" applyFont="1" applyBorder="1" applyAlignment="1">
      <alignment horizontal="center" vertical="center" wrapText="1"/>
    </xf>
    <xf numFmtId="0" fontId="8" fillId="41" borderId="1" xfId="0" applyFont="1" applyFill="1" applyBorder="1" applyAlignment="1">
      <alignment horizontal="center" vertical="center" wrapText="1"/>
    </xf>
    <xf numFmtId="0" fontId="8" fillId="43" borderId="1" xfId="0" applyFont="1" applyFill="1" applyBorder="1" applyAlignment="1">
      <alignment horizontal="center" vertical="center" wrapText="1"/>
    </xf>
    <xf numFmtId="9" fontId="0" fillId="0" borderId="1" xfId="54" applyFont="1" applyBorder="1" applyAlignment="1">
      <alignment horizontal="center"/>
    </xf>
    <xf numFmtId="0" fontId="56" fillId="49" borderId="54" xfId="0" applyFont="1" applyFill="1" applyBorder="1" applyAlignment="1">
      <alignment horizontal="center" vertical="center" wrapText="1"/>
    </xf>
    <xf numFmtId="0" fontId="56" fillId="49" borderId="53" xfId="0" applyFont="1" applyFill="1" applyBorder="1" applyAlignment="1">
      <alignment horizontal="center" vertical="center" wrapText="1"/>
    </xf>
    <xf numFmtId="0" fontId="56" fillId="49" borderId="57" xfId="0" applyFont="1" applyFill="1" applyBorder="1" applyAlignment="1">
      <alignment horizontal="center" vertical="center" wrapText="1"/>
    </xf>
    <xf numFmtId="0" fontId="68" fillId="50" borderId="8" xfId="0" applyFont="1" applyFill="1" applyBorder="1" applyAlignment="1">
      <alignment vertical="center"/>
    </xf>
    <xf numFmtId="0" fontId="56" fillId="50" borderId="52" xfId="0" applyFont="1" applyFill="1" applyBorder="1" applyAlignment="1">
      <alignment vertical="center"/>
    </xf>
    <xf numFmtId="0" fontId="56" fillId="50" borderId="52" xfId="0" applyFont="1" applyFill="1" applyBorder="1" applyAlignment="1">
      <alignment horizontal="center" vertical="center"/>
    </xf>
    <xf numFmtId="9" fontId="56" fillId="50" borderId="51" xfId="0" applyNumberFormat="1" applyFont="1" applyFill="1" applyBorder="1" applyAlignment="1">
      <alignment horizontal="center" vertical="center"/>
    </xf>
    <xf numFmtId="9" fontId="56" fillId="50" borderId="50" xfId="0" applyNumberFormat="1" applyFont="1" applyFill="1" applyBorder="1" applyAlignment="1">
      <alignment horizontal="center" vertical="center"/>
    </xf>
    <xf numFmtId="0" fontId="56" fillId="50" borderId="50" xfId="0" applyFont="1" applyFill="1" applyBorder="1" applyAlignment="1">
      <alignment horizontal="center" vertical="center"/>
    </xf>
    <xf numFmtId="9" fontId="56" fillId="50" borderId="9" xfId="0" applyNumberFormat="1" applyFont="1" applyFill="1" applyBorder="1" applyAlignment="1">
      <alignment horizontal="center" vertical="center"/>
    </xf>
    <xf numFmtId="0" fontId="56" fillId="50" borderId="9" xfId="0" applyFont="1" applyFill="1" applyBorder="1" applyAlignment="1">
      <alignment horizontal="center" vertical="center"/>
    </xf>
    <xf numFmtId="0" fontId="7" fillId="50" borderId="2" xfId="0" applyFont="1" applyFill="1" applyBorder="1" applyAlignment="1">
      <alignment horizontal="center" vertical="center"/>
    </xf>
    <xf numFmtId="0" fontId="7" fillId="50" borderId="2" xfId="0" applyFont="1" applyFill="1" applyBorder="1" applyAlignment="1">
      <alignment horizontal="center" vertical="center" wrapText="1"/>
    </xf>
    <xf numFmtId="0" fontId="11" fillId="50" borderId="2" xfId="0" applyFont="1" applyFill="1" applyBorder="1" applyAlignment="1">
      <alignment horizontal="center" vertical="center" wrapText="1"/>
    </xf>
    <xf numFmtId="0" fontId="66" fillId="50" borderId="2" xfId="0" applyFont="1" applyFill="1" applyBorder="1" applyAlignment="1">
      <alignment horizontal="center" vertical="center"/>
    </xf>
    <xf numFmtId="0" fontId="67" fillId="50" borderId="2" xfId="0" applyFont="1" applyFill="1" applyBorder="1" applyAlignment="1">
      <alignment horizontal="center" vertical="center" wrapText="1"/>
    </xf>
    <xf numFmtId="0" fontId="66" fillId="50" borderId="2" xfId="0" applyFont="1" applyFill="1" applyBorder="1"/>
    <xf numFmtId="0" fontId="7" fillId="50" borderId="2" xfId="0" applyFont="1" applyFill="1" applyBorder="1"/>
    <xf numFmtId="10" fontId="7" fillId="50" borderId="2" xfId="0" applyNumberFormat="1" applyFont="1" applyFill="1" applyBorder="1" applyAlignment="1">
      <alignment horizontal="center" vertical="center"/>
    </xf>
    <xf numFmtId="3" fontId="7" fillId="50" borderId="2" xfId="0" applyNumberFormat="1" applyFont="1" applyFill="1" applyBorder="1"/>
    <xf numFmtId="9" fontId="12" fillId="50" borderId="2" xfId="54" applyFont="1" applyFill="1" applyBorder="1" applyAlignment="1">
      <alignment horizontal="center"/>
    </xf>
    <xf numFmtId="10" fontId="7" fillId="50" borderId="2" xfId="0" applyNumberFormat="1" applyFont="1" applyFill="1" applyBorder="1" applyAlignment="1">
      <alignment horizontal="center"/>
    </xf>
    <xf numFmtId="10" fontId="7" fillId="50" borderId="2" xfId="54" applyNumberFormat="1" applyFont="1" applyFill="1" applyBorder="1" applyAlignment="1">
      <alignment horizontal="center"/>
    </xf>
    <xf numFmtId="0" fontId="7" fillId="50" borderId="2" xfId="0" applyFont="1" applyFill="1" applyBorder="1" applyAlignment="1">
      <alignment horizontal="justify" vertical="center"/>
    </xf>
    <xf numFmtId="0" fontId="7" fillId="50" borderId="7" xfId="0" applyFont="1" applyFill="1" applyBorder="1" applyAlignment="1">
      <alignment horizontal="center" vertical="center"/>
    </xf>
    <xf numFmtId="0" fontId="65" fillId="50" borderId="2" xfId="0" applyFont="1" applyFill="1" applyBorder="1" applyAlignment="1">
      <alignment horizontal="center" vertical="center"/>
    </xf>
    <xf numFmtId="0" fontId="7" fillId="50" borderId="2" xfId="0" applyFont="1" applyFill="1" applyBorder="1" applyAlignment="1">
      <alignment horizontal="justify" vertical="justify"/>
    </xf>
    <xf numFmtId="3" fontId="7" fillId="50" borderId="2" xfId="0" applyNumberFormat="1" applyFont="1" applyFill="1" applyBorder="1" applyAlignment="1">
      <alignment horizontal="right" vertical="center"/>
    </xf>
    <xf numFmtId="9" fontId="7" fillId="50" borderId="2" xfId="54" applyFont="1" applyFill="1" applyBorder="1" applyAlignment="1">
      <alignment horizontal="center" vertical="center"/>
    </xf>
    <xf numFmtId="9" fontId="7" fillId="50" borderId="2" xfId="54" applyFont="1" applyFill="1" applyBorder="1" applyAlignment="1">
      <alignment horizontal="center" vertical="center" wrapText="1"/>
    </xf>
    <xf numFmtId="0" fontId="12" fillId="50" borderId="2" xfId="0" applyFont="1" applyFill="1" applyBorder="1" applyAlignment="1">
      <alignment horizontal="center" vertical="center"/>
    </xf>
    <xf numFmtId="9" fontId="7" fillId="50" borderId="2" xfId="0" applyNumberFormat="1" applyFont="1" applyFill="1" applyBorder="1" applyAlignment="1">
      <alignment horizontal="center" vertical="center"/>
    </xf>
    <xf numFmtId="4" fontId="7" fillId="50" borderId="2" xfId="0" applyNumberFormat="1" applyFont="1" applyFill="1" applyBorder="1" applyAlignment="1">
      <alignment horizontal="center" vertical="center"/>
    </xf>
    <xf numFmtId="0" fontId="56" fillId="50" borderId="2" xfId="0" applyFont="1" applyFill="1" applyBorder="1" applyAlignment="1">
      <alignment horizontal="center" vertical="center" wrapText="1"/>
    </xf>
    <xf numFmtId="0" fontId="42" fillId="0" borderId="8" xfId="0" applyFont="1" applyFill="1" applyBorder="1" applyAlignment="1">
      <alignment horizontal="center" vertical="center"/>
    </xf>
    <xf numFmtId="1" fontId="44" fillId="0" borderId="8" xfId="0" applyNumberFormat="1" applyFont="1" applyFill="1" applyBorder="1" applyAlignment="1">
      <alignment horizontal="center" vertical="center"/>
    </xf>
    <xf numFmtId="174" fontId="64" fillId="0" borderId="2" xfId="0" applyNumberFormat="1" applyFont="1" applyBorder="1" applyAlignment="1">
      <alignment horizontal="center" vertical="center"/>
    </xf>
    <xf numFmtId="1" fontId="62" fillId="0" borderId="2" xfId="59689" applyNumberFormat="1" applyFont="1" applyFill="1" applyBorder="1" applyAlignment="1" applyProtection="1">
      <alignment horizontal="center" vertical="center" wrapText="1"/>
      <protection locked="0"/>
    </xf>
    <xf numFmtId="1" fontId="62" fillId="0" borderId="48" xfId="59689" applyNumberFormat="1" applyFont="1" applyFill="1" applyBorder="1" applyAlignment="1" applyProtection="1">
      <alignment horizontal="center" vertical="center" wrapText="1"/>
      <protection locked="0"/>
    </xf>
    <xf numFmtId="43" fontId="7" fillId="50" borderId="2" xfId="53" applyFont="1" applyFill="1" applyBorder="1" applyAlignment="1">
      <alignment horizontal="center" vertical="center"/>
    </xf>
    <xf numFmtId="37" fontId="44" fillId="0" borderId="43" xfId="53" applyNumberFormat="1" applyFont="1" applyFill="1" applyBorder="1" applyAlignment="1">
      <alignment horizontal="center" vertical="center"/>
    </xf>
    <xf numFmtId="37" fontId="44" fillId="2" borderId="4" xfId="53" applyNumberFormat="1" applyFont="1" applyFill="1" applyBorder="1" applyAlignment="1">
      <alignment horizontal="center" vertical="center"/>
    </xf>
    <xf numFmtId="37" fontId="44" fillId="0" borderId="8" xfId="53" applyNumberFormat="1" applyFont="1" applyFill="1" applyBorder="1" applyAlignment="1">
      <alignment horizontal="center" vertical="center"/>
    </xf>
    <xf numFmtId="37" fontId="44" fillId="2" borderId="8" xfId="53" applyNumberFormat="1" applyFont="1" applyFill="1" applyBorder="1" applyAlignment="1">
      <alignment horizontal="center" vertical="center"/>
    </xf>
    <xf numFmtId="37" fontId="44" fillId="2" borderId="2" xfId="53" applyNumberFormat="1" applyFont="1" applyFill="1" applyBorder="1" applyAlignment="1">
      <alignment horizontal="center" vertical="center"/>
    </xf>
    <xf numFmtId="0" fontId="7" fillId="49" borderId="2" xfId="0" applyFont="1" applyFill="1" applyBorder="1" applyAlignment="1">
      <alignment horizontal="center" vertical="center"/>
    </xf>
    <xf numFmtId="0" fontId="7" fillId="49" borderId="2" xfId="0" applyFont="1" applyFill="1" applyBorder="1" applyAlignment="1">
      <alignment horizontal="center" vertical="center" wrapText="1"/>
    </xf>
    <xf numFmtId="0" fontId="11" fillId="49" borderId="2" xfId="0" applyFont="1" applyFill="1" applyBorder="1" applyAlignment="1">
      <alignment horizontal="center" vertical="center" wrapText="1"/>
    </xf>
    <xf numFmtId="0" fontId="66" fillId="49" borderId="2" xfId="0" applyFont="1" applyFill="1" applyBorder="1"/>
    <xf numFmtId="0" fontId="7" fillId="49" borderId="2" xfId="0" applyFont="1" applyFill="1" applyBorder="1"/>
    <xf numFmtId="173" fontId="7" fillId="49" borderId="2" xfId="0" applyNumberFormat="1" applyFont="1" applyFill="1" applyBorder="1"/>
    <xf numFmtId="3" fontId="7" fillId="49" borderId="2" xfId="0" applyNumberFormat="1" applyFont="1" applyFill="1" applyBorder="1" applyAlignment="1">
      <alignment vertical="center"/>
    </xf>
    <xf numFmtId="9" fontId="12" fillId="49" borderId="2" xfId="54" applyFont="1" applyFill="1" applyBorder="1" applyAlignment="1">
      <alignment horizontal="center" vertical="center"/>
    </xf>
    <xf numFmtId="10" fontId="7" fillId="49" borderId="2" xfId="0" applyNumberFormat="1" applyFont="1" applyFill="1" applyBorder="1" applyAlignment="1">
      <alignment horizontal="center" vertical="center"/>
    </xf>
    <xf numFmtId="10" fontId="7" fillId="49" borderId="2" xfId="54" applyNumberFormat="1" applyFont="1" applyFill="1" applyBorder="1" applyAlignment="1">
      <alignment horizontal="center" vertical="center"/>
    </xf>
    <xf numFmtId="173" fontId="7" fillId="49" borderId="2" xfId="54" applyNumberFormat="1" applyFont="1" applyFill="1" applyBorder="1" applyAlignment="1">
      <alignment horizontal="center" vertical="center"/>
    </xf>
    <xf numFmtId="0" fontId="7" fillId="49" borderId="2" xfId="0" applyFont="1" applyFill="1" applyBorder="1" applyAlignment="1">
      <alignment horizontal="justify" vertical="justify"/>
    </xf>
    <xf numFmtId="0" fontId="7" fillId="49" borderId="2" xfId="0" applyFont="1" applyFill="1" applyBorder="1" applyAlignment="1">
      <alignment horizontal="justify" vertical="center"/>
    </xf>
    <xf numFmtId="0" fontId="65" fillId="49" borderId="2" xfId="0" applyFont="1" applyFill="1" applyBorder="1" applyAlignment="1">
      <alignment horizontal="center" vertical="center"/>
    </xf>
    <xf numFmtId="3" fontId="7" fillId="49" borderId="2" xfId="0" applyNumberFormat="1" applyFont="1" applyFill="1" applyBorder="1" applyAlignment="1">
      <alignment horizontal="right" vertical="center"/>
    </xf>
    <xf numFmtId="9" fontId="7" fillId="49" borderId="2" xfId="54" applyFont="1" applyFill="1" applyBorder="1" applyAlignment="1">
      <alignment horizontal="center" vertical="center"/>
    </xf>
    <xf numFmtId="43" fontId="42" fillId="0" borderId="2" xfId="59491" applyFont="1" applyFill="1" applyBorder="1" applyAlignment="1">
      <alignment horizontal="justify" vertical="center"/>
    </xf>
    <xf numFmtId="0" fontId="42" fillId="0" borderId="5"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42" fillId="0" borderId="36" xfId="0" applyFont="1" applyFill="1" applyBorder="1" applyAlignment="1">
      <alignment horizontal="center" vertical="center" wrapText="1"/>
    </xf>
    <xf numFmtId="187" fontId="42" fillId="0" borderId="8" xfId="0" applyNumberFormat="1" applyFont="1" applyFill="1" applyBorder="1" applyAlignment="1">
      <alignment horizontal="center" vertical="center"/>
    </xf>
    <xf numFmtId="187" fontId="44" fillId="0" borderId="8" xfId="0" applyNumberFormat="1" applyFont="1" applyFill="1" applyBorder="1" applyAlignment="1">
      <alignment horizontal="center" vertical="center"/>
    </xf>
    <xf numFmtId="43" fontId="53" fillId="0" borderId="2" xfId="53" applyFont="1" applyFill="1" applyBorder="1" applyAlignment="1">
      <alignment vertical="center"/>
    </xf>
    <xf numFmtId="4" fontId="45" fillId="10" borderId="5" xfId="0" applyNumberFormat="1" applyFont="1" applyFill="1" applyBorder="1" applyAlignment="1">
      <alignment horizontal="center" vertical="center" wrapText="1"/>
    </xf>
    <xf numFmtId="37" fontId="42" fillId="0" borderId="43" xfId="53" applyNumberFormat="1" applyFont="1" applyFill="1" applyBorder="1" applyAlignment="1">
      <alignment horizontal="center" vertical="center"/>
    </xf>
    <xf numFmtId="0" fontId="47" fillId="0" borderId="43" xfId="62889" applyNumberFormat="1" applyFont="1" applyFill="1" applyBorder="1" applyAlignment="1">
      <alignment horizontal="center" vertical="center"/>
    </xf>
    <xf numFmtId="0" fontId="42" fillId="0" borderId="43" xfId="0" applyFont="1" applyFill="1" applyBorder="1" applyAlignment="1">
      <alignment horizontal="center" vertical="center" wrapText="1"/>
    </xf>
    <xf numFmtId="37" fontId="47" fillId="0" borderId="43" xfId="62889" applyNumberFormat="1" applyFont="1" applyFill="1" applyBorder="1" applyAlignment="1">
      <alignment horizontal="center" vertical="center"/>
    </xf>
    <xf numFmtId="3" fontId="47" fillId="0" borderId="43" xfId="62889" applyNumberFormat="1" applyFont="1" applyFill="1" applyBorder="1" applyAlignment="1">
      <alignment horizontal="center" vertical="center"/>
    </xf>
    <xf numFmtId="0" fontId="47" fillId="0" borderId="2" xfId="62889" applyNumberFormat="1" applyFont="1" applyFill="1" applyBorder="1" applyAlignment="1">
      <alignment horizontal="center" vertical="center"/>
    </xf>
    <xf numFmtId="164" fontId="47" fillId="0" borderId="3" xfId="62889" applyFont="1" applyFill="1" applyBorder="1" applyAlignment="1">
      <alignment horizontal="center" vertical="center"/>
    </xf>
    <xf numFmtId="183" fontId="47" fillId="0" borderId="43" xfId="62889"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2" xfId="0" applyFont="1" applyFill="1" applyBorder="1" applyAlignment="1">
      <alignment horizontal="center" vertical="center" wrapText="1"/>
    </xf>
    <xf numFmtId="4" fontId="43" fillId="14" borderId="61" xfId="0" applyNumberFormat="1" applyFont="1" applyFill="1" applyBorder="1" applyAlignment="1">
      <alignment horizontal="center"/>
    </xf>
    <xf numFmtId="4" fontId="45" fillId="10" borderId="8" xfId="53" applyNumberFormat="1" applyFont="1" applyFill="1" applyBorder="1" applyAlignment="1">
      <alignment horizontal="center" vertical="center" wrapText="1"/>
    </xf>
    <xf numFmtId="4" fontId="43" fillId="5" borderId="8" xfId="53" applyNumberFormat="1" applyFont="1" applyFill="1" applyBorder="1" applyAlignment="1">
      <alignment vertical="center"/>
    </xf>
    <xf numFmtId="43" fontId="43" fillId="4" borderId="8" xfId="53" applyFont="1" applyFill="1" applyBorder="1" applyAlignment="1">
      <alignment vertical="center"/>
    </xf>
    <xf numFmtId="43" fontId="43" fillId="5" borderId="8" xfId="53" applyFont="1" applyFill="1" applyBorder="1" applyAlignment="1">
      <alignment vertical="center"/>
    </xf>
    <xf numFmtId="43" fontId="43" fillId="5" borderId="8" xfId="53" applyFont="1" applyFill="1" applyBorder="1" applyAlignment="1">
      <alignment vertical="center" wrapText="1"/>
    </xf>
    <xf numFmtId="172" fontId="43" fillId="4" borderId="8" xfId="0" applyNumberFormat="1" applyFont="1" applyFill="1" applyBorder="1" applyAlignment="1">
      <alignment vertical="center"/>
    </xf>
    <xf numFmtId="43" fontId="52" fillId="6" borderId="9" xfId="0" applyNumberFormat="1" applyFont="1" applyFill="1" applyBorder="1" applyAlignment="1">
      <alignment vertical="center"/>
    </xf>
    <xf numFmtId="182" fontId="52" fillId="6" borderId="9" xfId="62889" applyNumberFormat="1" applyFont="1" applyFill="1" applyBorder="1" applyAlignment="1">
      <alignment vertical="center"/>
    </xf>
    <xf numFmtId="172" fontId="52" fillId="4" borderId="9" xfId="0" applyNumberFormat="1" applyFont="1" applyFill="1" applyBorder="1" applyAlignment="1">
      <alignment vertical="center"/>
    </xf>
    <xf numFmtId="43" fontId="52" fillId="6" borderId="45" xfId="0" applyNumberFormat="1" applyFont="1" applyFill="1" applyBorder="1" applyAlignment="1">
      <alignment vertical="center"/>
    </xf>
    <xf numFmtId="43" fontId="52" fillId="6" borderId="8" xfId="0" applyNumberFormat="1" applyFont="1" applyFill="1" applyBorder="1" applyAlignment="1">
      <alignment vertical="center" wrapText="1"/>
    </xf>
    <xf numFmtId="43" fontId="52" fillId="4" borderId="8" xfId="0" applyNumberFormat="1" applyFont="1" applyFill="1" applyBorder="1" applyAlignment="1">
      <alignment vertical="center"/>
    </xf>
    <xf numFmtId="43" fontId="52" fillId="6" borderId="8" xfId="0" applyNumberFormat="1" applyFont="1" applyFill="1" applyBorder="1" applyAlignment="1">
      <alignment vertical="center"/>
    </xf>
    <xf numFmtId="43" fontId="43" fillId="10" borderId="8" xfId="53" applyFont="1" applyFill="1" applyBorder="1" applyAlignment="1">
      <alignment vertical="center"/>
    </xf>
    <xf numFmtId="4" fontId="45" fillId="48" borderId="1" xfId="53" applyNumberFormat="1" applyFont="1" applyFill="1" applyBorder="1" applyAlignment="1">
      <alignment horizontal="center" vertical="center" wrapText="1"/>
    </xf>
    <xf numFmtId="4" fontId="45" fillId="10" borderId="4" xfId="0" applyNumberFormat="1" applyFont="1" applyFill="1" applyBorder="1" applyAlignment="1">
      <alignment horizontal="center" vertical="center" wrapText="1"/>
    </xf>
    <xf numFmtId="43" fontId="43" fillId="6" borderId="8" xfId="0" applyNumberFormat="1" applyFont="1" applyFill="1" applyBorder="1" applyAlignment="1">
      <alignment vertical="center" wrapText="1"/>
    </xf>
    <xf numFmtId="43" fontId="43" fillId="6" borderId="7" xfId="0" applyNumberFormat="1" applyFont="1" applyFill="1" applyBorder="1" applyAlignment="1">
      <alignment vertical="center" wrapText="1"/>
    </xf>
    <xf numFmtId="43" fontId="52" fillId="6" borderId="43" xfId="0" applyNumberFormat="1" applyFont="1" applyFill="1" applyBorder="1" applyAlignment="1">
      <alignment vertical="center"/>
    </xf>
    <xf numFmtId="43" fontId="52" fillId="6" borderId="62" xfId="0" applyNumberFormat="1" applyFont="1" applyFill="1" applyBorder="1" applyAlignment="1">
      <alignment vertical="center"/>
    </xf>
    <xf numFmtId="2" fontId="42" fillId="0" borderId="2" xfId="0" applyNumberFormat="1" applyFont="1" applyFill="1" applyBorder="1" applyAlignment="1">
      <alignment horizontal="center" vertical="center"/>
    </xf>
    <xf numFmtId="187" fontId="44" fillId="0" borderId="2" xfId="0" applyNumberFormat="1" applyFont="1" applyFill="1" applyBorder="1" applyAlignment="1">
      <alignment horizontal="center" vertical="center"/>
    </xf>
    <xf numFmtId="0" fontId="43" fillId="12" borderId="11" xfId="0" applyFont="1" applyFill="1" applyBorder="1" applyAlignment="1">
      <alignment horizontal="center"/>
    </xf>
    <xf numFmtId="0" fontId="43" fillId="12" borderId="5" xfId="0" applyFont="1" applyFill="1" applyBorder="1" applyAlignment="1">
      <alignment horizontal="center"/>
    </xf>
    <xf numFmtId="0" fontId="42" fillId="2" borderId="43"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4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3" fillId="2" borderId="0" xfId="0" applyFont="1" applyFill="1" applyAlignment="1">
      <alignment horizontal="center"/>
    </xf>
    <xf numFmtId="0" fontId="44" fillId="2" borderId="0" xfId="0" applyFont="1" applyFill="1" applyAlignment="1">
      <alignment horizont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3" fontId="45" fillId="9" borderId="33" xfId="0" applyNumberFormat="1" applyFont="1" applyFill="1" applyBorder="1" applyAlignment="1">
      <alignment horizontal="center" vertical="center" wrapText="1"/>
    </xf>
    <xf numFmtId="3" fontId="45" fillId="9" borderId="34" xfId="0" applyNumberFormat="1" applyFont="1" applyFill="1" applyBorder="1" applyAlignment="1">
      <alignment horizontal="center" vertical="center" wrapText="1"/>
    </xf>
    <xf numFmtId="3" fontId="45" fillId="9" borderId="36" xfId="0" applyNumberFormat="1" applyFont="1" applyFill="1" applyBorder="1" applyAlignment="1">
      <alignment horizontal="center" vertical="center" wrapText="1"/>
    </xf>
    <xf numFmtId="0" fontId="43" fillId="3" borderId="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0" fontId="45" fillId="3" borderId="2" xfId="0" applyFont="1" applyFill="1" applyBorder="1" applyAlignment="1">
      <alignment horizontal="center" vertical="center" wrapText="1"/>
    </xf>
    <xf numFmtId="10" fontId="45" fillId="3" borderId="2" xfId="0" applyNumberFormat="1" applyFont="1" applyFill="1" applyBorder="1" applyAlignment="1">
      <alignment horizontal="center" vertical="center" wrapText="1"/>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3" fontId="45" fillId="6" borderId="8" xfId="53" applyNumberFormat="1" applyFont="1" applyFill="1" applyBorder="1" applyAlignment="1">
      <alignment horizontal="center" vertical="center"/>
    </xf>
    <xf numFmtId="3" fontId="45" fillId="6" borderId="9" xfId="53" applyNumberFormat="1" applyFont="1" applyFill="1" applyBorder="1" applyAlignment="1">
      <alignment horizontal="center" vertical="center"/>
    </xf>
    <xf numFmtId="3" fontId="45" fillId="6" borderId="7" xfId="53" applyNumberFormat="1" applyFont="1" applyFill="1" applyBorder="1" applyAlignment="1">
      <alignment horizontal="center" vertical="center"/>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45" fillId="3" borderId="35"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2" fillId="2" borderId="3" xfId="0" applyFont="1" applyFill="1" applyBorder="1" applyAlignment="1">
      <alignment horizontal="justify" vertical="center" wrapText="1"/>
    </xf>
    <xf numFmtId="0" fontId="42" fillId="0" borderId="35" xfId="0" applyFont="1" applyBorder="1" applyAlignment="1">
      <alignment horizontal="center" vertical="center" wrapText="1"/>
    </xf>
    <xf numFmtId="0" fontId="42" fillId="0" borderId="1" xfId="0" applyFont="1" applyBorder="1" applyAlignment="1">
      <alignment horizontal="center" vertical="center" wrapText="1"/>
    </xf>
    <xf numFmtId="0" fontId="42" fillId="2" borderId="35" xfId="0" applyFont="1" applyFill="1" applyBorder="1" applyAlignment="1">
      <alignment horizontal="center" vertical="center" wrapText="1"/>
    </xf>
    <xf numFmtId="9" fontId="42" fillId="0" borderId="35"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0" fontId="46" fillId="3" borderId="9" xfId="0" applyFont="1" applyFill="1" applyBorder="1" applyAlignment="1">
      <alignment horizontal="center" vertical="center" wrapText="1"/>
    </xf>
    <xf numFmtId="0" fontId="42" fillId="2" borderId="35" xfId="0" applyFont="1" applyFill="1" applyBorder="1" applyAlignment="1">
      <alignment horizontal="justify" vertical="center" wrapText="1"/>
    </xf>
    <xf numFmtId="0" fontId="45" fillId="3" borderId="2" xfId="0" applyFont="1" applyFill="1" applyBorder="1" applyAlignment="1">
      <alignment horizontal="justify" vertical="center"/>
    </xf>
    <xf numFmtId="3" fontId="45" fillId="10" borderId="8" xfId="0" applyNumberFormat="1" applyFont="1" applyFill="1" applyBorder="1" applyAlignment="1">
      <alignment horizontal="center" vertical="center" wrapText="1"/>
    </xf>
    <xf numFmtId="3" fontId="45" fillId="10" borderId="9" xfId="0" applyNumberFormat="1" applyFont="1" applyFill="1" applyBorder="1" applyAlignment="1">
      <alignment horizontal="center" vertical="center" wrapText="1"/>
    </xf>
    <xf numFmtId="3" fontId="45" fillId="10" borderId="7" xfId="0" applyNumberFormat="1" applyFont="1" applyFill="1" applyBorder="1" applyAlignment="1">
      <alignment horizontal="center" vertical="center" wrapText="1"/>
    </xf>
    <xf numFmtId="3" fontId="45" fillId="10" borderId="4"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4" fontId="45" fillId="10" borderId="11" xfId="0" applyNumberFormat="1" applyFont="1" applyFill="1" applyBorder="1" applyAlignment="1">
      <alignment horizontal="center" vertical="center" wrapText="1"/>
    </xf>
    <xf numFmtId="3" fontId="45" fillId="10" borderId="8" xfId="53" applyNumberFormat="1" applyFont="1" applyFill="1" applyBorder="1" applyAlignment="1">
      <alignment horizontal="center" vertical="center"/>
    </xf>
    <xf numFmtId="3" fontId="45" fillId="10" borderId="9"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4" fontId="45" fillId="48" borderId="2" xfId="0" applyNumberFormat="1" applyFont="1" applyFill="1" applyBorder="1" applyAlignment="1">
      <alignment horizontal="center" vertical="center" wrapText="1"/>
    </xf>
    <xf numFmtId="4" fontId="43" fillId="47" borderId="8" xfId="0" applyNumberFormat="1" applyFont="1" applyFill="1" applyBorder="1" applyAlignment="1">
      <alignment horizontal="center"/>
    </xf>
    <xf numFmtId="4" fontId="43" fillId="47" borderId="9" xfId="0" applyNumberFormat="1" applyFont="1" applyFill="1" applyBorder="1" applyAlignment="1">
      <alignment horizontal="center"/>
    </xf>
    <xf numFmtId="4" fontId="43" fillId="47" borderId="7" xfId="0" applyNumberFormat="1" applyFont="1" applyFill="1" applyBorder="1" applyAlignment="1">
      <alignment horizontal="center"/>
    </xf>
    <xf numFmtId="0" fontId="43" fillId="12" borderId="8" xfId="0" applyFont="1" applyFill="1" applyBorder="1" applyAlignment="1">
      <alignment horizontal="center" vertical="center"/>
    </xf>
    <xf numFmtId="0" fontId="43" fillId="12" borderId="9" xfId="0" applyFont="1" applyFill="1" applyBorder="1" applyAlignment="1">
      <alignment horizontal="center" vertical="center"/>
    </xf>
    <xf numFmtId="0" fontId="43" fillId="12" borderId="7" xfId="0" applyFont="1" applyFill="1" applyBorder="1" applyAlignment="1">
      <alignment horizontal="center" vertical="center"/>
    </xf>
    <xf numFmtId="0" fontId="43" fillId="14" borderId="7" xfId="0" applyFont="1" applyFill="1" applyBorder="1" applyAlignment="1">
      <alignment horizontal="center"/>
    </xf>
    <xf numFmtId="0" fontId="43" fillId="14" borderId="2" xfId="0" applyFont="1" applyFill="1" applyBorder="1" applyAlignment="1">
      <alignment horizontal="center"/>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42" xfId="0" applyFont="1" applyBorder="1" applyAlignment="1">
      <alignment horizontal="center"/>
    </xf>
    <xf numFmtId="0" fontId="56" fillId="49" borderId="49" xfId="0" applyFont="1" applyFill="1" applyBorder="1" applyAlignment="1">
      <alignment horizontal="center" vertical="center" wrapText="1"/>
    </xf>
    <xf numFmtId="0" fontId="56" fillId="49" borderId="50" xfId="0" applyFont="1" applyFill="1" applyBorder="1" applyAlignment="1">
      <alignment horizontal="center" vertical="center" wrapText="1"/>
    </xf>
    <xf numFmtId="0" fontId="57" fillId="49" borderId="50" xfId="0" applyFont="1" applyFill="1" applyBorder="1" applyAlignment="1">
      <alignment horizontal="center" vertical="center" wrapText="1"/>
    </xf>
    <xf numFmtId="0" fontId="57" fillId="49" borderId="45" xfId="0" applyFont="1" applyFill="1" applyBorder="1" applyAlignment="1">
      <alignment horizontal="center" vertical="center" wrapText="1"/>
    </xf>
    <xf numFmtId="0" fontId="57" fillId="49" borderId="0" xfId="0" applyFont="1" applyFill="1" applyBorder="1" applyAlignment="1">
      <alignment horizontal="center" vertical="center" wrapText="1"/>
    </xf>
    <xf numFmtId="0" fontId="57" fillId="49" borderId="11" xfId="0" applyFont="1" applyFill="1" applyBorder="1" applyAlignment="1">
      <alignment horizontal="center" vertical="center" wrapText="1"/>
    </xf>
    <xf numFmtId="0" fontId="56" fillId="49" borderId="57" xfId="0" applyFont="1" applyFill="1" applyBorder="1" applyAlignment="1">
      <alignment horizontal="center" vertical="center" wrapText="1"/>
    </xf>
    <xf numFmtId="0" fontId="56" fillId="49" borderId="59" xfId="0" applyFont="1" applyFill="1" applyBorder="1" applyAlignment="1">
      <alignment horizontal="center" vertical="center" wrapText="1"/>
    </xf>
    <xf numFmtId="0" fontId="56" fillId="49" borderId="60" xfId="0" applyFont="1" applyFill="1" applyBorder="1" applyAlignment="1">
      <alignment horizontal="center" vertical="center" wrapText="1"/>
    </xf>
    <xf numFmtId="0" fontId="58" fillId="49" borderId="58" xfId="0" applyFont="1" applyFill="1" applyBorder="1" applyAlignment="1">
      <alignment horizontal="center" vertical="center" wrapText="1"/>
    </xf>
    <xf numFmtId="0" fontId="58" fillId="49" borderId="10" xfId="0" applyFont="1" applyFill="1" applyBorder="1" applyAlignment="1">
      <alignment horizontal="center" vertical="center" wrapText="1"/>
    </xf>
    <xf numFmtId="0" fontId="59" fillId="49" borderId="55" xfId="0" applyFont="1" applyFill="1" applyBorder="1" applyAlignment="1">
      <alignment horizontal="center" vertical="center" wrapText="1"/>
    </xf>
    <xf numFmtId="0" fontId="59" fillId="49" borderId="56" xfId="0" applyFont="1" applyFill="1" applyBorder="1" applyAlignment="1">
      <alignment horizontal="center" vertical="center" wrapText="1"/>
    </xf>
    <xf numFmtId="0" fontId="59" fillId="49" borderId="57" xfId="0" applyFont="1" applyFill="1" applyBorder="1" applyAlignment="1">
      <alignment horizontal="center" vertical="center" wrapText="1"/>
    </xf>
    <xf numFmtId="0" fontId="59" fillId="49" borderId="60" xfId="0" applyFont="1" applyFill="1" applyBorder="1" applyAlignment="1">
      <alignment horizontal="center" vertical="center" wrapText="1"/>
    </xf>
    <xf numFmtId="0" fontId="59" fillId="50" borderId="2" xfId="0" applyFont="1" applyFill="1" applyBorder="1" applyAlignment="1">
      <alignment horizontal="center" vertical="center" wrapText="1"/>
    </xf>
    <xf numFmtId="0" fontId="59" fillId="50" borderId="8" xfId="0" applyFont="1" applyFill="1" applyBorder="1" applyAlignment="1">
      <alignment horizontal="center" vertical="center" wrapText="1"/>
    </xf>
    <xf numFmtId="0" fontId="59" fillId="50" borderId="7" xfId="0" applyFont="1" applyFill="1" applyBorder="1" applyAlignment="1">
      <alignment horizontal="center" vertical="center" wrapText="1"/>
    </xf>
    <xf numFmtId="0" fontId="56" fillId="50" borderId="2" xfId="0" applyFont="1" applyFill="1" applyBorder="1" applyAlignment="1">
      <alignment horizontal="center" vertical="center" wrapText="1"/>
    </xf>
    <xf numFmtId="0" fontId="57" fillId="50" borderId="2" xfId="0" applyFont="1" applyFill="1" applyBorder="1" applyAlignment="1">
      <alignment horizontal="center" vertical="center" wrapText="1"/>
    </xf>
    <xf numFmtId="0" fontId="57" fillId="50" borderId="43" xfId="0" applyFont="1" applyFill="1" applyBorder="1" applyAlignment="1">
      <alignment horizontal="center" vertical="center" wrapText="1"/>
    </xf>
    <xf numFmtId="0" fontId="57" fillId="50" borderId="3" xfId="0" applyFont="1" applyFill="1" applyBorder="1" applyAlignment="1">
      <alignment horizontal="center" vertical="center" wrapText="1"/>
    </xf>
    <xf numFmtId="0" fontId="57" fillId="50" borderId="1" xfId="0" applyFont="1" applyFill="1" applyBorder="1" applyAlignment="1">
      <alignment horizontal="center" vertical="center" wrapText="1"/>
    </xf>
    <xf numFmtId="0" fontId="69" fillId="50" borderId="8" xfId="0" applyFont="1" applyFill="1" applyBorder="1" applyAlignment="1">
      <alignment horizontal="center" vertical="center" wrapText="1"/>
    </xf>
    <xf numFmtId="0" fontId="69" fillId="50" borderId="9" xfId="0" applyFont="1" applyFill="1" applyBorder="1" applyAlignment="1">
      <alignment horizontal="center" vertical="center" wrapText="1"/>
    </xf>
    <xf numFmtId="0" fontId="69" fillId="50" borderId="7" xfId="0" applyFont="1" applyFill="1" applyBorder="1" applyAlignment="1">
      <alignment horizontal="center" vertical="center" wrapText="1"/>
    </xf>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12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59074A"/>
      <color rgb="FFFFFF66"/>
      <color rgb="FF7B5571"/>
      <color rgb="FF7B556C"/>
      <color rgb="FFCC99FF"/>
      <color rgb="FFFF9966"/>
      <color rgb="FFCCFF66"/>
      <color rgb="FFCCFF99"/>
      <color rgb="FFFF00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Vigencia  2019</a:t>
            </a:r>
            <a:endParaRPr lang="es-ES" sz="1200" b="1"/>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'ESTRATEGIAS VIG 2019'!$E$3</c:f>
              <c:strCache>
                <c:ptCount val="1"/>
                <c:pt idx="0">
                  <c:v>Definitiva %</c:v>
                </c:pt>
              </c:strCache>
            </c:strRef>
          </c:tx>
          <c:spPr>
            <a:solidFill>
              <a:schemeClr val="accent1"/>
            </a:solidFill>
            <a:ln>
              <a:noFill/>
            </a:ln>
            <a:effectLst/>
            <a:sp3d/>
          </c:spPr>
          <c:invertIfNegative val="0"/>
          <c:cat>
            <c:strRef>
              <c:f>'ESTRATEGIAS VIG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VIG 2019'!$E$5:$E$10</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'ESTRATEGIAS VIG 2019'!$G$3</c:f>
              <c:strCache>
                <c:ptCount val="1"/>
                <c:pt idx="0">
                  <c:v>Compromisos %</c:v>
                </c:pt>
              </c:strCache>
            </c:strRef>
          </c:tx>
          <c:spPr>
            <a:solidFill>
              <a:schemeClr val="accent2"/>
            </a:solidFill>
            <a:ln>
              <a:noFill/>
            </a:ln>
            <a:effectLst/>
            <a:sp3d/>
          </c:spPr>
          <c:invertIfNegative val="0"/>
          <c:cat>
            <c:strRef>
              <c:f>'ESTRATEGIAS VIG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VIG 2019'!$G$5:$G$10</c:f>
              <c:numCache>
                <c:formatCode>0.00%</c:formatCode>
                <c:ptCount val="6"/>
                <c:pt idx="0">
                  <c:v>0.92286193740195666</c:v>
                </c:pt>
                <c:pt idx="1">
                  <c:v>0.84374630756816404</c:v>
                </c:pt>
                <c:pt idx="2">
                  <c:v>0.97064471364905103</c:v>
                </c:pt>
                <c:pt idx="3">
                  <c:v>0.40548649816076987</c:v>
                </c:pt>
                <c:pt idx="4">
                  <c:v>0.9205586290163571</c:v>
                </c:pt>
                <c:pt idx="5">
                  <c:v>0.93838679532729408</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'ESTRATEGIAS VIG 2019'!$I$3</c:f>
              <c:strCache>
                <c:ptCount val="1"/>
                <c:pt idx="0">
                  <c:v>Obligaciones %</c:v>
                </c:pt>
              </c:strCache>
            </c:strRef>
          </c:tx>
          <c:spPr>
            <a:solidFill>
              <a:schemeClr val="accent3"/>
            </a:solidFill>
            <a:ln>
              <a:noFill/>
            </a:ln>
            <a:effectLst/>
            <a:sp3d/>
          </c:spPr>
          <c:invertIfNegative val="0"/>
          <c:cat>
            <c:strRef>
              <c:f>'ESTRATEGIAS VIG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VIG 2019'!$I$5:$I$10</c:f>
              <c:numCache>
                <c:formatCode>0.00%</c:formatCode>
                <c:ptCount val="6"/>
                <c:pt idx="0">
                  <c:v>0.91851265871891352</c:v>
                </c:pt>
                <c:pt idx="1">
                  <c:v>0.84404636438205183</c:v>
                </c:pt>
                <c:pt idx="2">
                  <c:v>0.98157994809378812</c:v>
                </c:pt>
                <c:pt idx="3">
                  <c:v>0.80150166535238487</c:v>
                </c:pt>
                <c:pt idx="4">
                  <c:v>0.99138335738266392</c:v>
                </c:pt>
                <c:pt idx="5">
                  <c:v>0.9679075778090348</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416160176"/>
        <c:axId val="444130824"/>
        <c:axId val="0"/>
      </c:bar3DChart>
      <c:catAx>
        <c:axId val="4161601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130824"/>
        <c:crosses val="autoZero"/>
        <c:auto val="1"/>
        <c:lblAlgn val="ctr"/>
        <c:lblOffset val="100"/>
        <c:noMultiLvlLbl val="0"/>
      </c:catAx>
      <c:valAx>
        <c:axId val="444130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16160176"/>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7030A0"/>
                </a:solidFill>
                <a:latin typeface="+mn-lt"/>
                <a:ea typeface="+mn-ea"/>
                <a:cs typeface="+mn-cs"/>
              </a:defRPr>
            </a:pPr>
            <a:r>
              <a:rPr lang="es-ES" sz="1200" b="1">
                <a:solidFill>
                  <a:srgbClr val="7030A0"/>
                </a:solidFill>
              </a:rPr>
              <a:t>Departamento del Quindio</a:t>
            </a:r>
          </a:p>
          <a:p>
            <a:pPr>
              <a:defRPr sz="1200" b="1">
                <a:solidFill>
                  <a:srgbClr val="7030A0"/>
                </a:solidFill>
              </a:defRPr>
            </a:pPr>
            <a:r>
              <a:rPr lang="es-ES" sz="1200" b="1">
                <a:solidFill>
                  <a:srgbClr val="7030A0"/>
                </a:solidFill>
              </a:rPr>
              <a:t>Ejecución de Gastos</a:t>
            </a:r>
            <a:r>
              <a:rPr lang="es-ES" sz="1200" b="1" baseline="0">
                <a:solidFill>
                  <a:srgbClr val="7030A0"/>
                </a:solidFill>
              </a:rPr>
              <a:t> de Inversión Ejes Estratégicos</a:t>
            </a:r>
          </a:p>
          <a:p>
            <a:pPr>
              <a:defRPr sz="1200" b="1">
                <a:solidFill>
                  <a:srgbClr val="7030A0"/>
                </a:solidFill>
              </a:defRPr>
            </a:pPr>
            <a:r>
              <a:rPr lang="es-ES" sz="1200" b="1" baseline="0">
                <a:solidFill>
                  <a:srgbClr val="7030A0"/>
                </a:solidFill>
              </a:rPr>
              <a:t>Vigencias 2016 - 2019 </a:t>
            </a:r>
            <a:endParaRPr lang="es-ES" sz="1200" b="1">
              <a:solidFill>
                <a:srgbClr val="7030A0"/>
              </a:solidFill>
            </a:endParaRP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rgbClr val="7030A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'ESTRATEGIAS 2016- VIG 2019'!$F$3</c:f>
              <c:strCache>
                <c:ptCount val="1"/>
                <c:pt idx="0">
                  <c:v>  %</c:v>
                </c:pt>
              </c:strCache>
            </c:strRef>
          </c:tx>
          <c:spPr>
            <a:solidFill>
              <a:srgbClr val="7030A0"/>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VIG 2019'!$F$4:$F$9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'ESTRATEGIAS 2016- VIG 2019'!$H$3</c:f>
              <c:strCache>
                <c:ptCount val="1"/>
                <c:pt idx="0">
                  <c:v> %</c:v>
                </c:pt>
              </c:strCache>
            </c:strRef>
          </c:tx>
          <c:spPr>
            <a:solidFill>
              <a:srgbClr val="0070C0"/>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VIG 2019'!$H$4:$H$9</c:f>
              <c:numCache>
                <c:formatCode>0.00%</c:formatCode>
                <c:ptCount val="6"/>
                <c:pt idx="0">
                  <c:v>0.82102166522884967</c:v>
                </c:pt>
                <c:pt idx="1">
                  <c:v>0.79222295834954348</c:v>
                </c:pt>
                <c:pt idx="2">
                  <c:v>0.9371759056456308</c:v>
                </c:pt>
                <c:pt idx="3">
                  <c:v>0.39803138258532123</c:v>
                </c:pt>
                <c:pt idx="4">
                  <c:v>0.807816706173202</c:v>
                </c:pt>
                <c:pt idx="5">
                  <c:v>0.89995719051024725</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'ESTRATEGIAS 2016- VIG 2019'!$J$3</c:f>
              <c:strCache>
                <c:ptCount val="1"/>
                <c:pt idx="0">
                  <c:v>  %</c:v>
                </c:pt>
              </c:strCache>
            </c:strRef>
          </c:tx>
          <c:spPr>
            <a:solidFill>
              <a:schemeClr val="accent3"/>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VIG 2019'!$J$4:$J$9</c:f>
              <c:numCache>
                <c:formatCode>0.00%</c:formatCode>
                <c:ptCount val="6"/>
                <c:pt idx="0">
                  <c:v>0.91487530556701102</c:v>
                </c:pt>
                <c:pt idx="1">
                  <c:v>0.78975987365416289</c:v>
                </c:pt>
                <c:pt idx="2">
                  <c:v>0.98463025926073977</c:v>
                </c:pt>
                <c:pt idx="3">
                  <c:v>0.93127998335122886</c:v>
                </c:pt>
                <c:pt idx="4">
                  <c:v>0.93406492785377926</c:v>
                </c:pt>
                <c:pt idx="5">
                  <c:v>0.96749442355757309</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416216336"/>
        <c:axId val="416218688"/>
        <c:axId val="0"/>
      </c:bar3DChart>
      <c:catAx>
        <c:axId val="416216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218688"/>
        <c:crosses val="autoZero"/>
        <c:auto val="1"/>
        <c:lblAlgn val="ctr"/>
        <c:lblOffset val="100"/>
        <c:noMultiLvlLbl val="0"/>
      </c:catAx>
      <c:valAx>
        <c:axId val="4162186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16216336"/>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rgbClr val="7030A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rgbClr val="7030A0"/>
                </a:solidFill>
                <a:latin typeface="+mn-lt"/>
                <a:ea typeface="+mn-ea"/>
                <a:cs typeface="+mn-cs"/>
              </a:defRPr>
            </a:pPr>
            <a:r>
              <a:rPr lang="es-CO" sz="1000" b="1">
                <a:solidFill>
                  <a:srgbClr val="7030A0"/>
                </a:solidFill>
              </a:rPr>
              <a:t>Departamneto del Quindío</a:t>
            </a:r>
          </a:p>
          <a:p>
            <a:pPr>
              <a:defRPr sz="1000" b="1">
                <a:solidFill>
                  <a:srgbClr val="7030A0"/>
                </a:solidFill>
              </a:defRPr>
            </a:pPr>
            <a:r>
              <a:rPr lang="es-CO" sz="1000" b="1">
                <a:solidFill>
                  <a:srgbClr val="7030A0"/>
                </a:solidFill>
              </a:rPr>
              <a:t>Estrategias</a:t>
            </a:r>
            <a:r>
              <a:rPr lang="es-CO" sz="1000" b="1" baseline="0">
                <a:solidFill>
                  <a:srgbClr val="7030A0"/>
                </a:solidFill>
              </a:rPr>
              <a:t> Plan de Desarrollo "En Defensa del Biem Común"</a:t>
            </a:r>
          </a:p>
          <a:p>
            <a:pPr>
              <a:defRPr sz="1000" b="1">
                <a:solidFill>
                  <a:srgbClr val="7030A0"/>
                </a:solidFill>
              </a:defRPr>
            </a:pPr>
            <a:r>
              <a:rPr lang="es-CO" sz="1000" b="1" baseline="0">
                <a:solidFill>
                  <a:srgbClr val="7030A0"/>
                </a:solidFill>
              </a:rPr>
              <a:t>Avance Ejecución Porcentaje Compromisos y Obligaciones</a:t>
            </a:r>
          </a:p>
          <a:p>
            <a:pPr>
              <a:defRPr sz="1000" b="1">
                <a:solidFill>
                  <a:srgbClr val="7030A0"/>
                </a:solidFill>
              </a:defRPr>
            </a:pPr>
            <a:r>
              <a:rPr lang="es-CO" sz="1000" b="1" baseline="0">
                <a:solidFill>
                  <a:srgbClr val="7030A0"/>
                </a:solidFill>
              </a:rPr>
              <a:t>Vigencias 2016 a 2019</a:t>
            </a:r>
          </a:p>
          <a:p>
            <a:pPr>
              <a:defRPr sz="1000" b="1">
                <a:solidFill>
                  <a:srgbClr val="7030A0"/>
                </a:solidFill>
              </a:defRPr>
            </a:pPr>
            <a:endParaRPr lang="es-CO" sz="1000" b="1">
              <a:solidFill>
                <a:srgbClr val="7030A0"/>
              </a:solidFill>
            </a:endParaRP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2016- VIG 2019'!$B$4:$B$9</c:f>
              <c:strCache>
                <c:ptCount val="6"/>
                <c:pt idx="0">
                  <c:v>1</c:v>
                </c:pt>
                <c:pt idx="1">
                  <c:v>2</c:v>
                </c:pt>
                <c:pt idx="2">
                  <c:v>3</c:v>
                </c:pt>
                <c:pt idx="3">
                  <c:v>4</c:v>
                </c:pt>
                <c:pt idx="4">
                  <c:v>5</c:v>
                </c:pt>
                <c:pt idx="5">
                  <c:v> </c:v>
                </c:pt>
              </c:strCache>
            </c:strRef>
          </c:cat>
          <c:val>
            <c:numRef>
              <c:f>'ESTRATEGIAS 2016- VIG 2019'!$L$4:$L$9</c:f>
              <c:numCache>
                <c:formatCode>0%</c:formatCode>
                <c:ptCount val="6"/>
                <c:pt idx="0">
                  <c:v>0.82102166522884967</c:v>
                </c:pt>
                <c:pt idx="1">
                  <c:v>0.79222295834954348</c:v>
                </c:pt>
                <c:pt idx="2">
                  <c:v>0.9371759056456308</c:v>
                </c:pt>
                <c:pt idx="3">
                  <c:v>0.39803138258532123</c:v>
                </c:pt>
                <c:pt idx="4">
                  <c:v>0.807816706173202</c:v>
                </c:pt>
                <c:pt idx="5">
                  <c:v>0.89995719051024725</c:v>
                </c:pt>
              </c:numCache>
            </c:numRef>
          </c:val>
          <c:extLst xmlns:c16r2="http://schemas.microsoft.com/office/drawing/2015/06/chart">
            <c:ext xmlns:c16="http://schemas.microsoft.com/office/drawing/2014/chart" uri="{C3380CC4-5D6E-409C-BE32-E72D297353CC}">
              <c16:uniqueId val="{00000000-8D8B-4172-A305-5FDD6DE19DD8}"/>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'ESTRATEGIAS 2016- NOV 2019'!#REF!</c15:sqref>
                        </c15:formulaRef>
                      </c:ext>
                    </c:extLst>
                    <c:strCache>
                      <c:ptCount val="1"/>
                      <c:pt idx="0">
                        <c:v>#REF!</c:v>
                      </c:pt>
                    </c:strCache>
                  </c:strRef>
                </c15:tx>
              </c15:filteredSeriesTitle>
            </c:ext>
          </c:extLst>
        </c:ser>
        <c:dLbls>
          <c:dLblPos val="outEnd"/>
          <c:showLegendKey val="0"/>
          <c:showVal val="1"/>
          <c:showCatName val="0"/>
          <c:showSerName val="0"/>
          <c:showPercent val="0"/>
          <c:showBubbleSize val="0"/>
        </c:dLbls>
        <c:gapWidth val="219"/>
        <c:axId val="416215552"/>
        <c:axId val="417220040"/>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2016- VIG 2019'!$B$4:$B$9</c:f>
              <c:strCache>
                <c:ptCount val="6"/>
                <c:pt idx="0">
                  <c:v>1</c:v>
                </c:pt>
                <c:pt idx="1">
                  <c:v>2</c:v>
                </c:pt>
                <c:pt idx="2">
                  <c:v>3</c:v>
                </c:pt>
                <c:pt idx="3">
                  <c:v>4</c:v>
                </c:pt>
                <c:pt idx="4">
                  <c:v>5</c:v>
                </c:pt>
                <c:pt idx="5">
                  <c:v> </c:v>
                </c:pt>
              </c:strCache>
            </c:strRef>
          </c:cat>
          <c:val>
            <c:numRef>
              <c:f>'ESTRATEGIAS 2016- VIG 2019'!$M$4:$M$9</c:f>
              <c:numCache>
                <c:formatCode>0%</c:formatCode>
                <c:ptCount val="6"/>
                <c:pt idx="0">
                  <c:v>0.7511324468533801</c:v>
                </c:pt>
                <c:pt idx="1">
                  <c:v>0.62566590349206264</c:v>
                </c:pt>
                <c:pt idx="2">
                  <c:v>0.92277175494877606</c:v>
                </c:pt>
                <c:pt idx="3">
                  <c:v>0.37067865934732452</c:v>
                </c:pt>
                <c:pt idx="4">
                  <c:v>0.75455325337074952</c:v>
                </c:pt>
                <c:pt idx="5">
                  <c:v>0.87070356325920473</c:v>
                </c:pt>
              </c:numCache>
            </c:numRef>
          </c:val>
          <c:smooth val="0"/>
          <c:extLst xmlns:c16r2="http://schemas.microsoft.com/office/drawing/2015/06/chart">
            <c:ext xmlns:c16="http://schemas.microsoft.com/office/drawing/2014/chart" uri="{C3380CC4-5D6E-409C-BE32-E72D297353CC}">
              <c16:uniqueId val="{00000001-8D8B-4172-A305-5FDD6DE19DD8}"/>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'ESTRATEGIAS 2016- NOV 2019'!#REF!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416215552"/>
        <c:axId val="417220040"/>
      </c:lineChart>
      <c:catAx>
        <c:axId val="4162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220040"/>
        <c:crosses val="autoZero"/>
        <c:auto val="1"/>
        <c:lblAlgn val="ctr"/>
        <c:lblOffset val="100"/>
        <c:noMultiLvlLbl val="0"/>
      </c:catAx>
      <c:valAx>
        <c:axId val="417220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215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r>
              <a:rPr lang="es-CO" b="1">
                <a:solidFill>
                  <a:srgbClr val="C00000"/>
                </a:solidFill>
              </a:rPr>
              <a:t>Departamento</a:t>
            </a:r>
            <a:r>
              <a:rPr lang="es-CO" b="1" baseline="0">
                <a:solidFill>
                  <a:srgbClr val="C00000"/>
                </a:solidFill>
              </a:rPr>
              <a:t> del Quindío</a:t>
            </a:r>
          </a:p>
          <a:p>
            <a:pPr>
              <a:defRPr b="1">
                <a:solidFill>
                  <a:srgbClr val="C00000"/>
                </a:solidFill>
              </a:defRPr>
            </a:pPr>
            <a:r>
              <a:rPr lang="es-CO" b="1" baseline="0">
                <a:solidFill>
                  <a:srgbClr val="C00000"/>
                </a:solidFill>
              </a:rPr>
              <a:t>Plan de Desarrollo en "Defensa del Bien Común"</a:t>
            </a:r>
          </a:p>
          <a:p>
            <a:pPr>
              <a:defRPr b="1">
                <a:solidFill>
                  <a:srgbClr val="C00000"/>
                </a:solidFill>
              </a:defRPr>
            </a:pPr>
            <a:r>
              <a:rPr lang="es-CO" b="1" baseline="0">
                <a:solidFill>
                  <a:srgbClr val="C00000"/>
                </a:solidFill>
              </a:rPr>
              <a:t>Comparativo Valor Acumulado Matriz Plurianual Vs</a:t>
            </a:r>
          </a:p>
          <a:p>
            <a:pPr>
              <a:defRPr b="1">
                <a:solidFill>
                  <a:srgbClr val="C00000"/>
                </a:solidFill>
              </a:defRPr>
            </a:pPr>
            <a:r>
              <a:rPr lang="es-CO" b="1" baseline="0">
                <a:solidFill>
                  <a:srgbClr val="C00000"/>
                </a:solidFill>
              </a:rPr>
              <a:t>Valor Definitivo asigado vigencias 2016 - 2019 </a:t>
            </a:r>
          </a:p>
          <a:p>
            <a:pPr>
              <a:defRPr b="1">
                <a:solidFill>
                  <a:srgbClr val="C00000"/>
                </a:solidFill>
              </a:defRPr>
            </a:pPr>
            <a:endParaRPr lang="es-CO" b="1">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VIG 2019'!$D$4:$D$9</c:f>
              <c:numCache>
                <c:formatCode>_(* #,##0_);_(* \(#,##0\);_(* "-"??_);_(@_)</c:formatCode>
                <c:ptCount val="6"/>
                <c:pt idx="0">
                  <c:v>24197763718.370697</c:v>
                </c:pt>
                <c:pt idx="1">
                  <c:v>121551194808</c:v>
                </c:pt>
                <c:pt idx="2">
                  <c:v>711205941196.81616</c:v>
                </c:pt>
                <c:pt idx="3">
                  <c:v>19273898496.863205</c:v>
                </c:pt>
                <c:pt idx="4">
                  <c:v>29800314238</c:v>
                </c:pt>
                <c:pt idx="5">
                  <c:v>906029112458.05005</c:v>
                </c:pt>
              </c:numCache>
            </c:numRef>
          </c:val>
          <c:extLst xmlns:c16r2="http://schemas.microsoft.com/office/drawing/2015/06/chart">
            <c:ext xmlns:c16="http://schemas.microsoft.com/office/drawing/2014/chart" uri="{C3380CC4-5D6E-409C-BE32-E72D297353CC}">
              <c16:uniqueId val="{00000000-1E9D-4125-9B5B-941D4F31FD61}"/>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'ESTRATEGIAS 2016- NOV 2019'!#REF!</c15:sqref>
                        </c15:formulaRef>
                      </c:ext>
                    </c:extLst>
                    <c:strCache>
                      <c:ptCount val="1"/>
                      <c:pt idx="0">
                        <c:v>#REF!</c:v>
                      </c:pt>
                    </c:strCache>
                  </c:strRef>
                </c15:tx>
              </c15:filteredSeriesTitle>
            </c:ext>
          </c:extLst>
        </c:ser>
        <c:ser>
          <c:idx val="1"/>
          <c:order val="1"/>
          <c:spPr>
            <a:solidFill>
              <a:schemeClr val="accent2"/>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VIG 2019'!$E$4:$E$9</c:f>
              <c:numCache>
                <c:formatCode>#,##0</c:formatCode>
                <c:ptCount val="6"/>
                <c:pt idx="0">
                  <c:v>20478132268</c:v>
                </c:pt>
                <c:pt idx="1">
                  <c:v>81486185016.73999</c:v>
                </c:pt>
                <c:pt idx="2">
                  <c:v>856983705093.11694</c:v>
                </c:pt>
                <c:pt idx="3">
                  <c:v>36907200764.480003</c:v>
                </c:pt>
                <c:pt idx="4">
                  <c:v>32296901336.459999</c:v>
                </c:pt>
                <c:pt idx="5">
                  <c:v>1028152124478.7969</c:v>
                </c:pt>
              </c:numCache>
            </c:numRef>
          </c:val>
          <c:extLst xmlns:c16r2="http://schemas.microsoft.com/office/drawing/2015/06/chart">
            <c:ext xmlns:c16="http://schemas.microsoft.com/office/drawing/2014/chart" uri="{C3380CC4-5D6E-409C-BE32-E72D297353CC}">
              <c16:uniqueId val="{00000001-1E9D-4125-9B5B-941D4F31FD61}"/>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'ESTRATEGIAS 2016- NOV 2019'!#REF!</c15:sqref>
                        </c15:formulaRef>
                      </c:ext>
                    </c:extLst>
                    <c:strCache>
                      <c:ptCount val="1"/>
                      <c:pt idx="0">
                        <c:v>#REF!</c:v>
                      </c:pt>
                    </c:strCache>
                  </c:strRef>
                </c15:tx>
              </c15:filteredSeriesTitle>
            </c:ext>
          </c:extLst>
        </c:ser>
        <c:ser>
          <c:idx val="2"/>
          <c:order val="2"/>
          <c:spPr>
            <a:solidFill>
              <a:schemeClr val="accent3"/>
            </a:solidFill>
            <a:ln>
              <a:noFill/>
            </a:ln>
            <a:effectLst/>
            <a:sp3d/>
          </c:spPr>
          <c:invertIfNegative val="0"/>
          <c:cat>
            <c:strRef>
              <c:f>'ESTRATEGIAS 2016- VIG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E9D-4125-9B5B-941D4F31FD61}"/>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'ESTRATEGIAS 2016- NOV 2019'!#REF!</c15:sqref>
                        </c15:formulaRef>
                      </c:ext>
                    </c:extLst>
                    <c:strCache>
                      <c:ptCount val="1"/>
                      <c:pt idx="0">
                        <c:v>#REF!</c:v>
                      </c:pt>
                    </c:strCache>
                  </c:strRef>
                </c15:tx>
              </c15:filteredSeriesTitle>
            </c:ext>
          </c:extLst>
        </c:ser>
        <c:dLbls>
          <c:showLegendKey val="0"/>
          <c:showVal val="0"/>
          <c:showCatName val="0"/>
          <c:showSerName val="0"/>
          <c:showPercent val="0"/>
          <c:showBubbleSize val="0"/>
        </c:dLbls>
        <c:gapWidth val="150"/>
        <c:shape val="box"/>
        <c:axId val="417221608"/>
        <c:axId val="417218864"/>
        <c:axId val="0"/>
      </c:bar3DChart>
      <c:catAx>
        <c:axId val="417221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218864"/>
        <c:crosses val="autoZero"/>
        <c:auto val="1"/>
        <c:lblAlgn val="ctr"/>
        <c:lblOffset val="100"/>
        <c:noMultiLvlLbl val="0"/>
      </c:catAx>
      <c:valAx>
        <c:axId val="41721886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2216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4803149606299213" l="0.70866141732283472" r="0.70866141732283472" t="0.74803149606299213" header="0.31496062992125984" footer="0.31496062992125984"/>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r>
              <a:rPr lang="es-CO" b="1">
                <a:solidFill>
                  <a:srgbClr val="7030A0"/>
                </a:solidFill>
              </a:rPr>
              <a:t>DEPARTAMENTO</a:t>
            </a:r>
            <a:r>
              <a:rPr lang="es-CO" b="1" baseline="0">
                <a:solidFill>
                  <a:srgbClr val="7030A0"/>
                </a:solidFill>
              </a:rPr>
              <a:t> DEL QUINDIO</a:t>
            </a:r>
          </a:p>
          <a:p>
            <a:pPr>
              <a:defRPr b="1">
                <a:solidFill>
                  <a:srgbClr val="7030A0"/>
                </a:solidFill>
              </a:defRPr>
            </a:pPr>
            <a:r>
              <a:rPr lang="es-CO" b="1" baseline="0">
                <a:solidFill>
                  <a:srgbClr val="7030A0"/>
                </a:solidFill>
              </a:rPr>
              <a:t>PROGRAMAS PLAN DE DESARROLLO "EN DEFENSA DEL BIEN COMÚN"</a:t>
            </a:r>
          </a:p>
          <a:p>
            <a:pPr>
              <a:defRPr b="1">
                <a:solidFill>
                  <a:srgbClr val="7030A0"/>
                </a:solidFill>
              </a:defRPr>
            </a:pPr>
            <a:r>
              <a:rPr lang="es-CO" b="1" baseline="0">
                <a:solidFill>
                  <a:srgbClr val="7030A0"/>
                </a:solidFill>
              </a:rPr>
              <a:t>AVANCE EJECUCIÓN PORCENTAJE COMPROMISOS Y OBLIGACIONES</a:t>
            </a:r>
          </a:p>
          <a:p>
            <a:pPr>
              <a:defRPr b="1">
                <a:solidFill>
                  <a:srgbClr val="7030A0"/>
                </a:solidFill>
              </a:defRPr>
            </a:pPr>
            <a:r>
              <a:rPr lang="es-CO" b="1" baseline="0">
                <a:solidFill>
                  <a:srgbClr val="7030A0"/>
                </a:solidFill>
              </a:rPr>
              <a:t>VIGENCIAS 2016 A SEPTIEMBRE DE 2019</a:t>
            </a:r>
            <a:endParaRPr lang="es-CO" b="1">
              <a:solidFill>
                <a:srgbClr val="7030A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2016-2019'!$C$5:$C$33</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 </c:v>
                </c:pt>
              </c:strCache>
            </c:strRef>
          </c:cat>
          <c:val>
            <c:numRef>
              <c:f>'PROGRAMAS 2016-2019'!$M$5:$M$33</c:f>
              <c:numCache>
                <c:formatCode>0.0%</c:formatCode>
                <c:ptCount val="29"/>
                <c:pt idx="0" formatCode="0%">
                  <c:v>0.82102166522884967</c:v>
                </c:pt>
                <c:pt idx="1">
                  <c:v>0.81456518806503397</c:v>
                </c:pt>
                <c:pt idx="2" formatCode="0%">
                  <c:v>0.93289905192701839</c:v>
                </c:pt>
                <c:pt idx="3" formatCode="0%">
                  <c:v>0.77753949478511775</c:v>
                </c:pt>
                <c:pt idx="4" formatCode="0%">
                  <c:v>0.97413397590577622</c:v>
                </c:pt>
                <c:pt idx="5" formatCode="0%">
                  <c:v>0.63606724210653964</c:v>
                </c:pt>
                <c:pt idx="6" formatCode="0%">
                  <c:v>0.8482107715959637</c:v>
                </c:pt>
                <c:pt idx="7" formatCode="0%">
                  <c:v>0.96949484180820078</c:v>
                </c:pt>
                <c:pt idx="8" formatCode="0%">
                  <c:v>0.63292508163826655</c:v>
                </c:pt>
                <c:pt idx="9" formatCode="0%">
                  <c:v>0.52868995422360021</c:v>
                </c:pt>
                <c:pt idx="10" formatCode="0%">
                  <c:v>0.85817241184793736</c:v>
                </c:pt>
                <c:pt idx="11" formatCode="0%">
                  <c:v>0.78706447842241278</c:v>
                </c:pt>
                <c:pt idx="12" formatCode="0%">
                  <c:v>0.88015375154700359</c:v>
                </c:pt>
                <c:pt idx="13" formatCode="0%">
                  <c:v>0.89573982304168875</c:v>
                </c:pt>
                <c:pt idx="14" formatCode="0%">
                  <c:v>0.92820326263389774</c:v>
                </c:pt>
                <c:pt idx="15" formatCode="0%">
                  <c:v>0.75949655430797514</c:v>
                </c:pt>
                <c:pt idx="16" formatCode="0%">
                  <c:v>0.90879364743698332</c:v>
                </c:pt>
                <c:pt idx="17" formatCode="0%">
                  <c:v>0.81745631253786022</c:v>
                </c:pt>
                <c:pt idx="18" formatCode="0%">
                  <c:v>0.88078176756839788</c:v>
                </c:pt>
                <c:pt idx="19" formatCode="0%">
                  <c:v>0.89945595951735169</c:v>
                </c:pt>
                <c:pt idx="20" formatCode="0%">
                  <c:v>0.76885478273082131</c:v>
                </c:pt>
                <c:pt idx="21" formatCode="0%">
                  <c:v>0.98775296624070497</c:v>
                </c:pt>
                <c:pt idx="22" formatCode="0%">
                  <c:v>0.35562405899518584</c:v>
                </c:pt>
                <c:pt idx="23" formatCode="0%">
                  <c:v>0.61777113206532797</c:v>
                </c:pt>
                <c:pt idx="24" formatCode="0%">
                  <c:v>0.65754952621907203</c:v>
                </c:pt>
                <c:pt idx="25" formatCode="0%">
                  <c:v>0.59765729817719682</c:v>
                </c:pt>
                <c:pt idx="26" formatCode="0%">
                  <c:v>0.77290853958116024</c:v>
                </c:pt>
                <c:pt idx="27" formatCode="0%">
                  <c:v>0.84154545239044776</c:v>
                </c:pt>
                <c:pt idx="28" formatCode="0%">
                  <c:v>0.89995719051024747</c:v>
                </c:pt>
              </c:numCache>
            </c:numRef>
          </c:val>
          <c:extLst xmlns:c16r2="http://schemas.microsoft.com/office/drawing/2015/06/chart">
            <c:ext xmlns:c16="http://schemas.microsoft.com/office/drawing/2014/chart" uri="{C3380CC4-5D6E-409C-BE32-E72D297353CC}">
              <c16:uniqueId val="{00000000-FB9C-4AE7-BA33-0D97A2B26DB0}"/>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'PROGRAMAS 2016-NOV2019'!#REF!</c15:sqref>
                        </c15:formulaRef>
                      </c:ext>
                    </c:extLst>
                    <c:strCache>
                      <c:ptCount val="1"/>
                      <c:pt idx="0">
                        <c:v>#REF!</c:v>
                      </c:pt>
                    </c:strCache>
                  </c:strRef>
                </c15:tx>
              </c15:filteredSeriesTitle>
            </c:ext>
          </c:extLst>
        </c:ser>
        <c:dLbls>
          <c:dLblPos val="outEnd"/>
          <c:showLegendKey val="0"/>
          <c:showVal val="1"/>
          <c:showCatName val="0"/>
          <c:showSerName val="0"/>
          <c:showPercent val="0"/>
          <c:showBubbleSize val="0"/>
        </c:dLbls>
        <c:gapWidth val="219"/>
        <c:axId val="416362080"/>
        <c:axId val="416364824"/>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2016-2019'!$C$5:$C$33</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 </c:v>
                </c:pt>
              </c:strCache>
            </c:strRef>
          </c:cat>
          <c:val>
            <c:numRef>
              <c:f>'PROGRAMAS 2016-2019'!$N$5:$N$33</c:f>
              <c:numCache>
                <c:formatCode>0.00%</c:formatCode>
                <c:ptCount val="29"/>
                <c:pt idx="0" formatCode="0%">
                  <c:v>0.7511324468533801</c:v>
                </c:pt>
                <c:pt idx="1">
                  <c:v>0.79494529863689367</c:v>
                </c:pt>
                <c:pt idx="2" formatCode="0%">
                  <c:v>0.92327943573480731</c:v>
                </c:pt>
                <c:pt idx="3" formatCode="0%">
                  <c:v>0.57845057918091403</c:v>
                </c:pt>
                <c:pt idx="4" formatCode="0%">
                  <c:v>0.96252972314115348</c:v>
                </c:pt>
                <c:pt idx="5" formatCode="0%">
                  <c:v>0.62733728897038288</c:v>
                </c:pt>
                <c:pt idx="6" formatCode="0%">
                  <c:v>0.84244174811325856</c:v>
                </c:pt>
                <c:pt idx="7" formatCode="0%">
                  <c:v>0.96479806084905151</c:v>
                </c:pt>
                <c:pt idx="8" formatCode="0%">
                  <c:v>0.63292508163826655</c:v>
                </c:pt>
                <c:pt idx="9" formatCode="0%">
                  <c:v>0.52868995422360021</c:v>
                </c:pt>
                <c:pt idx="10" formatCode="0%">
                  <c:v>0.74875211419197174</c:v>
                </c:pt>
                <c:pt idx="11" formatCode="0%">
                  <c:v>0.75601579497873972</c:v>
                </c:pt>
                <c:pt idx="12" formatCode="0%">
                  <c:v>0.88015375154700359</c:v>
                </c:pt>
                <c:pt idx="13" formatCode="0%">
                  <c:v>0.84886797751782239</c:v>
                </c:pt>
                <c:pt idx="14" formatCode="0%">
                  <c:v>0.92820326263389774</c:v>
                </c:pt>
                <c:pt idx="15" formatCode="0%">
                  <c:v>0.75890725747517696</c:v>
                </c:pt>
                <c:pt idx="16" formatCode="0%">
                  <c:v>0.87584065171203873</c:v>
                </c:pt>
                <c:pt idx="17" formatCode="0%">
                  <c:v>0.74105470762752068</c:v>
                </c:pt>
                <c:pt idx="18" formatCode="0%">
                  <c:v>0.88078161237273755</c:v>
                </c:pt>
                <c:pt idx="19" formatCode="0.0%">
                  <c:v>0.89869393815265386</c:v>
                </c:pt>
                <c:pt idx="20" formatCode="0%">
                  <c:v>0.76885478273082131</c:v>
                </c:pt>
                <c:pt idx="21" formatCode="0%">
                  <c:v>0.98775296624070497</c:v>
                </c:pt>
                <c:pt idx="22" formatCode="0%">
                  <c:v>0.32458567283014655</c:v>
                </c:pt>
                <c:pt idx="23" formatCode="0%">
                  <c:v>0.60832612906791983</c:v>
                </c:pt>
                <c:pt idx="24" formatCode="0%">
                  <c:v>0.65371054025391617</c:v>
                </c:pt>
                <c:pt idx="25" formatCode="0%">
                  <c:v>0.58587664347739121</c:v>
                </c:pt>
                <c:pt idx="26" formatCode="0%">
                  <c:v>0.72612209054600818</c:v>
                </c:pt>
                <c:pt idx="27" formatCode="0%">
                  <c:v>0.78167264841616624</c:v>
                </c:pt>
                <c:pt idx="28" formatCode="0%">
                  <c:v>0.87070356325920506</c:v>
                </c:pt>
              </c:numCache>
            </c:numRef>
          </c:val>
          <c:smooth val="0"/>
          <c:extLst xmlns:c16r2="http://schemas.microsoft.com/office/drawing/2015/06/chart">
            <c:ext xmlns:c16="http://schemas.microsoft.com/office/drawing/2014/chart" uri="{C3380CC4-5D6E-409C-BE32-E72D297353CC}">
              <c16:uniqueId val="{00000001-FB9C-4AE7-BA33-0D97A2B26DB0}"/>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'PROGRAMAS 2016-NOV2019'!#REF!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416362080"/>
        <c:axId val="416364824"/>
      </c:lineChart>
      <c:catAx>
        <c:axId val="41636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364824"/>
        <c:crosses val="autoZero"/>
        <c:auto val="1"/>
        <c:lblAlgn val="ctr"/>
        <c:lblOffset val="100"/>
        <c:noMultiLvlLbl val="0"/>
      </c:catAx>
      <c:valAx>
        <c:axId val="41636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36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i="0" baseline="0">
                <a:solidFill>
                  <a:srgbClr val="7030A0"/>
                </a:solidFill>
                <a:effectLst/>
              </a:rPr>
              <a:t>Departamento del Quindío</a:t>
            </a:r>
            <a:endParaRPr lang="es-CO" sz="1100" b="1">
              <a:solidFill>
                <a:srgbClr val="7030A0"/>
              </a:solidFill>
              <a:effectLst/>
            </a:endParaRPr>
          </a:p>
          <a:p>
            <a:pPr>
              <a:defRPr sz="1100" b="1"/>
            </a:pPr>
            <a:r>
              <a:rPr lang="es-CO" sz="1100" b="1" i="0" baseline="0">
                <a:solidFill>
                  <a:srgbClr val="7030A0"/>
                </a:solidFill>
                <a:effectLst/>
              </a:rPr>
              <a:t>Estrategias Plan de Desarrollo "En DEfensa del Bien Común"</a:t>
            </a:r>
            <a:endParaRPr lang="es-CO" sz="1100" b="1">
              <a:solidFill>
                <a:srgbClr val="7030A0"/>
              </a:solidFill>
              <a:effectLst/>
            </a:endParaRPr>
          </a:p>
          <a:p>
            <a:pPr>
              <a:defRPr sz="1100" b="1"/>
            </a:pPr>
            <a:r>
              <a:rPr lang="es-CO" sz="1100" b="1" i="0" baseline="0">
                <a:solidFill>
                  <a:srgbClr val="7030A0"/>
                </a:solidFill>
                <a:effectLst/>
              </a:rPr>
              <a:t>Porcentaje de avance compromisos y Obligaciones</a:t>
            </a:r>
            <a:endParaRPr lang="es-CO" sz="1100" b="1">
              <a:solidFill>
                <a:srgbClr val="7030A0"/>
              </a:solidFill>
              <a:effectLst/>
            </a:endParaRPr>
          </a:p>
          <a:p>
            <a:pPr>
              <a:defRPr sz="1100" b="1"/>
            </a:pPr>
            <a:r>
              <a:rPr lang="es-CO" sz="1100" b="1" i="0" baseline="0">
                <a:solidFill>
                  <a:srgbClr val="7030A0"/>
                </a:solidFill>
                <a:effectLst/>
              </a:rPr>
              <a:t>Vigencia  2019 </a:t>
            </a:r>
            <a:endParaRPr lang="es-CO" sz="1100" b="1">
              <a:solidFill>
                <a:srgbClr val="7030A0"/>
              </a:solidFill>
              <a:effectLst/>
            </a:endParaRPr>
          </a:p>
          <a:p>
            <a:pPr>
              <a:defRPr sz="1100" b="1"/>
            </a:pPr>
            <a:endParaRPr lang="es-CO" sz="1100" b="1"/>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'ESTRATEGIAS VIG 2019'!$J$4</c:f>
              <c:strCache>
                <c:ptCount val="1"/>
                <c:pt idx="0">
                  <c:v>% Compr</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VIG 2019'!$B$5:$B$10</c:f>
              <c:strCache>
                <c:ptCount val="6"/>
                <c:pt idx="0">
                  <c:v>1</c:v>
                </c:pt>
                <c:pt idx="1">
                  <c:v>2</c:v>
                </c:pt>
                <c:pt idx="2">
                  <c:v>3</c:v>
                </c:pt>
                <c:pt idx="3">
                  <c:v>4</c:v>
                </c:pt>
                <c:pt idx="4">
                  <c:v>5</c:v>
                </c:pt>
                <c:pt idx="5">
                  <c:v>Total</c:v>
                </c:pt>
              </c:strCache>
            </c:strRef>
          </c:cat>
          <c:val>
            <c:numRef>
              <c:f>'ESTRATEGIAS VIG 2019'!$J$5:$J$10</c:f>
              <c:numCache>
                <c:formatCode>0.00%</c:formatCode>
                <c:ptCount val="6"/>
                <c:pt idx="0">
                  <c:v>0.92286193740195666</c:v>
                </c:pt>
                <c:pt idx="1">
                  <c:v>0.84374630756816404</c:v>
                </c:pt>
                <c:pt idx="2">
                  <c:v>0.97064471364905103</c:v>
                </c:pt>
                <c:pt idx="3">
                  <c:v>0.40548649816076987</c:v>
                </c:pt>
                <c:pt idx="4">
                  <c:v>0.9205586290163571</c:v>
                </c:pt>
                <c:pt idx="5">
                  <c:v>0.93838679532729408</c:v>
                </c:pt>
              </c:numCache>
            </c:numRef>
          </c:val>
          <c:extLst xmlns:c16r2="http://schemas.microsoft.com/office/drawing/2015/06/chart">
            <c:ext xmlns:c16="http://schemas.microsoft.com/office/drawing/2014/chart" uri="{C3380CC4-5D6E-409C-BE32-E72D297353CC}">
              <c16:uniqueId val="{00000000-3994-4FAA-8FEF-B4411D137C78}"/>
            </c:ext>
          </c:extLst>
        </c:ser>
        <c:dLbls>
          <c:dLblPos val="outEnd"/>
          <c:showLegendKey val="0"/>
          <c:showVal val="1"/>
          <c:showCatName val="0"/>
          <c:showSerName val="0"/>
          <c:showPercent val="0"/>
          <c:showBubbleSize val="0"/>
        </c:dLbls>
        <c:gapWidth val="219"/>
        <c:axId val="444130040"/>
        <c:axId val="444130432"/>
      </c:barChart>
      <c:lineChart>
        <c:grouping val="standard"/>
        <c:varyColors val="0"/>
        <c:ser>
          <c:idx val="1"/>
          <c:order val="1"/>
          <c:tx>
            <c:strRef>
              <c:f>'ESTRATEGIAS VIG 2019'!$K$4</c:f>
              <c:strCache>
                <c:ptCount val="1"/>
                <c:pt idx="0">
                  <c:v>% Oblig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VIG 2019'!$B$5:$B$10</c:f>
              <c:strCache>
                <c:ptCount val="6"/>
                <c:pt idx="0">
                  <c:v>1</c:v>
                </c:pt>
                <c:pt idx="1">
                  <c:v>2</c:v>
                </c:pt>
                <c:pt idx="2">
                  <c:v>3</c:v>
                </c:pt>
                <c:pt idx="3">
                  <c:v>4</c:v>
                </c:pt>
                <c:pt idx="4">
                  <c:v>5</c:v>
                </c:pt>
                <c:pt idx="5">
                  <c:v>Total</c:v>
                </c:pt>
              </c:strCache>
            </c:strRef>
          </c:cat>
          <c:val>
            <c:numRef>
              <c:f>'ESTRATEGIAS VIG 2019'!$K$5:$K$10</c:f>
              <c:numCache>
                <c:formatCode>0.00%</c:formatCode>
                <c:ptCount val="6"/>
                <c:pt idx="0">
                  <c:v>0.84766037175355868</c:v>
                </c:pt>
                <c:pt idx="1">
                  <c:v>0.71216100336368926</c:v>
                </c:pt>
                <c:pt idx="2">
                  <c:v>0.95276538764114538</c:v>
                </c:pt>
                <c:pt idx="3">
                  <c:v>0.3249981035537638</c:v>
                </c:pt>
                <c:pt idx="4">
                  <c:v>0.91262650430181824</c:v>
                </c:pt>
                <c:pt idx="5">
                  <c:v>0.90827169011322373</c:v>
                </c:pt>
              </c:numCache>
            </c:numRef>
          </c:val>
          <c:smooth val="0"/>
          <c:extLst xmlns:c16r2="http://schemas.microsoft.com/office/drawing/2015/06/chart">
            <c:ext xmlns:c16="http://schemas.microsoft.com/office/drawing/2014/chart" uri="{C3380CC4-5D6E-409C-BE32-E72D297353CC}">
              <c16:uniqueId val="{00000001-3994-4FAA-8FEF-B4411D137C78}"/>
            </c:ext>
          </c:extLst>
        </c:ser>
        <c:dLbls>
          <c:showLegendKey val="0"/>
          <c:showVal val="0"/>
          <c:showCatName val="0"/>
          <c:showSerName val="0"/>
          <c:showPercent val="0"/>
          <c:showBubbleSize val="0"/>
        </c:dLbls>
        <c:marker val="1"/>
        <c:smooth val="0"/>
        <c:axId val="444130040"/>
        <c:axId val="444130432"/>
      </c:lineChart>
      <c:catAx>
        <c:axId val="44413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130432"/>
        <c:crosses val="autoZero"/>
        <c:auto val="1"/>
        <c:lblAlgn val="ctr"/>
        <c:lblOffset val="100"/>
        <c:noMultiLvlLbl val="0"/>
      </c:catAx>
      <c:valAx>
        <c:axId val="444130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130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Vigencia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'PROGRAMAS VIG 2019'!$F$4</c:f>
              <c:strCache>
                <c:ptCount val="1"/>
                <c:pt idx="0">
                  <c:v>% Def</c:v>
                </c:pt>
              </c:strCache>
            </c:strRef>
          </c:tx>
          <c:spPr>
            <a:solidFill>
              <a:schemeClr val="accent1"/>
            </a:solidFill>
            <a:ln>
              <a:noFill/>
            </a:ln>
            <a:effectLst/>
          </c:spPr>
          <c:invertIfNegative val="0"/>
          <c:val>
            <c:numRef>
              <c:f>'PROGRAMAS VIG 2019'!$F$6:$F$13</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'PROGRAMAS VIG 2019'!$H$4</c:f>
              <c:strCache>
                <c:ptCount val="1"/>
                <c:pt idx="0">
                  <c:v>% Comp</c:v>
                </c:pt>
              </c:strCache>
            </c:strRef>
          </c:tx>
          <c:spPr>
            <a:solidFill>
              <a:schemeClr val="accent2"/>
            </a:solidFill>
            <a:ln>
              <a:noFill/>
            </a:ln>
            <a:effectLst/>
          </c:spPr>
          <c:invertIfNegative val="0"/>
          <c:val>
            <c:numRef>
              <c:f>'PROGRAMAS VIG 2019'!$H$6:$H$13</c:f>
              <c:numCache>
                <c:formatCode>0.00%</c:formatCode>
                <c:ptCount val="8"/>
                <c:pt idx="0">
                  <c:v>0.92286193740195666</c:v>
                </c:pt>
                <c:pt idx="1">
                  <c:v>0.85215540406660406</c:v>
                </c:pt>
                <c:pt idx="2">
                  <c:v>0.99932316182049363</c:v>
                </c:pt>
                <c:pt idx="3">
                  <c:v>0.82862178908819817</c:v>
                </c:pt>
                <c:pt idx="4">
                  <c:v>0.99250043054497228</c:v>
                </c:pt>
                <c:pt idx="5">
                  <c:v>0.70583251588836227</c:v>
                </c:pt>
                <c:pt idx="6">
                  <c:v>0.89514122774399707</c:v>
                </c:pt>
                <c:pt idx="7">
                  <c:v>0.9792592838563845</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'PROGRAMAS VIG 2019'!$J$4</c:f>
              <c:strCache>
                <c:ptCount val="1"/>
                <c:pt idx="0">
                  <c:v>% Oblig</c:v>
                </c:pt>
              </c:strCache>
            </c:strRef>
          </c:tx>
          <c:spPr>
            <a:solidFill>
              <a:schemeClr val="accent3"/>
            </a:solidFill>
            <a:ln>
              <a:noFill/>
            </a:ln>
            <a:effectLst/>
          </c:spPr>
          <c:invertIfNegative val="0"/>
          <c:val>
            <c:numRef>
              <c:f>'PROGRAMAS VIG 2019'!$J$6:$J$13</c:f>
              <c:numCache>
                <c:formatCode>0%</c:formatCode>
                <c:ptCount val="8"/>
                <c:pt idx="0">
                  <c:v>0.91851265871891352</c:v>
                </c:pt>
                <c:pt idx="1">
                  <c:v>1</c:v>
                </c:pt>
                <c:pt idx="2">
                  <c:v>0.99308334610380899</c:v>
                </c:pt>
                <c:pt idx="3">
                  <c:v>0.8047309608524984</c:v>
                </c:pt>
                <c:pt idx="4">
                  <c:v>0.97482083065207281</c:v>
                </c:pt>
                <c:pt idx="5">
                  <c:v>1</c:v>
                </c:pt>
                <c:pt idx="6">
                  <c:v>1</c:v>
                </c:pt>
                <c:pt idx="7">
                  <c:v>1</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263860824"/>
        <c:axId val="263861608"/>
      </c:barChart>
      <c:catAx>
        <c:axId val="263860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861608"/>
        <c:crosses val="autoZero"/>
        <c:auto val="1"/>
        <c:lblAlgn val="ctr"/>
        <c:lblOffset val="100"/>
        <c:noMultiLvlLbl val="0"/>
      </c:catAx>
      <c:valAx>
        <c:axId val="263861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63860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Vigencia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VIG 2019'!$F$4</c:f>
              <c:strCache>
                <c:ptCount val="1"/>
                <c:pt idx="0">
                  <c:v>% Def</c:v>
                </c:pt>
              </c:strCache>
            </c:strRef>
          </c:tx>
          <c:spPr>
            <a:solidFill>
              <a:schemeClr val="accent1"/>
            </a:solidFill>
            <a:ln>
              <a:noFill/>
            </a:ln>
            <a:effectLst/>
          </c:spPr>
          <c:invertIfNegative val="0"/>
          <c:val>
            <c:numRef>
              <c:f>'PROGRAMAS VIG 2019'!$F$14:$F$22</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'PROGRAMAS VIG 2019'!$H$4</c:f>
              <c:strCache>
                <c:ptCount val="1"/>
                <c:pt idx="0">
                  <c:v>% Comp</c:v>
                </c:pt>
              </c:strCache>
            </c:strRef>
          </c:tx>
          <c:spPr>
            <a:solidFill>
              <a:schemeClr val="accent2"/>
            </a:solidFill>
            <a:ln>
              <a:noFill/>
            </a:ln>
            <a:effectLst/>
          </c:spPr>
          <c:invertIfNegative val="0"/>
          <c:val>
            <c:numRef>
              <c:f>'PROGRAMAS VIG 2019'!$H$14:$H$22</c:f>
              <c:numCache>
                <c:formatCode>0.00%</c:formatCode>
                <c:ptCount val="9"/>
                <c:pt idx="0">
                  <c:v>0.74343054102743789</c:v>
                </c:pt>
                <c:pt idx="1">
                  <c:v>0.57924191431482563</c:v>
                </c:pt>
                <c:pt idx="2">
                  <c:v>0.9526443921434139</c:v>
                </c:pt>
                <c:pt idx="3">
                  <c:v>0.87688180765184032</c:v>
                </c:pt>
                <c:pt idx="4">
                  <c:v>0.9491616549981523</c:v>
                </c:pt>
                <c:pt idx="5">
                  <c:v>0.98137434134139312</c:v>
                </c:pt>
                <c:pt idx="6">
                  <c:v>0.97867243999999998</c:v>
                </c:pt>
                <c:pt idx="7">
                  <c:v>0.89225202472008558</c:v>
                </c:pt>
                <c:pt idx="8">
                  <c:v>0.92537420679394988</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'PROGRAMAS VIG 2019'!$J$4</c:f>
              <c:strCache>
                <c:ptCount val="1"/>
                <c:pt idx="0">
                  <c:v>% Oblig</c:v>
                </c:pt>
              </c:strCache>
            </c:strRef>
          </c:tx>
          <c:spPr>
            <a:solidFill>
              <a:schemeClr val="accent3"/>
            </a:solidFill>
            <a:ln>
              <a:noFill/>
            </a:ln>
            <a:effectLst/>
          </c:spPr>
          <c:invertIfNegative val="0"/>
          <c:val>
            <c:numRef>
              <c:f>'PROGRAMAS VIG 2019'!$J$14:$J$22</c:f>
              <c:numCache>
                <c:formatCode>0%</c:formatCode>
                <c:ptCount val="9"/>
                <c:pt idx="0">
                  <c:v>1</c:v>
                </c:pt>
                <c:pt idx="1">
                  <c:v>1</c:v>
                </c:pt>
                <c:pt idx="2">
                  <c:v>1</c:v>
                </c:pt>
                <c:pt idx="3">
                  <c:v>0.99332376014164325</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263862000"/>
        <c:axId val="263863568"/>
      </c:barChart>
      <c:catAx>
        <c:axId val="263862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863568"/>
        <c:crosses val="autoZero"/>
        <c:auto val="1"/>
        <c:lblAlgn val="ctr"/>
        <c:lblOffset val="100"/>
        <c:noMultiLvlLbl val="0"/>
      </c:catAx>
      <c:valAx>
        <c:axId val="26386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63862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Vigencia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VIG 2019'!$F$4</c:f>
              <c:strCache>
                <c:ptCount val="1"/>
                <c:pt idx="0">
                  <c:v>% Def</c:v>
                </c:pt>
              </c:strCache>
            </c:strRef>
          </c:tx>
          <c:spPr>
            <a:solidFill>
              <a:schemeClr val="accent1"/>
            </a:solidFill>
            <a:ln>
              <a:noFill/>
            </a:ln>
            <a:effectLst/>
          </c:spPr>
          <c:invertIfNegative val="0"/>
          <c:val>
            <c:numRef>
              <c:f>'PROGRAMAS VIG 2019'!$F$23:$F$33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'PROGRAMAS VIG 2019'!$H$4</c:f>
              <c:strCache>
                <c:ptCount val="1"/>
                <c:pt idx="0">
                  <c:v>% Comp</c:v>
                </c:pt>
              </c:strCache>
            </c:strRef>
          </c:tx>
          <c:spPr>
            <a:solidFill>
              <a:schemeClr val="accent2"/>
            </a:solidFill>
            <a:ln>
              <a:noFill/>
            </a:ln>
            <a:effectLst/>
          </c:spPr>
          <c:invertIfNegative val="0"/>
          <c:val>
            <c:numRef>
              <c:f>'PROGRAMAS VIG 2019'!$H$23:$H$33</c:f>
              <c:numCache>
                <c:formatCode>0.00%</c:formatCode>
                <c:ptCount val="11"/>
                <c:pt idx="0">
                  <c:v>0.79497219153198218</c:v>
                </c:pt>
                <c:pt idx="1">
                  <c:v>0.76503824216871263</c:v>
                </c:pt>
                <c:pt idx="2">
                  <c:v>0.95385063788469271</c:v>
                </c:pt>
                <c:pt idx="3">
                  <c:v>0.84662386030672399</c:v>
                </c:pt>
                <c:pt idx="4">
                  <c:v>1</c:v>
                </c:pt>
                <c:pt idx="5">
                  <c:v>0.34732227278511013</c:v>
                </c:pt>
                <c:pt idx="6">
                  <c:v>0.68036557355371896</c:v>
                </c:pt>
                <c:pt idx="7">
                  <c:v>0.66737130922774957</c:v>
                </c:pt>
                <c:pt idx="8">
                  <c:v>0.83749738415583441</c:v>
                </c:pt>
                <c:pt idx="9">
                  <c:v>0.89617648179749565</c:v>
                </c:pt>
                <c:pt idx="10">
                  <c:v>0.92840159234824737</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'PROGRAMAS VIG 2019'!$J$4</c:f>
              <c:strCache>
                <c:ptCount val="1"/>
                <c:pt idx="0">
                  <c:v>% Oblig</c:v>
                </c:pt>
              </c:strCache>
            </c:strRef>
          </c:tx>
          <c:spPr>
            <a:solidFill>
              <a:schemeClr val="accent3"/>
            </a:solidFill>
            <a:ln>
              <a:noFill/>
            </a:ln>
            <a:effectLst/>
          </c:spPr>
          <c:invertIfNegative val="0"/>
          <c:val>
            <c:numRef>
              <c:f>'PROGRAMAS VIG 2019'!$J$23:$J$33</c:f>
              <c:numCache>
                <c:formatCode>0%</c:formatCode>
                <c:ptCount val="11"/>
                <c:pt idx="0">
                  <c:v>1</c:v>
                </c:pt>
                <c:pt idx="1">
                  <c:v>1</c:v>
                </c:pt>
                <c:pt idx="2">
                  <c:v>1</c:v>
                </c:pt>
                <c:pt idx="3">
                  <c:v>1</c:v>
                </c:pt>
                <c:pt idx="4">
                  <c:v>1</c:v>
                </c:pt>
                <c:pt idx="5">
                  <c:v>0.71766148353437631</c:v>
                </c:pt>
                <c:pt idx="6">
                  <c:v>1</c:v>
                </c:pt>
                <c:pt idx="7">
                  <c:v>1</c:v>
                </c:pt>
                <c:pt idx="8">
                  <c:v>1</c:v>
                </c:pt>
                <c:pt idx="9">
                  <c:v>1</c:v>
                </c:pt>
                <c:pt idx="10">
                  <c:v>0.99010183357616255</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263862392"/>
        <c:axId val="520938264"/>
      </c:barChart>
      <c:catAx>
        <c:axId val="2638623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0938264"/>
        <c:crosses val="autoZero"/>
        <c:auto val="1"/>
        <c:lblAlgn val="ctr"/>
        <c:lblOffset val="100"/>
        <c:noMultiLvlLbl val="0"/>
      </c:catAx>
      <c:valAx>
        <c:axId val="520938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862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Vigencia 2019</a:t>
            </a:r>
          </a:p>
        </c:rich>
      </c:tx>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VIG 2019'!$F$4</c:f>
              <c:strCache>
                <c:ptCount val="1"/>
                <c:pt idx="0">
                  <c:v>% Def</c:v>
                </c:pt>
              </c:strCache>
            </c:strRef>
          </c:tx>
          <c:spPr>
            <a:solidFill>
              <a:schemeClr val="accent1"/>
            </a:solidFill>
            <a:ln>
              <a:noFill/>
            </a:ln>
            <a:effectLst/>
          </c:spPr>
          <c:invertIfNegative val="0"/>
          <c:cat>
            <c:strRef>
              <c:f>'PROGRAMAS VIG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VIG 2019'!$F$6:$F$33</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'PROGRAMAS VIG 2019'!$H$4</c:f>
              <c:strCache>
                <c:ptCount val="1"/>
                <c:pt idx="0">
                  <c:v>% Comp</c:v>
                </c:pt>
              </c:strCache>
            </c:strRef>
          </c:tx>
          <c:spPr>
            <a:solidFill>
              <a:schemeClr val="accent2"/>
            </a:solidFill>
            <a:ln>
              <a:noFill/>
            </a:ln>
            <a:effectLst/>
          </c:spPr>
          <c:invertIfNegative val="0"/>
          <c:cat>
            <c:strRef>
              <c:f>'PROGRAMAS VIG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VIG 2019'!$H$6:$H$33</c:f>
              <c:numCache>
                <c:formatCode>0.00%</c:formatCode>
                <c:ptCount val="28"/>
                <c:pt idx="0">
                  <c:v>0.92286193740195666</c:v>
                </c:pt>
                <c:pt idx="1">
                  <c:v>0.85215540406660406</c:v>
                </c:pt>
                <c:pt idx="2">
                  <c:v>0.99932316182049363</c:v>
                </c:pt>
                <c:pt idx="3">
                  <c:v>0.82862178908819817</c:v>
                </c:pt>
                <c:pt idx="4">
                  <c:v>0.99250043054497228</c:v>
                </c:pt>
                <c:pt idx="5">
                  <c:v>0.70583251588836227</c:v>
                </c:pt>
                <c:pt idx="6">
                  <c:v>0.89514122774399707</c:v>
                </c:pt>
                <c:pt idx="7">
                  <c:v>0.9792592838563845</c:v>
                </c:pt>
                <c:pt idx="8">
                  <c:v>0.74343054102743789</c:v>
                </c:pt>
                <c:pt idx="9">
                  <c:v>0.57924191431482563</c:v>
                </c:pt>
                <c:pt idx="10">
                  <c:v>0.9526443921434139</c:v>
                </c:pt>
                <c:pt idx="11">
                  <c:v>0.87688180765184032</c:v>
                </c:pt>
                <c:pt idx="12">
                  <c:v>0.9491616549981523</c:v>
                </c:pt>
                <c:pt idx="13">
                  <c:v>0.98137434134139312</c:v>
                </c:pt>
                <c:pt idx="14">
                  <c:v>0.97867243999999998</c:v>
                </c:pt>
                <c:pt idx="15">
                  <c:v>0.89225202472008558</c:v>
                </c:pt>
                <c:pt idx="16">
                  <c:v>0.92537420679394988</c:v>
                </c:pt>
                <c:pt idx="17">
                  <c:v>0.79497219153198218</c:v>
                </c:pt>
                <c:pt idx="18">
                  <c:v>0.76503824216871263</c:v>
                </c:pt>
                <c:pt idx="19">
                  <c:v>0.95385063788469271</c:v>
                </c:pt>
                <c:pt idx="20">
                  <c:v>0.84662386030672399</c:v>
                </c:pt>
                <c:pt idx="21">
                  <c:v>1</c:v>
                </c:pt>
                <c:pt idx="22">
                  <c:v>0.34732227278511013</c:v>
                </c:pt>
                <c:pt idx="23">
                  <c:v>0.68036557355371896</c:v>
                </c:pt>
                <c:pt idx="24">
                  <c:v>0.66737130922774957</c:v>
                </c:pt>
                <c:pt idx="25">
                  <c:v>0.83749738415583441</c:v>
                </c:pt>
                <c:pt idx="26">
                  <c:v>0.89617648179749565</c:v>
                </c:pt>
                <c:pt idx="27">
                  <c:v>0.92840159234824737</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'PROGRAMAS VIG 2019'!$J$4</c:f>
              <c:strCache>
                <c:ptCount val="1"/>
                <c:pt idx="0">
                  <c:v>% Oblig</c:v>
                </c:pt>
              </c:strCache>
            </c:strRef>
          </c:tx>
          <c:spPr>
            <a:solidFill>
              <a:schemeClr val="accent3"/>
            </a:solidFill>
            <a:ln>
              <a:noFill/>
            </a:ln>
            <a:effectLst/>
          </c:spPr>
          <c:invertIfNegative val="0"/>
          <c:cat>
            <c:strRef>
              <c:f>'PROGRAMAS VIG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VIG 2019'!$J$6:$J$33</c:f>
              <c:numCache>
                <c:formatCode>0%</c:formatCode>
                <c:ptCount val="28"/>
                <c:pt idx="0">
                  <c:v>0.91851265871891352</c:v>
                </c:pt>
                <c:pt idx="1">
                  <c:v>1</c:v>
                </c:pt>
                <c:pt idx="2">
                  <c:v>0.99308334610380899</c:v>
                </c:pt>
                <c:pt idx="3">
                  <c:v>0.8047309608524984</c:v>
                </c:pt>
                <c:pt idx="4">
                  <c:v>0.97482083065207281</c:v>
                </c:pt>
                <c:pt idx="5">
                  <c:v>1</c:v>
                </c:pt>
                <c:pt idx="6">
                  <c:v>1</c:v>
                </c:pt>
                <c:pt idx="7">
                  <c:v>1</c:v>
                </c:pt>
                <c:pt idx="8">
                  <c:v>1</c:v>
                </c:pt>
                <c:pt idx="9">
                  <c:v>1</c:v>
                </c:pt>
                <c:pt idx="10">
                  <c:v>1</c:v>
                </c:pt>
                <c:pt idx="11">
                  <c:v>0.99332376014164325</c:v>
                </c:pt>
                <c:pt idx="12">
                  <c:v>1</c:v>
                </c:pt>
                <c:pt idx="13">
                  <c:v>1</c:v>
                </c:pt>
                <c:pt idx="14">
                  <c:v>1</c:v>
                </c:pt>
                <c:pt idx="15">
                  <c:v>1</c:v>
                </c:pt>
                <c:pt idx="16">
                  <c:v>1</c:v>
                </c:pt>
                <c:pt idx="17">
                  <c:v>1</c:v>
                </c:pt>
                <c:pt idx="18">
                  <c:v>1</c:v>
                </c:pt>
                <c:pt idx="19">
                  <c:v>1</c:v>
                </c:pt>
                <c:pt idx="20">
                  <c:v>1</c:v>
                </c:pt>
                <c:pt idx="21">
                  <c:v>1</c:v>
                </c:pt>
                <c:pt idx="22">
                  <c:v>0.71766148353437631</c:v>
                </c:pt>
                <c:pt idx="23">
                  <c:v>1</c:v>
                </c:pt>
                <c:pt idx="24">
                  <c:v>1</c:v>
                </c:pt>
                <c:pt idx="25">
                  <c:v>1</c:v>
                </c:pt>
                <c:pt idx="26">
                  <c:v>1</c:v>
                </c:pt>
                <c:pt idx="27">
                  <c:v>0.99010183357616255</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520937088"/>
        <c:axId val="520937480"/>
      </c:barChart>
      <c:catAx>
        <c:axId val="52093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20937480"/>
        <c:crosses val="autoZero"/>
        <c:auto val="1"/>
        <c:lblAlgn val="ctr"/>
        <c:lblOffset val="100"/>
        <c:noMultiLvlLbl val="0"/>
      </c:catAx>
      <c:valAx>
        <c:axId val="520937480"/>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0937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r>
              <a:rPr lang="es-CO" b="1">
                <a:solidFill>
                  <a:srgbClr val="7030A0"/>
                </a:solidFill>
              </a:rPr>
              <a:t>Departamento del Quindío</a:t>
            </a:r>
          </a:p>
          <a:p>
            <a:pPr>
              <a:defRPr b="1">
                <a:solidFill>
                  <a:srgbClr val="7030A0"/>
                </a:solidFill>
              </a:defRPr>
            </a:pPr>
            <a:r>
              <a:rPr lang="es-CO" b="1">
                <a:solidFill>
                  <a:srgbClr val="7030A0"/>
                </a:solidFill>
              </a:rPr>
              <a:t>Programas Plan de Desarrollo "En DEfensa del Bien Común"</a:t>
            </a:r>
          </a:p>
          <a:p>
            <a:pPr>
              <a:defRPr b="1">
                <a:solidFill>
                  <a:srgbClr val="7030A0"/>
                </a:solidFill>
              </a:defRPr>
            </a:pPr>
            <a:r>
              <a:rPr lang="es-CO" b="1">
                <a:solidFill>
                  <a:srgbClr val="7030A0"/>
                </a:solidFill>
              </a:rPr>
              <a:t>Porcentaje</a:t>
            </a:r>
            <a:r>
              <a:rPr lang="es-CO" b="1" baseline="0">
                <a:solidFill>
                  <a:srgbClr val="7030A0"/>
                </a:solidFill>
              </a:rPr>
              <a:t> de avance compromisos y Obligaciones</a:t>
            </a:r>
          </a:p>
          <a:p>
            <a:pPr>
              <a:defRPr b="1">
                <a:solidFill>
                  <a:srgbClr val="7030A0"/>
                </a:solidFill>
              </a:defRPr>
            </a:pPr>
            <a:r>
              <a:rPr lang="es-CO" b="1" baseline="0">
                <a:solidFill>
                  <a:srgbClr val="7030A0"/>
                </a:solidFill>
              </a:rPr>
              <a:t>Vigencia 2019 </a:t>
            </a:r>
            <a:endParaRPr lang="es-CO" b="1">
              <a:solidFill>
                <a:srgbClr val="7030A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tx>
            <c:strRef>
              <c:f>'PROGRAMAS VIG 2019'!$K$5</c:f>
              <c:strCache>
                <c:ptCount val="1"/>
                <c:pt idx="0">
                  <c:v>% Compr</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VIG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VIG 2019'!$K$6:$K$34</c:f>
              <c:numCache>
                <c:formatCode>0%</c:formatCode>
                <c:ptCount val="29"/>
                <c:pt idx="0">
                  <c:v>0.92286193740195666</c:v>
                </c:pt>
                <c:pt idx="1">
                  <c:v>0.85215540406660406</c:v>
                </c:pt>
                <c:pt idx="2">
                  <c:v>0.99932316182049363</c:v>
                </c:pt>
                <c:pt idx="3">
                  <c:v>0.82862178908819817</c:v>
                </c:pt>
                <c:pt idx="4">
                  <c:v>0.99250043054497228</c:v>
                </c:pt>
                <c:pt idx="5">
                  <c:v>0.70583251588836227</c:v>
                </c:pt>
                <c:pt idx="6">
                  <c:v>0.89514122774399707</c:v>
                </c:pt>
                <c:pt idx="7">
                  <c:v>0.9792592838563845</c:v>
                </c:pt>
                <c:pt idx="8">
                  <c:v>0.74343054102743789</c:v>
                </c:pt>
                <c:pt idx="9">
                  <c:v>0.57924191431482563</c:v>
                </c:pt>
                <c:pt idx="10">
                  <c:v>0.9526443921434139</c:v>
                </c:pt>
                <c:pt idx="11">
                  <c:v>0.87688180765184032</c:v>
                </c:pt>
                <c:pt idx="12">
                  <c:v>0.9491616549981523</c:v>
                </c:pt>
                <c:pt idx="13">
                  <c:v>0.98137434134139312</c:v>
                </c:pt>
                <c:pt idx="14">
                  <c:v>0.97867243999999998</c:v>
                </c:pt>
                <c:pt idx="15">
                  <c:v>0.89225202472008558</c:v>
                </c:pt>
                <c:pt idx="16">
                  <c:v>0.92537420679394988</c:v>
                </c:pt>
                <c:pt idx="17">
                  <c:v>0.79497219153198218</c:v>
                </c:pt>
                <c:pt idx="18">
                  <c:v>0.76503824216871263</c:v>
                </c:pt>
                <c:pt idx="19">
                  <c:v>0.95385063788469271</c:v>
                </c:pt>
                <c:pt idx="20">
                  <c:v>0.84662386030672399</c:v>
                </c:pt>
                <c:pt idx="21">
                  <c:v>1</c:v>
                </c:pt>
                <c:pt idx="22">
                  <c:v>0.34732227278511013</c:v>
                </c:pt>
                <c:pt idx="23">
                  <c:v>0.68036557355371896</c:v>
                </c:pt>
                <c:pt idx="24">
                  <c:v>0.66737130922774957</c:v>
                </c:pt>
                <c:pt idx="25">
                  <c:v>0.83749738415583441</c:v>
                </c:pt>
                <c:pt idx="26">
                  <c:v>0.89617648179749565</c:v>
                </c:pt>
                <c:pt idx="27">
                  <c:v>0.92840159234824737</c:v>
                </c:pt>
                <c:pt idx="28">
                  <c:v>0.93838679532729408</c:v>
                </c:pt>
              </c:numCache>
            </c:numRef>
          </c:val>
          <c:extLst xmlns:c16r2="http://schemas.microsoft.com/office/drawing/2015/06/chart">
            <c:ext xmlns:c16="http://schemas.microsoft.com/office/drawing/2014/chart" uri="{C3380CC4-5D6E-409C-BE32-E72D297353CC}">
              <c16:uniqueId val="{00000000-BA46-4CD7-B012-DCCF14870E04}"/>
            </c:ext>
          </c:extLst>
        </c:ser>
        <c:dLbls>
          <c:dLblPos val="outEnd"/>
          <c:showLegendKey val="0"/>
          <c:showVal val="1"/>
          <c:showCatName val="0"/>
          <c:showSerName val="0"/>
          <c:showPercent val="0"/>
          <c:showBubbleSize val="0"/>
        </c:dLbls>
        <c:gapWidth val="219"/>
        <c:axId val="520939832"/>
        <c:axId val="520939440"/>
      </c:barChart>
      <c:lineChart>
        <c:grouping val="standard"/>
        <c:varyColors val="0"/>
        <c:ser>
          <c:idx val="1"/>
          <c:order val="1"/>
          <c:tx>
            <c:strRef>
              <c:f>'PROGRAMAS VIG 2019'!$L$5</c:f>
              <c:strCache>
                <c:ptCount val="1"/>
                <c:pt idx="0">
                  <c:v>% Oblig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VIG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VIG 2019'!$L$6:$L$34</c:f>
              <c:numCache>
                <c:formatCode>0%</c:formatCode>
                <c:ptCount val="29"/>
                <c:pt idx="0">
                  <c:v>0.84766037175355868</c:v>
                </c:pt>
                <c:pt idx="1">
                  <c:v>0.85215540406660406</c:v>
                </c:pt>
                <c:pt idx="2">
                  <c:v>0.99241118937973405</c:v>
                </c:pt>
                <c:pt idx="3">
                  <c:v>0.66681760851626193</c:v>
                </c:pt>
                <c:pt idx="4">
                  <c:v>0.96751009412638977</c:v>
                </c:pt>
                <c:pt idx="5">
                  <c:v>0.70583251588836227</c:v>
                </c:pt>
                <c:pt idx="6">
                  <c:v>0.89514122774399707</c:v>
                </c:pt>
                <c:pt idx="7">
                  <c:v>0.9792592838563845</c:v>
                </c:pt>
                <c:pt idx="8">
                  <c:v>0.74343054102743789</c:v>
                </c:pt>
                <c:pt idx="9">
                  <c:v>0.57924191431482563</c:v>
                </c:pt>
                <c:pt idx="10">
                  <c:v>0.9526443921434139</c:v>
                </c:pt>
                <c:pt idx="11">
                  <c:v>0.87102753437652725</c:v>
                </c:pt>
                <c:pt idx="12">
                  <c:v>0.9491616549981523</c:v>
                </c:pt>
                <c:pt idx="13">
                  <c:v>0.98137434134139312</c:v>
                </c:pt>
                <c:pt idx="14">
                  <c:v>0.97867243999999998</c:v>
                </c:pt>
                <c:pt idx="15">
                  <c:v>0.89225202472008558</c:v>
                </c:pt>
                <c:pt idx="16">
                  <c:v>0.92537420679394988</c:v>
                </c:pt>
                <c:pt idx="17">
                  <c:v>0.79497219153198218</c:v>
                </c:pt>
                <c:pt idx="18">
                  <c:v>0.76503824216871263</c:v>
                </c:pt>
                <c:pt idx="19">
                  <c:v>0.95385063788469271</c:v>
                </c:pt>
                <c:pt idx="20">
                  <c:v>0.84662386030672399</c:v>
                </c:pt>
                <c:pt idx="21">
                  <c:v>1</c:v>
                </c:pt>
                <c:pt idx="22">
                  <c:v>0.24925981755149346</c:v>
                </c:pt>
                <c:pt idx="23">
                  <c:v>0.68036557355371896</c:v>
                </c:pt>
                <c:pt idx="24">
                  <c:v>0.66737130922774957</c:v>
                </c:pt>
                <c:pt idx="25">
                  <c:v>0.83749738415583441</c:v>
                </c:pt>
                <c:pt idx="26">
                  <c:v>0.89617648179749565</c:v>
                </c:pt>
                <c:pt idx="27">
                  <c:v>0.91921211887902865</c:v>
                </c:pt>
                <c:pt idx="28">
                  <c:v>0.90827169011322373</c:v>
                </c:pt>
              </c:numCache>
            </c:numRef>
          </c:val>
          <c:smooth val="0"/>
          <c:extLst xmlns:c16r2="http://schemas.microsoft.com/office/drawing/2015/06/chart">
            <c:ext xmlns:c16="http://schemas.microsoft.com/office/drawing/2014/chart" uri="{C3380CC4-5D6E-409C-BE32-E72D297353CC}">
              <c16:uniqueId val="{00000001-BA46-4CD7-B012-DCCF14870E04}"/>
            </c:ext>
          </c:extLst>
        </c:ser>
        <c:dLbls>
          <c:showLegendKey val="0"/>
          <c:showVal val="0"/>
          <c:showCatName val="0"/>
          <c:showSerName val="0"/>
          <c:showPercent val="0"/>
          <c:showBubbleSize val="0"/>
        </c:dLbls>
        <c:marker val="1"/>
        <c:smooth val="0"/>
        <c:axId val="520939832"/>
        <c:axId val="520939440"/>
      </c:lineChart>
      <c:catAx>
        <c:axId val="52093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0939440"/>
        <c:crosses val="autoZero"/>
        <c:auto val="1"/>
        <c:lblAlgn val="ctr"/>
        <c:lblOffset val="100"/>
        <c:noMultiLvlLbl val="0"/>
      </c:catAx>
      <c:valAx>
        <c:axId val="520939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0939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Vigencia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 PART ESTRATEGIAS VIG 2019 '!$E$3</c:f>
              <c:strCache>
                <c:ptCount val="1"/>
                <c:pt idx="0">
                  <c:v>% DEF</c:v>
                </c:pt>
              </c:strCache>
            </c:strRef>
          </c:tx>
          <c:spPr>
            <a:ln w="28575" cap="rnd">
              <a:solidFill>
                <a:schemeClr val="accent1"/>
              </a:solidFill>
              <a:round/>
            </a:ln>
            <a:effectLst/>
          </c:spPr>
          <c:marker>
            <c:symbol val="none"/>
          </c:marker>
          <c:cat>
            <c:strRef>
              <c:f>'% PART ESTRATEGIAS VIG 2019 '!$C$4:$C$8</c:f>
              <c:strCache>
                <c:ptCount val="5"/>
                <c:pt idx="0">
                  <c:v>Desarrollo Sostenible</c:v>
                </c:pt>
                <c:pt idx="1">
                  <c:v>Prosperidad con equidad</c:v>
                </c:pt>
                <c:pt idx="2">
                  <c:v>Inclusion Social</c:v>
                </c:pt>
                <c:pt idx="3">
                  <c:v>Seguridad Humana</c:v>
                </c:pt>
                <c:pt idx="4">
                  <c:v>Buen Gobierno</c:v>
                </c:pt>
              </c:strCache>
            </c:strRef>
          </c:cat>
          <c:val>
            <c:numRef>
              <c:f>'% PART ESTRATEGIAS VIG 2019 '!$E$4:$E$8</c:f>
              <c:numCache>
                <c:formatCode>0.00%</c:formatCode>
                <c:ptCount val="5"/>
                <c:pt idx="0">
                  <c:v>2.4328522141759821E-2</c:v>
                </c:pt>
                <c:pt idx="1">
                  <c:v>8.0485678941157809E-2</c:v>
                </c:pt>
                <c:pt idx="2">
                  <c:v>0.82154736362651914</c:v>
                </c:pt>
                <c:pt idx="3">
                  <c:v>3.3381089151768066E-2</c:v>
                </c:pt>
                <c:pt idx="4">
                  <c:v>4.0257346138795176E-2</c:v>
                </c:pt>
              </c:numCache>
            </c:numRef>
          </c:val>
          <c:smooth val="0"/>
          <c:extLst xmlns:c16r2="http://schemas.microsoft.com/office/drawing/2015/06/chart">
            <c:ext xmlns:c16="http://schemas.microsoft.com/office/drawing/2014/chart" uri="{C3380CC4-5D6E-409C-BE32-E72D297353CC}">
              <c16:uniqueId val="{00000000-28FA-4462-BC9D-ADB46B034FFA}"/>
            </c:ext>
          </c:extLst>
        </c:ser>
        <c:ser>
          <c:idx val="1"/>
          <c:order val="1"/>
          <c:tx>
            <c:strRef>
              <c:f>'% PART ESTRATEGIAS VIG 2019 '!$G$3</c:f>
              <c:strCache>
                <c:ptCount val="1"/>
                <c:pt idx="0">
                  <c:v>% COMP</c:v>
                </c:pt>
              </c:strCache>
            </c:strRef>
          </c:tx>
          <c:spPr>
            <a:ln w="28575" cap="rnd">
              <a:solidFill>
                <a:schemeClr val="accent2"/>
              </a:solidFill>
              <a:round/>
            </a:ln>
            <a:effectLst/>
          </c:spPr>
          <c:marker>
            <c:symbol val="none"/>
          </c:marker>
          <c:cat>
            <c:strRef>
              <c:f>'% PART ESTRATEGIAS VIG 2019 '!$C$4:$C$8</c:f>
              <c:strCache>
                <c:ptCount val="5"/>
                <c:pt idx="0">
                  <c:v>Desarrollo Sostenible</c:v>
                </c:pt>
                <c:pt idx="1">
                  <c:v>Prosperidad con equidad</c:v>
                </c:pt>
                <c:pt idx="2">
                  <c:v>Inclusion Social</c:v>
                </c:pt>
                <c:pt idx="3">
                  <c:v>Seguridad Humana</c:v>
                </c:pt>
                <c:pt idx="4">
                  <c:v>Buen Gobierno</c:v>
                </c:pt>
              </c:strCache>
            </c:strRef>
          </c:cat>
          <c:val>
            <c:numRef>
              <c:f>'% PART ESTRATEGIAS VIG 2019 '!$G$4:$G$8</c:f>
              <c:numCache>
                <c:formatCode>0.00%</c:formatCode>
                <c:ptCount val="5"/>
                <c:pt idx="0">
                  <c:v>2.3926026228917704E-2</c:v>
                </c:pt>
                <c:pt idx="1">
                  <c:v>7.2368339747399049E-2</c:v>
                </c:pt>
                <c:pt idx="2">
                  <c:v>0.84978881788107929</c:v>
                </c:pt>
                <c:pt idx="3">
                  <c:v>1.4424308837617333E-2</c:v>
                </c:pt>
                <c:pt idx="4">
                  <c:v>3.9492507304986699E-2</c:v>
                </c:pt>
              </c:numCache>
            </c:numRef>
          </c:val>
          <c:smooth val="0"/>
          <c:extLst xmlns:c16r2="http://schemas.microsoft.com/office/drawing/2015/06/chart">
            <c:ext xmlns:c16="http://schemas.microsoft.com/office/drawing/2014/chart" uri="{C3380CC4-5D6E-409C-BE32-E72D297353CC}">
              <c16:uniqueId val="{00000001-28FA-4462-BC9D-ADB46B034FFA}"/>
            </c:ext>
          </c:extLst>
        </c:ser>
        <c:ser>
          <c:idx val="2"/>
          <c:order val="2"/>
          <c:tx>
            <c:strRef>
              <c:f>'% PART ESTRATEGIAS VIG 2019 '!$I$3</c:f>
              <c:strCache>
                <c:ptCount val="1"/>
                <c:pt idx="0">
                  <c:v>% OBLIG</c:v>
                </c:pt>
              </c:strCache>
            </c:strRef>
          </c:tx>
          <c:spPr>
            <a:ln w="28575" cap="rnd">
              <a:solidFill>
                <a:schemeClr val="accent3"/>
              </a:solidFill>
              <a:round/>
            </a:ln>
            <a:effectLst/>
          </c:spPr>
          <c:marker>
            <c:symbol val="none"/>
          </c:marker>
          <c:cat>
            <c:strRef>
              <c:f>'% PART ESTRATEGIAS VIG 2019 '!$C$4:$C$8</c:f>
              <c:strCache>
                <c:ptCount val="5"/>
                <c:pt idx="0">
                  <c:v>Desarrollo Sostenible</c:v>
                </c:pt>
                <c:pt idx="1">
                  <c:v>Prosperidad con equidad</c:v>
                </c:pt>
                <c:pt idx="2">
                  <c:v>Inclusion Social</c:v>
                </c:pt>
                <c:pt idx="3">
                  <c:v>Seguridad Humana</c:v>
                </c:pt>
                <c:pt idx="4">
                  <c:v>Buen Gobierno</c:v>
                </c:pt>
              </c:strCache>
            </c:strRef>
          </c:cat>
          <c:val>
            <c:numRef>
              <c:f>'% PART ESTRATEGIAS VIG 2019 '!$I$4:$I$8</c:f>
              <c:numCache>
                <c:formatCode>0.00%</c:formatCode>
                <c:ptCount val="5"/>
                <c:pt idx="0">
                  <c:v>2.2705016954043859E-2</c:v>
                </c:pt>
                <c:pt idx="1">
                  <c:v>6.3107506812193417E-2</c:v>
                </c:pt>
                <c:pt idx="2">
                  <c:v>0.86179267821680772</c:v>
                </c:pt>
                <c:pt idx="3">
                  <c:v>1.1944433352900545E-2</c:v>
                </c:pt>
                <c:pt idx="4">
                  <c:v>4.0450364664054425E-2</c:v>
                </c:pt>
              </c:numCache>
            </c:numRef>
          </c:val>
          <c:smooth val="0"/>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smooth val="0"/>
        <c:axId val="416159784"/>
        <c:axId val="263045056"/>
      </c:lineChart>
      <c:catAx>
        <c:axId val="4161597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045056"/>
        <c:crosses val="autoZero"/>
        <c:auto val="1"/>
        <c:lblAlgn val="ctr"/>
        <c:lblOffset val="100"/>
        <c:noMultiLvlLbl val="0"/>
      </c:catAx>
      <c:valAx>
        <c:axId val="263045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1597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Vigencia 2019</a:t>
            </a:r>
          </a:p>
        </c:rich>
      </c:tx>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 PART PROGRAMAS VIG 2019 '!$C$3</c:f>
              <c:strCache>
                <c:ptCount val="1"/>
                <c:pt idx="0">
                  <c:v>No</c:v>
                </c:pt>
              </c:strCache>
            </c:strRef>
          </c:tx>
          <c:spPr>
            <a:solidFill>
              <a:schemeClr val="accent1"/>
            </a:solidFill>
            <a:ln>
              <a:noFill/>
            </a:ln>
            <a:effectLst/>
          </c:spPr>
          <c:invertIfNegative val="0"/>
          <c:val>
            <c:numRef>
              <c:f>'% PART PROGRAMAS VIG 2019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 PART PROGRAMAS VIG 2019 '!$F$3</c:f>
              <c:strCache>
                <c:ptCount val="1"/>
                <c:pt idx="0">
                  <c:v>Definitiva %</c:v>
                </c:pt>
              </c:strCache>
            </c:strRef>
          </c:tx>
          <c:spPr>
            <a:solidFill>
              <a:schemeClr val="accent2"/>
            </a:solidFill>
            <a:ln>
              <a:noFill/>
            </a:ln>
            <a:effectLst/>
          </c:spPr>
          <c:invertIfNegative val="0"/>
          <c:val>
            <c:numRef>
              <c:f>'% PART PROGRAMAS VIG 2019 '!$F$4:$F$32</c:f>
              <c:numCache>
                <c:formatCode>0.00%</c:formatCode>
                <c:ptCount val="29"/>
                <c:pt idx="0">
                  <c:v>2.4328522141759821E-2</c:v>
                </c:pt>
                <c:pt idx="1">
                  <c:v>9.4525973842944037E-3</c:v>
                </c:pt>
                <c:pt idx="2">
                  <c:v>5.8280336895149649E-3</c:v>
                </c:pt>
                <c:pt idx="3">
                  <c:v>6.5205047867348431E-2</c:v>
                </c:pt>
                <c:pt idx="4">
                  <c:v>0.58226614996052428</c:v>
                </c:pt>
                <c:pt idx="5">
                  <c:v>1.9390494200927355E-3</c:v>
                </c:pt>
                <c:pt idx="6">
                  <c:v>6.8718621971917519E-3</c:v>
                </c:pt>
                <c:pt idx="7">
                  <c:v>9.0475526562305477E-3</c:v>
                </c:pt>
                <c:pt idx="8">
                  <c:v>1.6412690780224622E-2</c:v>
                </c:pt>
                <c:pt idx="9">
                  <c:v>2.2691248917974384E-3</c:v>
                </c:pt>
                <c:pt idx="10">
                  <c:v>1.2490328796272562E-3</c:v>
                </c:pt>
                <c:pt idx="11">
                  <c:v>2.35189179036558E-2</c:v>
                </c:pt>
                <c:pt idx="12">
                  <c:v>7.5088563792701124E-2</c:v>
                </c:pt>
                <c:pt idx="13">
                  <c:v>6.8436573913577464E-2</c:v>
                </c:pt>
                <c:pt idx="14">
                  <c:v>5.1418370578150516E-4</c:v>
                </c:pt>
                <c:pt idx="15">
                  <c:v>2.8406249534889571E-4</c:v>
                </c:pt>
                <c:pt idx="16">
                  <c:v>3.4561714756946838E-3</c:v>
                </c:pt>
                <c:pt idx="17">
                  <c:v>5.5101982646369218E-3</c:v>
                </c:pt>
                <c:pt idx="18">
                  <c:v>1.2331516793147668E-2</c:v>
                </c:pt>
                <c:pt idx="19">
                  <c:v>1.058630594807413E-2</c:v>
                </c:pt>
                <c:pt idx="20">
                  <c:v>1.5882448437560699E-3</c:v>
                </c:pt>
                <c:pt idx="21">
                  <c:v>1.7716170445625099E-4</c:v>
                </c:pt>
                <c:pt idx="22">
                  <c:v>2.7398766119595408E-2</c:v>
                </c:pt>
                <c:pt idx="23">
                  <c:v>2.0738742799854041E-3</c:v>
                </c:pt>
                <c:pt idx="24">
                  <c:v>3.9084487521872519E-3</c:v>
                </c:pt>
                <c:pt idx="25">
                  <c:v>2.35576736572178E-3</c:v>
                </c:pt>
                <c:pt idx="26">
                  <c:v>3.1524398459185921E-3</c:v>
                </c:pt>
                <c:pt idx="27">
                  <c:v>3.4749138927154803E-2</c:v>
                </c:pt>
                <c:pt idx="28" formatCode="0%">
                  <c:v>0.99999999999999989</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263042704"/>
        <c:axId val="263042312"/>
      </c:barChart>
      <c:lineChart>
        <c:grouping val="standard"/>
        <c:varyColors val="0"/>
        <c:ser>
          <c:idx val="2"/>
          <c:order val="2"/>
          <c:tx>
            <c:strRef>
              <c:f>'% PART PROGRAMAS VIG 2019 '!$H$3</c:f>
              <c:strCache>
                <c:ptCount val="1"/>
                <c:pt idx="0">
                  <c:v>Compromisos %</c:v>
                </c:pt>
              </c:strCache>
            </c:strRef>
          </c:tx>
          <c:spPr>
            <a:ln w="28575" cap="rnd">
              <a:solidFill>
                <a:schemeClr val="accent3"/>
              </a:solidFill>
              <a:round/>
            </a:ln>
            <a:effectLst/>
          </c:spPr>
          <c:marker>
            <c:symbol val="none"/>
          </c:marker>
          <c:val>
            <c:numRef>
              <c:f>'% PART PROGRAMAS VIG 2019 '!$H$4:$H$32</c:f>
              <c:numCache>
                <c:formatCode>0.00%</c:formatCode>
                <c:ptCount val="29"/>
                <c:pt idx="0">
                  <c:v>2.2451867077870866E-2</c:v>
                </c:pt>
                <c:pt idx="1">
                  <c:v>8.0550819434923211E-3</c:v>
                </c:pt>
                <c:pt idx="2">
                  <c:v>5.8240890538024514E-3</c:v>
                </c:pt>
                <c:pt idx="3">
                  <c:v>5.4030323421423859E-2</c:v>
                </c:pt>
                <c:pt idx="4">
                  <c:v>0.5778994045275837</c:v>
                </c:pt>
                <c:pt idx="5">
                  <c:v>1.3686441306159254E-3</c:v>
                </c:pt>
                <c:pt idx="6">
                  <c:v>6.1512871640817856E-3</c:v>
                </c:pt>
                <c:pt idx="7">
                  <c:v>8.8598999347932559E-3</c:v>
                </c:pt>
                <c:pt idx="8">
                  <c:v>1.2201695586458431E-2</c:v>
                </c:pt>
                <c:pt idx="9">
                  <c:v>1.3143722461441698E-3</c:v>
                </c:pt>
                <c:pt idx="10">
                  <c:v>1.1898841683796455E-3</c:v>
                </c:pt>
                <c:pt idx="11">
                  <c:v>2.0623311245372929E-2</c:v>
                </c:pt>
                <c:pt idx="12">
                  <c:v>7.1271185480914545E-2</c:v>
                </c:pt>
                <c:pt idx="13">
                  <c:v>6.7161897648098656E-2</c:v>
                </c:pt>
                <c:pt idx="14">
                  <c:v>5.0321742194542774E-4</c:v>
                </c:pt>
                <c:pt idx="15">
                  <c:v>2.534553366220921E-4</c:v>
                </c:pt>
                <c:pt idx="16">
                  <c:v>3.1982519378648436E-3</c:v>
                </c:pt>
                <c:pt idx="17">
                  <c:v>4.3804543902141386E-3</c:v>
                </c:pt>
                <c:pt idx="18">
                  <c:v>9.4340819307036517E-3</c:v>
                </c:pt>
                <c:pt idx="19">
                  <c:v>1.0097754681413027E-2</c:v>
                </c:pt>
                <c:pt idx="20">
                  <c:v>1.3446459807330137E-3</c:v>
                </c:pt>
                <c:pt idx="21">
                  <c:v>1.7716170445625099E-4</c:v>
                </c:pt>
                <c:pt idx="22">
                  <c:v>9.5162017201655489E-3</c:v>
                </c:pt>
                <c:pt idx="23">
                  <c:v>1.4109926639805756E-3</c:v>
                </c:pt>
                <c:pt idx="24">
                  <c:v>2.60838656079677E-3</c:v>
                </c:pt>
                <c:pt idx="25">
                  <c:v>1.9729490064716716E-3</c:v>
                </c:pt>
                <c:pt idx="26">
                  <c:v>2.8251424501935631E-3</c:v>
                </c:pt>
                <c:pt idx="27">
                  <c:v>3.2261155912700984E-2</c:v>
                </c:pt>
                <c:pt idx="28">
                  <c:v>0.93838679532729419</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 PART PROGRAMAS VIG 2019 '!$J$3</c:f>
              <c:strCache>
                <c:ptCount val="1"/>
                <c:pt idx="0">
                  <c:v>Obligaciones %</c:v>
                </c:pt>
              </c:strCache>
            </c:strRef>
          </c:tx>
          <c:spPr>
            <a:ln w="28575" cap="rnd">
              <a:solidFill>
                <a:schemeClr val="accent4"/>
              </a:solidFill>
              <a:round/>
            </a:ln>
            <a:effectLst/>
          </c:spPr>
          <c:marker>
            <c:symbol val="none"/>
          </c:marker>
          <c:val>
            <c:numRef>
              <c:f>'% PART PROGRAMAS VIG 2019 '!$J$4:$J$32</c:f>
              <c:numCache>
                <c:formatCode>0.00%</c:formatCode>
                <c:ptCount val="29"/>
                <c:pt idx="0">
                  <c:v>2.1976357964101662E-2</c:v>
                </c:pt>
                <c:pt idx="1">
                  <c:v>8.5839677024470915E-3</c:v>
                </c:pt>
                <c:pt idx="2">
                  <c:v>6.1635626954228487E-3</c:v>
                </c:pt>
                <c:pt idx="3">
                  <c:v>4.6334703662287362E-2</c:v>
                </c:pt>
                <c:pt idx="4">
                  <c:v>0.60033706821122801</c:v>
                </c:pt>
                <c:pt idx="5">
                  <c:v>1.458507448560766E-3</c:v>
                </c:pt>
                <c:pt idx="6">
                  <c:v>6.5551723390740134E-3</c:v>
                </c:pt>
                <c:pt idx="7">
                  <c:v>9.4416289518471606E-3</c:v>
                </c:pt>
                <c:pt idx="8">
                  <c:v>1.3002842375038619E-2</c:v>
                </c:pt>
                <c:pt idx="9">
                  <c:v>1.4006721457389413E-3</c:v>
                </c:pt>
                <c:pt idx="10">
                  <c:v>1.2680103495751271E-3</c:v>
                </c:pt>
                <c:pt idx="11">
                  <c:v>2.1830683439743225E-2</c:v>
                </c:pt>
                <c:pt idx="12">
                  <c:v>7.5950754886801572E-2</c:v>
                </c:pt>
                <c:pt idx="13">
                  <c:v>7.1571656786446655E-2</c:v>
                </c:pt>
                <c:pt idx="14">
                  <c:v>5.3625799558476702E-4</c:v>
                </c:pt>
                <c:pt idx="15">
                  <c:v>2.7009687037815892E-4</c:v>
                </c:pt>
                <c:pt idx="16">
                  <c:v>3.4082448237662435E-3</c:v>
                </c:pt>
                <c:pt idx="17">
                  <c:v>4.6680690862516954E-3</c:v>
                </c:pt>
                <c:pt idx="18">
                  <c:v>1.0053510959106364E-2</c:v>
                </c:pt>
                <c:pt idx="19">
                  <c:v>1.0760759562788918E-2</c:v>
                </c:pt>
                <c:pt idx="20">
                  <c:v>1.4329336126943507E-3</c:v>
                </c:pt>
                <c:pt idx="21">
                  <c:v>1.8879390176676546E-4</c:v>
                </c:pt>
                <c:pt idx="22">
                  <c:v>7.2778213398925805E-3</c:v>
                </c:pt>
                <c:pt idx="23">
                  <c:v>1.5036365292080268E-3</c:v>
                </c:pt>
                <c:pt idx="24">
                  <c:v>2.7796496858068075E-3</c:v>
                </c:pt>
                <c:pt idx="25">
                  <c:v>2.1024901632205289E-3</c:v>
                </c:pt>
                <c:pt idx="26">
                  <c:v>3.010637473013673E-3</c:v>
                </c:pt>
                <c:pt idx="27">
                  <c:v>3.403908684724289E-2</c:v>
                </c:pt>
                <c:pt idx="28">
                  <c:v>0.96790757780903469</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416218296"/>
        <c:axId val="263041528"/>
      </c:lineChart>
      <c:catAx>
        <c:axId val="26304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042312"/>
        <c:crosses val="autoZero"/>
        <c:auto val="1"/>
        <c:lblAlgn val="ctr"/>
        <c:lblOffset val="100"/>
        <c:noMultiLvlLbl val="0"/>
      </c:catAx>
      <c:valAx>
        <c:axId val="2630423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042704"/>
        <c:crosses val="autoZero"/>
        <c:crossBetween val="between"/>
      </c:valAx>
      <c:valAx>
        <c:axId val="263041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218296"/>
        <c:crosses val="max"/>
        <c:crossBetween val="between"/>
      </c:valAx>
      <c:catAx>
        <c:axId val="416218296"/>
        <c:scaling>
          <c:orientation val="minMax"/>
        </c:scaling>
        <c:delete val="1"/>
        <c:axPos val="b"/>
        <c:majorTickMark val="none"/>
        <c:minorTickMark val="none"/>
        <c:tickLblPos val="nextTo"/>
        <c:crossAx val="2630415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1</xdr:row>
      <xdr:rowOff>100853</xdr:rowOff>
    </xdr:from>
    <xdr:to>
      <xdr:col>0</xdr:col>
      <xdr:colOff>1031876</xdr:colOff>
      <xdr:row>5</xdr:row>
      <xdr:rowOff>0</xdr:rowOff>
    </xdr:to>
    <xdr:pic>
      <xdr:nvPicPr>
        <xdr:cNvPr id="3" name="Imagen 2" descr="C:\Users\AUXPLANEACION03\Desktop\Gobernacion_del_quindio.jp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332174"/>
          <a:ext cx="910878"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13</xdr:row>
      <xdr:rowOff>1586</xdr:rowOff>
    </xdr:from>
    <xdr:to>
      <xdr:col>10</xdr:col>
      <xdr:colOff>355600</xdr:colOff>
      <xdr:row>34</xdr:row>
      <xdr:rowOff>63500</xdr:rowOff>
    </xdr:to>
    <xdr:graphicFrame macro="">
      <xdr:nvGraphicFramePr>
        <xdr:cNvPr id="2" name="Gráfico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931334</xdr:colOff>
      <xdr:row>13</xdr:row>
      <xdr:rowOff>41273</xdr:rowOff>
    </xdr:from>
    <xdr:to>
      <xdr:col>18</xdr:col>
      <xdr:colOff>169333</xdr:colOff>
      <xdr:row>34</xdr:row>
      <xdr:rowOff>52916</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16</xdr:row>
      <xdr:rowOff>95250</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17</xdr:row>
      <xdr:rowOff>55827</xdr:rowOff>
    </xdr:from>
    <xdr:to>
      <xdr:col>19</xdr:col>
      <xdr:colOff>654844</xdr:colOff>
      <xdr:row>28</xdr:row>
      <xdr:rowOff>142875</xdr:rowOff>
    </xdr:to>
    <xdr:graphicFrame macro="">
      <xdr:nvGraphicFramePr>
        <xdr:cNvPr id="6" name="Gráfico 5">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29</xdr:row>
      <xdr:rowOff>188115</xdr:rowOff>
    </xdr:from>
    <xdr:to>
      <xdr:col>18</xdr:col>
      <xdr:colOff>635359</xdr:colOff>
      <xdr:row>45</xdr:row>
      <xdr:rowOff>96330</xdr:rowOff>
    </xdr:to>
    <xdr:graphicFrame macro="">
      <xdr:nvGraphicFramePr>
        <xdr:cNvPr id="12" name="Gráfico 11">
          <a:extLst>
            <a:ext uri="{FF2B5EF4-FFF2-40B4-BE49-F238E27FC236}">
              <a16:creationId xmlns:a16="http://schemas.microsoft.com/office/drawing/2014/main" xmlns=""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40</xdr:row>
      <xdr:rowOff>23812</xdr:rowOff>
    </xdr:from>
    <xdr:to>
      <xdr:col>10</xdr:col>
      <xdr:colOff>1452563</xdr:colOff>
      <xdr:row>72</xdr:row>
      <xdr:rowOff>119062</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380999</xdr:colOff>
      <xdr:row>75</xdr:row>
      <xdr:rowOff>63952</xdr:rowOff>
    </xdr:from>
    <xdr:to>
      <xdr:col>12</xdr:col>
      <xdr:colOff>340177</xdr:colOff>
      <xdr:row>118</xdr:row>
      <xdr:rowOff>54428</xdr:rowOff>
    </xdr:to>
    <xdr:graphicFrame macro="">
      <xdr:nvGraphicFramePr>
        <xdr:cNvPr id="4" name="Gráfico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12</xdr:col>
      <xdr:colOff>355600</xdr:colOff>
      <xdr:row>33</xdr:row>
      <xdr:rowOff>63500</xdr:rowOff>
    </xdr:to>
    <xdr:graphicFrame macro="">
      <xdr:nvGraphicFramePr>
        <xdr:cNvPr id="2" name="Gráfico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783166</xdr:colOff>
      <xdr:row>12</xdr:row>
      <xdr:rowOff>104773</xdr:rowOff>
    </xdr:from>
    <xdr:to>
      <xdr:col>19</xdr:col>
      <xdr:colOff>698500</xdr:colOff>
      <xdr:row>33</xdr:row>
      <xdr:rowOff>137582</xdr:rowOff>
    </xdr:to>
    <xdr:graphicFrame macro="">
      <xdr:nvGraphicFramePr>
        <xdr:cNvPr id="3" name="Gráfico 2">
          <a:extLst>
            <a:ext uri="{FF2B5EF4-FFF2-40B4-BE49-F238E27FC236}">
              <a16:creationId xmlns:a16="http://schemas.microsoft.com/office/drawing/2014/main" xmlns=""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2211915</xdr:colOff>
      <xdr:row>35</xdr:row>
      <xdr:rowOff>115357</xdr:rowOff>
    </xdr:from>
    <xdr:to>
      <xdr:col>12</xdr:col>
      <xdr:colOff>275166</xdr:colOff>
      <xdr:row>58</xdr:row>
      <xdr:rowOff>21166</xdr:rowOff>
    </xdr:to>
    <xdr:graphicFrame macro="">
      <xdr:nvGraphicFramePr>
        <xdr:cNvPr id="5" name="Gráfico 4">
          <a:extLst>
            <a:ext uri="{FF2B5EF4-FFF2-40B4-BE49-F238E27FC236}">
              <a16:creationId xmlns:a16="http://schemas.microsoft.com/office/drawing/2014/main" xmlns=""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517071</xdr:colOff>
      <xdr:row>73</xdr:row>
      <xdr:rowOff>159200</xdr:rowOff>
    </xdr:from>
    <xdr:to>
      <xdr:col>14</xdr:col>
      <xdr:colOff>503464</xdr:colOff>
      <xdr:row>110</xdr:row>
      <xdr:rowOff>190499</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QUINDIO%202019/SEGUIMIENTO%20PDD%202019/SGTO%20DICIEMBRE%202019/SECRETARIAS%20DIC%202019/EDUCACION%20DIC%202019/METAS%20PROD%20EDUCACIO%20DIC%20%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ON%20QUINDIO%202019/SEGUIMIENTO%20PDD%202019/SGTO%20DICIEMBRE%202019/SECRETARIAS%20DIC%202019/SALUD%20DIC%202019/Salud%20Metas%20Dic%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BERNACION%20QUINDIO%202019/SEGUIMIENTO%20PDD%202019/SGTO%20DICIEMBRE%202019/SECRETARIAS%20DIC%202019/INTERIOR%20DIC%202019/SGTO%20INTERIOR%20DIC%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s>
    <sheetDataSet>
      <sheetData sheetId="0">
        <row r="29">
          <cell r="P29">
            <v>240000000</v>
          </cell>
          <cell r="Q29">
            <v>240000000</v>
          </cell>
        </row>
        <row r="30">
          <cell r="P30">
            <v>241355304</v>
          </cell>
          <cell r="Q30">
            <v>241355304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SALUD"/>
      <sheetName val="SEGUIM.PLAN DE ACCION"/>
      <sheetName val="PLAN DE ACCION"/>
      <sheetName val="INVERSIÓN MPIOS"/>
    </sheetNames>
    <sheetDataSet>
      <sheetData sheetId="0">
        <row r="47">
          <cell r="P47">
            <v>8895695</v>
          </cell>
          <cell r="Q47">
            <v>8895695</v>
          </cell>
        </row>
        <row r="48">
          <cell r="P48">
            <v>25631640</v>
          </cell>
          <cell r="Q48">
            <v>25631640</v>
          </cell>
        </row>
        <row r="89">
          <cell r="O89">
            <v>20185360407</v>
          </cell>
        </row>
        <row r="90">
          <cell r="O90">
            <v>1357798766</v>
          </cell>
        </row>
        <row r="92">
          <cell r="O92">
            <v>180012439</v>
          </cell>
        </row>
        <row r="96">
          <cell r="O96">
            <v>1543484109</v>
          </cell>
          <cell r="P96">
            <v>1519441140</v>
          </cell>
        </row>
        <row r="97">
          <cell r="O97">
            <v>3114728803</v>
          </cell>
          <cell r="P97">
            <v>3099474557</v>
          </cell>
        </row>
        <row r="98">
          <cell r="O98">
            <v>81073317</v>
          </cell>
        </row>
        <row r="99">
          <cell r="O99">
            <v>2595251344.77</v>
          </cell>
          <cell r="P99">
            <v>2572053017</v>
          </cell>
        </row>
        <row r="101">
          <cell r="O101">
            <v>6866202</v>
          </cell>
        </row>
        <row r="102">
          <cell r="O102">
            <v>134128260</v>
          </cell>
        </row>
        <row r="103">
          <cell r="O103">
            <v>68256639</v>
          </cell>
        </row>
        <row r="104">
          <cell r="O104">
            <v>151028573</v>
          </cell>
          <cell r="P104">
            <v>151028573</v>
          </cell>
        </row>
        <row r="105">
          <cell r="O105">
            <v>140650732.91999999</v>
          </cell>
          <cell r="P105">
            <v>140650732</v>
          </cell>
        </row>
        <row r="106">
          <cell r="O106">
            <v>130836198</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INTERIOR"/>
      <sheetName val="PA INTERIOR"/>
      <sheetName val="SGTO PA INTERIOR"/>
      <sheetName val="IT INTERIOR"/>
      <sheetName val="GR INTERIOR"/>
    </sheetNames>
    <sheetDataSet>
      <sheetData sheetId="0">
        <row r="21">
          <cell r="P21">
            <v>864849529</v>
          </cell>
          <cell r="Q21">
            <v>118855393</v>
          </cell>
        </row>
        <row r="22">
          <cell r="P22">
            <v>4358833</v>
          </cell>
          <cell r="Q22">
            <v>4358833</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W423"/>
  <sheetViews>
    <sheetView showGridLines="0" tabSelected="1" zoomScale="80" zoomScaleNormal="80" workbookViewId="0">
      <selection activeCell="A6" sqref="A6:AB6"/>
    </sheetView>
  </sheetViews>
  <sheetFormatPr baseColWidth="10" defaultColWidth="11.42578125" defaultRowHeight="24.75" customHeight="1" x14ac:dyDescent="0.2"/>
  <cols>
    <col min="1" max="1" width="16.140625" style="206" customWidth="1"/>
    <col min="2" max="2" width="20" style="206" customWidth="1"/>
    <col min="3" max="3" width="31.42578125" style="533" customWidth="1"/>
    <col min="4" max="4" width="32.140625" style="206" customWidth="1"/>
    <col min="5" max="5" width="15.85546875" style="206" customWidth="1"/>
    <col min="6" max="6" width="23.42578125" style="206" customWidth="1"/>
    <col min="7" max="7" width="13" style="703" customWidth="1"/>
    <col min="8" max="8" width="39.85546875" style="716" customWidth="1"/>
    <col min="9" max="9" width="24.42578125" style="716" customWidth="1"/>
    <col min="10" max="10" width="19.28515625" style="717" customWidth="1"/>
    <col min="11" max="11" width="11.85546875" style="718" customWidth="1"/>
    <col min="12" max="12" width="14.28515625" style="705" customWidth="1"/>
    <col min="13" max="13" width="14.28515625" style="533" customWidth="1"/>
    <col min="14" max="14" width="13.28515625" style="533" customWidth="1"/>
    <col min="15" max="15" width="13.140625" style="705" customWidth="1"/>
    <col min="16" max="16" width="14" style="706" customWidth="1"/>
    <col min="17" max="17" width="10.42578125" style="533" customWidth="1"/>
    <col min="18" max="18" width="10.140625" style="707" customWidth="1"/>
    <col min="19" max="19" width="13.140625" style="706" customWidth="1"/>
    <col min="20" max="20" width="12" style="533" customWidth="1"/>
    <col min="21" max="21" width="11.28515625" style="533" customWidth="1"/>
    <col min="22" max="22" width="11.140625" style="706" customWidth="1"/>
    <col min="23" max="23" width="11.42578125" style="533" customWidth="1"/>
    <col min="24" max="24" width="12" style="533" customWidth="1"/>
    <col min="25" max="25" width="12.28515625" style="706" customWidth="1"/>
    <col min="26" max="26" width="20.7109375" style="708" customWidth="1"/>
    <col min="27" max="27" width="12.140625" style="586" customWidth="1"/>
    <col min="28" max="28" width="17" style="586" customWidth="1"/>
    <col min="29" max="29" width="26.140625" style="709" customWidth="1"/>
    <col min="30" max="30" width="26.42578125" style="709" customWidth="1"/>
    <col min="31" max="32" width="24.28515625" style="710" customWidth="1"/>
    <col min="33" max="33" width="28.28515625" style="711" customWidth="1"/>
    <col min="34" max="34" width="24.42578125" style="711" customWidth="1"/>
    <col min="35" max="35" width="27" style="709" customWidth="1"/>
    <col min="36" max="36" width="24.42578125" style="709" customWidth="1"/>
    <col min="37" max="37" width="26.28515625" style="99" customWidth="1"/>
    <col min="38" max="38" width="24.7109375" style="99" customWidth="1"/>
    <col min="39" max="39" width="23.85546875" style="99" customWidth="1"/>
    <col min="40" max="40" width="28" style="99" customWidth="1"/>
    <col min="41" max="42" width="25.140625" style="709" customWidth="1"/>
    <col min="43" max="43" width="26.28515625" style="709" customWidth="1"/>
    <col min="44" max="44" width="23.28515625" style="709" customWidth="1"/>
    <col min="45" max="46" width="24.140625" style="709" customWidth="1"/>
    <col min="47" max="48" width="24.140625" style="710" customWidth="1"/>
    <col min="49" max="49" width="28.140625" style="709" customWidth="1"/>
    <col min="50" max="50" width="25.42578125" style="709" customWidth="1"/>
    <col min="51" max="51" width="25.85546875" style="709" customWidth="1"/>
    <col min="52" max="52" width="24.140625" style="709" customWidth="1"/>
    <col min="53" max="53" width="29" style="709" customWidth="1"/>
    <col min="54" max="54" width="25.7109375" style="709" customWidth="1"/>
    <col min="55" max="55" width="29.42578125" style="709" customWidth="1"/>
    <col min="56" max="56" width="29.7109375" style="709" customWidth="1"/>
    <col min="57" max="57" width="28" style="709" customWidth="1"/>
    <col min="58" max="58" width="29.28515625" style="709" customWidth="1"/>
    <col min="59" max="59" width="28.5703125" style="710" customWidth="1"/>
    <col min="60" max="60" width="28.140625" style="710" customWidth="1"/>
    <col min="61" max="61" width="28.140625" style="709" customWidth="1"/>
    <col min="62" max="62" width="22.28515625" style="712" customWidth="1"/>
    <col min="63" max="63" width="25.28515625" style="709" customWidth="1"/>
    <col min="64" max="64" width="23.85546875" style="709" customWidth="1"/>
    <col min="65" max="65" width="26.28515625" style="713" customWidth="1"/>
    <col min="66" max="66" width="29.7109375" style="713" customWidth="1"/>
    <col min="67" max="67" width="27.5703125" style="711" customWidth="1"/>
    <col min="68" max="68" width="26.28515625" style="711" customWidth="1"/>
    <col min="69" max="69" width="25.7109375" style="714" customWidth="1"/>
    <col min="70" max="75" width="27.5703125" style="714" customWidth="1"/>
    <col min="76" max="76" width="26.7109375" style="714" customWidth="1"/>
    <col min="77" max="77" width="25.7109375" style="714" customWidth="1"/>
    <col min="78" max="79" width="27.5703125" style="714" customWidth="1"/>
    <col min="80" max="80" width="27" style="714" customWidth="1"/>
    <col min="81" max="81" width="27.28515625" style="714" customWidth="1"/>
    <col min="82" max="82" width="26.7109375" style="714" customWidth="1"/>
    <col min="83" max="85" width="27.5703125" style="714" customWidth="1"/>
    <col min="86" max="86" width="28.28515625" style="714" customWidth="1"/>
    <col min="87" max="89" width="27.5703125" style="714" customWidth="1"/>
    <col min="90" max="90" width="25.140625" style="714" customWidth="1"/>
    <col min="91" max="93" width="27.5703125" style="714" customWidth="1"/>
    <col min="94" max="94" width="27.7109375" style="714" customWidth="1"/>
    <col min="95" max="95" width="31.140625" style="714" customWidth="1"/>
    <col min="96" max="96" width="31.5703125" style="714" customWidth="1"/>
    <col min="97" max="97" width="27.5703125" style="714" customWidth="1"/>
    <col min="98" max="98" width="26.85546875" style="714" customWidth="1"/>
    <col min="99" max="99" width="26.7109375" style="714" customWidth="1"/>
    <col min="100" max="102" width="27.5703125" style="714" customWidth="1"/>
    <col min="103" max="103" width="26.85546875" style="714" customWidth="1"/>
    <col min="104" max="104" width="27.7109375" style="714" customWidth="1"/>
    <col min="105" max="109" width="27.5703125" style="714" customWidth="1"/>
    <col min="110" max="110" width="28.85546875" style="714" customWidth="1"/>
    <col min="111" max="111" width="29" style="714" customWidth="1"/>
    <col min="112" max="112" width="27.85546875" style="714" customWidth="1"/>
    <col min="113" max="113" width="32.140625" style="714" customWidth="1"/>
    <col min="114" max="121" width="27.5703125" style="714" customWidth="1"/>
    <col min="122" max="122" width="31.85546875" style="714" customWidth="1"/>
    <col min="123" max="153" width="27.5703125" style="714" customWidth="1"/>
    <col min="154" max="154" width="29" style="714" customWidth="1"/>
    <col min="155" max="155" width="27.5703125" style="714" customWidth="1"/>
    <col min="156" max="156" width="31.7109375" style="714" customWidth="1"/>
    <col min="157" max="157" width="37.140625" style="714" customWidth="1"/>
    <col min="158" max="158" width="26.42578125" style="204" customWidth="1"/>
    <col min="159" max="161" width="27.5703125" style="204" customWidth="1"/>
    <col min="162" max="162" width="23.85546875" style="204" customWidth="1"/>
    <col min="163" max="163" width="22.28515625" style="204" customWidth="1"/>
    <col min="164" max="171" width="27.5703125" style="204" customWidth="1"/>
    <col min="172" max="172" width="31.5703125" style="204" customWidth="1"/>
    <col min="173" max="173" width="26.28515625" style="204" customWidth="1"/>
    <col min="174" max="201" width="27.5703125" style="204" customWidth="1"/>
    <col min="202" max="202" width="32.5703125" style="204" customWidth="1"/>
    <col min="203" max="203" width="23.85546875" style="204" customWidth="1"/>
    <col min="204" max="206" width="27.5703125" style="204" customWidth="1"/>
    <col min="207" max="237" width="27.5703125" style="789" customWidth="1"/>
    <col min="238" max="238" width="31" style="789" customWidth="1"/>
    <col min="239" max="252" width="27.5703125" style="789" customWidth="1"/>
    <col min="253" max="253" width="30.140625" style="789" customWidth="1"/>
    <col min="254" max="254" width="32.5703125" style="789" customWidth="1"/>
    <col min="255" max="255" width="27.5703125" style="789" customWidth="1"/>
    <col min="256" max="256" width="31" style="789" customWidth="1"/>
    <col min="257" max="257" width="27.5703125" style="789" customWidth="1"/>
    <col min="258" max="16384" width="11.42578125" style="206"/>
  </cols>
  <sheetData>
    <row r="1" spans="1:257" ht="18" customHeight="1" x14ac:dyDescent="0.25">
      <c r="A1" s="987"/>
      <c r="B1" s="987"/>
      <c r="C1" s="987"/>
      <c r="D1" s="987"/>
      <c r="E1" s="987"/>
      <c r="F1" s="987"/>
      <c r="G1" s="987"/>
      <c r="H1" s="987"/>
      <c r="I1" s="987"/>
      <c r="J1" s="987"/>
      <c r="K1" s="987"/>
      <c r="L1" s="987"/>
      <c r="M1" s="987"/>
      <c r="N1" s="987"/>
      <c r="O1" s="987"/>
      <c r="P1" s="987"/>
      <c r="Q1" s="987"/>
      <c r="R1" s="987"/>
      <c r="S1" s="987"/>
      <c r="T1" s="987"/>
      <c r="U1" s="987"/>
      <c r="V1" s="988"/>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c r="CA1" s="987"/>
      <c r="CB1" s="987"/>
      <c r="CC1" s="987"/>
      <c r="CD1" s="987"/>
      <c r="CE1" s="987"/>
      <c r="CF1" s="987"/>
      <c r="CG1" s="987"/>
      <c r="CH1" s="987"/>
      <c r="CI1" s="987"/>
      <c r="CJ1" s="987"/>
      <c r="CK1" s="987"/>
      <c r="CL1" s="987"/>
      <c r="CM1" s="987"/>
      <c r="CN1" s="987"/>
      <c r="CO1" s="987"/>
      <c r="CP1" s="987"/>
      <c r="CQ1" s="987"/>
      <c r="CR1" s="987"/>
      <c r="CS1" s="987"/>
      <c r="CT1" s="987"/>
      <c r="CU1" s="987"/>
      <c r="CV1" s="987"/>
      <c r="CW1" s="987"/>
      <c r="CX1" s="987"/>
      <c r="CY1" s="987"/>
      <c r="CZ1" s="987"/>
      <c r="DA1" s="987"/>
      <c r="DB1" s="987"/>
      <c r="DC1" s="987"/>
      <c r="DD1" s="987"/>
      <c r="DE1" s="987"/>
      <c r="DF1" s="987"/>
      <c r="DG1" s="987"/>
      <c r="DH1" s="987"/>
      <c r="DI1" s="987"/>
      <c r="DJ1" s="987"/>
      <c r="DK1" s="987"/>
      <c r="DL1" s="987"/>
      <c r="DM1" s="987"/>
      <c r="DN1" s="987"/>
      <c r="DO1" s="987"/>
      <c r="DP1" s="987"/>
      <c r="DQ1" s="987"/>
      <c r="DR1" s="987"/>
      <c r="DS1" s="987"/>
      <c r="DT1" s="987"/>
      <c r="DU1" s="987"/>
      <c r="DV1" s="987"/>
      <c r="DW1" s="987"/>
      <c r="DX1" s="987"/>
      <c r="DY1" s="987"/>
      <c r="DZ1" s="987"/>
      <c r="EA1" s="987"/>
      <c r="EB1" s="987"/>
      <c r="EC1" s="987"/>
      <c r="ED1" s="987"/>
      <c r="EE1" s="987"/>
      <c r="EF1" s="987"/>
      <c r="EG1" s="987"/>
      <c r="EH1" s="987"/>
      <c r="EI1" s="987"/>
      <c r="EJ1" s="987"/>
      <c r="EK1" s="987"/>
      <c r="EL1" s="987"/>
      <c r="EM1" s="987"/>
      <c r="EN1" s="987"/>
      <c r="EO1" s="987"/>
      <c r="EP1" s="987"/>
      <c r="EQ1" s="987"/>
      <c r="ER1" s="987"/>
      <c r="ES1" s="987"/>
      <c r="ET1" s="987"/>
      <c r="EU1" s="987"/>
      <c r="EV1" s="987"/>
      <c r="EW1" s="987"/>
      <c r="EX1" s="987"/>
      <c r="EY1" s="987"/>
      <c r="EZ1" s="987"/>
      <c r="FA1" s="987"/>
      <c r="FB1" s="987"/>
      <c r="FC1" s="987"/>
      <c r="FD1" s="987"/>
      <c r="FE1" s="987"/>
      <c r="FF1" s="987"/>
      <c r="FG1" s="987"/>
      <c r="FH1" s="987"/>
      <c r="FI1" s="987"/>
      <c r="FJ1" s="987"/>
      <c r="FK1" s="987"/>
      <c r="FL1" s="987"/>
      <c r="FM1" s="987"/>
      <c r="FN1" s="987"/>
      <c r="FO1" s="987"/>
      <c r="FP1" s="987"/>
      <c r="FQ1" s="987"/>
      <c r="FR1" s="987"/>
      <c r="FS1" s="987"/>
      <c r="FT1" s="987"/>
      <c r="FU1" s="987"/>
      <c r="FV1" s="987"/>
      <c r="FW1" s="987"/>
      <c r="FX1" s="987"/>
      <c r="FY1" s="987"/>
      <c r="FZ1" s="987"/>
      <c r="GA1" s="987"/>
      <c r="GB1" s="987"/>
      <c r="GC1" s="987"/>
      <c r="GD1" s="987"/>
      <c r="GE1" s="987"/>
      <c r="GF1" s="987"/>
      <c r="GG1" s="987"/>
      <c r="GH1" s="987"/>
      <c r="GI1" s="987"/>
      <c r="GJ1" s="987"/>
      <c r="GK1" s="987"/>
      <c r="GL1" s="987"/>
      <c r="GM1" s="987"/>
      <c r="GN1" s="987"/>
      <c r="GO1" s="987"/>
      <c r="GP1" s="987"/>
      <c r="GQ1" s="719"/>
      <c r="GR1" s="719"/>
      <c r="GS1" s="719"/>
      <c r="GT1" s="719"/>
      <c r="IV1" s="205" t="s">
        <v>0</v>
      </c>
      <c r="IW1" s="205" t="s">
        <v>1</v>
      </c>
    </row>
    <row r="2" spans="1:257" ht="18" customHeight="1" x14ac:dyDescent="0.25">
      <c r="A2" s="987"/>
      <c r="B2" s="987"/>
      <c r="C2" s="987"/>
      <c r="D2" s="987"/>
      <c r="E2" s="987"/>
      <c r="F2" s="987"/>
      <c r="G2" s="987"/>
      <c r="H2" s="987"/>
      <c r="I2" s="987"/>
      <c r="J2" s="987"/>
      <c r="K2" s="987"/>
      <c r="L2" s="987"/>
      <c r="M2" s="987"/>
      <c r="N2" s="987"/>
      <c r="O2" s="987"/>
      <c r="P2" s="987"/>
      <c r="Q2" s="987"/>
      <c r="R2" s="987"/>
      <c r="S2" s="987"/>
      <c r="T2" s="987"/>
      <c r="U2" s="987"/>
      <c r="V2" s="988"/>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987"/>
      <c r="DD2" s="987"/>
      <c r="DE2" s="987"/>
      <c r="DF2" s="987"/>
      <c r="DG2" s="987"/>
      <c r="DH2" s="987"/>
      <c r="DI2" s="987"/>
      <c r="DJ2" s="987"/>
      <c r="DK2" s="987"/>
      <c r="DL2" s="987"/>
      <c r="DM2" s="987"/>
      <c r="DN2" s="987"/>
      <c r="DO2" s="987"/>
      <c r="DP2" s="987"/>
      <c r="DQ2" s="987"/>
      <c r="DR2" s="987"/>
      <c r="DS2" s="987"/>
      <c r="DT2" s="987"/>
      <c r="DU2" s="987"/>
      <c r="DV2" s="987"/>
      <c r="DW2" s="987"/>
      <c r="DX2" s="987"/>
      <c r="DY2" s="987"/>
      <c r="DZ2" s="987"/>
      <c r="EA2" s="987"/>
      <c r="EB2" s="987"/>
      <c r="EC2" s="987"/>
      <c r="ED2" s="987"/>
      <c r="EE2" s="987"/>
      <c r="EF2" s="987"/>
      <c r="EG2" s="987"/>
      <c r="EH2" s="987"/>
      <c r="EI2" s="987"/>
      <c r="EJ2" s="987"/>
      <c r="EK2" s="987"/>
      <c r="EL2" s="987"/>
      <c r="EM2" s="987"/>
      <c r="EN2" s="987"/>
      <c r="EO2" s="987"/>
      <c r="EP2" s="987"/>
      <c r="EQ2" s="987"/>
      <c r="ER2" s="987"/>
      <c r="ES2" s="987"/>
      <c r="ET2" s="987"/>
      <c r="EU2" s="987"/>
      <c r="EV2" s="987"/>
      <c r="EW2" s="987"/>
      <c r="EX2" s="987"/>
      <c r="EY2" s="987"/>
      <c r="EZ2" s="987"/>
      <c r="FA2" s="987"/>
      <c r="FB2" s="987"/>
      <c r="FC2" s="987"/>
      <c r="FD2" s="987"/>
      <c r="FE2" s="987"/>
      <c r="FF2" s="987"/>
      <c r="FG2" s="987"/>
      <c r="FH2" s="987"/>
      <c r="FI2" s="987"/>
      <c r="FJ2" s="987"/>
      <c r="FK2" s="987"/>
      <c r="FL2" s="987"/>
      <c r="FM2" s="987"/>
      <c r="FN2" s="987"/>
      <c r="FO2" s="987"/>
      <c r="FP2" s="987"/>
      <c r="FQ2" s="987"/>
      <c r="FR2" s="987"/>
      <c r="FS2" s="987"/>
      <c r="FT2" s="987"/>
      <c r="FU2" s="987"/>
      <c r="FV2" s="987"/>
      <c r="FW2" s="987"/>
      <c r="FX2" s="987"/>
      <c r="FY2" s="987"/>
      <c r="FZ2" s="987"/>
      <c r="GA2" s="987"/>
      <c r="GB2" s="987"/>
      <c r="GC2" s="987"/>
      <c r="GD2" s="987"/>
      <c r="GE2" s="987"/>
      <c r="GF2" s="987"/>
      <c r="GG2" s="987"/>
      <c r="GH2" s="987"/>
      <c r="GI2" s="987"/>
      <c r="GJ2" s="987"/>
      <c r="GK2" s="987"/>
      <c r="GL2" s="987"/>
      <c r="GM2" s="987"/>
      <c r="GN2" s="987"/>
      <c r="GO2" s="987"/>
      <c r="GP2" s="987"/>
      <c r="GQ2" s="719"/>
      <c r="GR2" s="719"/>
      <c r="GS2" s="719"/>
      <c r="GT2" s="719"/>
      <c r="IV2" s="205" t="s">
        <v>2</v>
      </c>
      <c r="IW2" s="207">
        <v>5</v>
      </c>
    </row>
    <row r="3" spans="1:257" ht="18" customHeight="1" x14ac:dyDescent="0.2">
      <c r="A3" s="989" t="s">
        <v>1027</v>
      </c>
      <c r="B3" s="989"/>
      <c r="C3" s="989"/>
      <c r="D3" s="989"/>
      <c r="E3" s="989"/>
      <c r="F3" s="989"/>
      <c r="G3" s="989"/>
      <c r="H3" s="989"/>
      <c r="I3" s="989"/>
      <c r="J3" s="989"/>
      <c r="K3" s="989"/>
      <c r="L3" s="989"/>
      <c r="M3" s="989"/>
      <c r="N3" s="989"/>
      <c r="O3" s="989"/>
      <c r="P3" s="989"/>
      <c r="Q3" s="989"/>
      <c r="R3" s="989"/>
      <c r="S3" s="989"/>
      <c r="T3" s="989"/>
      <c r="U3" s="989"/>
      <c r="V3" s="990"/>
      <c r="W3" s="989"/>
      <c r="X3" s="989"/>
      <c r="Y3" s="989"/>
      <c r="Z3" s="989"/>
      <c r="AA3" s="989"/>
      <c r="AB3" s="989"/>
      <c r="AC3" s="989"/>
      <c r="AD3" s="989"/>
      <c r="AE3" s="989"/>
      <c r="AF3" s="989"/>
      <c r="AG3" s="989"/>
      <c r="AH3" s="989"/>
      <c r="AI3" s="989"/>
      <c r="AJ3" s="989"/>
      <c r="AK3" s="989"/>
      <c r="AL3" s="989"/>
      <c r="AM3" s="989"/>
      <c r="AN3" s="989"/>
      <c r="AO3" s="989"/>
      <c r="AP3" s="989"/>
      <c r="AQ3" s="989"/>
      <c r="AR3" s="989"/>
      <c r="AS3" s="989"/>
      <c r="AT3" s="989"/>
      <c r="AU3" s="989"/>
      <c r="AV3" s="989"/>
      <c r="AW3" s="989"/>
      <c r="AX3" s="989"/>
      <c r="AY3" s="989"/>
      <c r="AZ3" s="989"/>
      <c r="BA3" s="989"/>
      <c r="BB3" s="989"/>
      <c r="BC3" s="989"/>
      <c r="BD3" s="989"/>
      <c r="BE3" s="989"/>
      <c r="BF3" s="989"/>
      <c r="BG3" s="989"/>
      <c r="BH3" s="989"/>
      <c r="BI3" s="989"/>
      <c r="BJ3" s="989"/>
      <c r="BK3" s="989"/>
      <c r="BL3" s="989"/>
      <c r="BM3" s="989"/>
      <c r="BN3" s="989"/>
      <c r="BO3" s="989"/>
      <c r="BP3" s="989"/>
      <c r="BQ3" s="989"/>
      <c r="BR3" s="989"/>
      <c r="BS3" s="989"/>
      <c r="BT3" s="989"/>
      <c r="BU3" s="989"/>
      <c r="BV3" s="989"/>
      <c r="BW3" s="989"/>
      <c r="BX3" s="989"/>
      <c r="BY3" s="989"/>
      <c r="BZ3" s="989"/>
      <c r="CA3" s="989"/>
      <c r="CB3" s="989"/>
      <c r="CC3" s="989"/>
      <c r="CD3" s="989"/>
      <c r="CE3" s="989"/>
      <c r="CF3" s="989"/>
      <c r="CG3" s="989"/>
      <c r="CH3" s="989"/>
      <c r="CI3" s="989"/>
      <c r="CJ3" s="989"/>
      <c r="CK3" s="989"/>
      <c r="CL3" s="989"/>
      <c r="CM3" s="989"/>
      <c r="CN3" s="989"/>
      <c r="CO3" s="989"/>
      <c r="CP3" s="989"/>
      <c r="CQ3" s="989"/>
      <c r="CR3" s="989"/>
      <c r="CS3" s="989"/>
      <c r="CT3" s="989"/>
      <c r="CU3" s="989"/>
      <c r="CV3" s="989"/>
      <c r="CW3" s="989"/>
      <c r="CX3" s="989"/>
      <c r="CY3" s="989"/>
      <c r="CZ3" s="989"/>
      <c r="DA3" s="989"/>
      <c r="DB3" s="989"/>
      <c r="DC3" s="989"/>
      <c r="DD3" s="989"/>
      <c r="DE3" s="989"/>
      <c r="DF3" s="989"/>
      <c r="DG3" s="989"/>
      <c r="DH3" s="989"/>
      <c r="DI3" s="989"/>
      <c r="DJ3" s="989"/>
      <c r="DK3" s="989"/>
      <c r="DL3" s="989"/>
      <c r="DM3" s="989"/>
      <c r="DN3" s="989"/>
      <c r="DO3" s="989"/>
      <c r="DP3" s="989"/>
      <c r="DQ3" s="989"/>
      <c r="DR3" s="989"/>
      <c r="DS3" s="989"/>
      <c r="DT3" s="989"/>
      <c r="DU3" s="989"/>
      <c r="DV3" s="989"/>
      <c r="DW3" s="989"/>
      <c r="DX3" s="989"/>
      <c r="DY3" s="989"/>
      <c r="DZ3" s="989"/>
      <c r="EA3" s="989"/>
      <c r="EB3" s="989"/>
      <c r="EC3" s="989"/>
      <c r="ED3" s="989"/>
      <c r="EE3" s="989"/>
      <c r="EF3" s="989"/>
      <c r="EG3" s="989"/>
      <c r="EH3" s="989"/>
      <c r="EI3" s="989"/>
      <c r="EJ3" s="989"/>
      <c r="EK3" s="989"/>
      <c r="EL3" s="989"/>
      <c r="EM3" s="989"/>
      <c r="EN3" s="989"/>
      <c r="EO3" s="989"/>
      <c r="EP3" s="989"/>
      <c r="EQ3" s="989"/>
      <c r="ER3" s="989"/>
      <c r="ES3" s="989"/>
      <c r="ET3" s="989"/>
      <c r="EU3" s="989"/>
      <c r="EV3" s="989"/>
      <c r="EW3" s="989"/>
      <c r="EX3" s="989"/>
      <c r="EY3" s="989"/>
      <c r="EZ3" s="989"/>
      <c r="FA3" s="989"/>
      <c r="FB3" s="989"/>
      <c r="FC3" s="989"/>
      <c r="FD3" s="989"/>
      <c r="FE3" s="989"/>
      <c r="FF3" s="989"/>
      <c r="FG3" s="989"/>
      <c r="FH3" s="989"/>
      <c r="FI3" s="989"/>
      <c r="FJ3" s="989"/>
      <c r="FK3" s="989"/>
      <c r="FL3" s="989"/>
      <c r="FM3" s="989"/>
      <c r="FN3" s="989"/>
      <c r="FO3" s="989"/>
      <c r="FP3" s="989"/>
      <c r="FQ3" s="989"/>
      <c r="FR3" s="989"/>
      <c r="FS3" s="989"/>
      <c r="FT3" s="989"/>
      <c r="FU3" s="989"/>
      <c r="FV3" s="989"/>
      <c r="FW3" s="989"/>
      <c r="FX3" s="989"/>
      <c r="FY3" s="989"/>
      <c r="FZ3" s="989"/>
      <c r="GA3" s="989"/>
      <c r="GB3" s="989"/>
      <c r="GC3" s="989"/>
      <c r="GD3" s="989"/>
      <c r="GE3" s="989"/>
      <c r="GF3" s="989"/>
      <c r="GG3" s="989"/>
      <c r="GH3" s="989"/>
      <c r="GI3" s="989"/>
      <c r="GJ3" s="989"/>
      <c r="GK3" s="989"/>
      <c r="GL3" s="989"/>
      <c r="GM3" s="989"/>
      <c r="GN3" s="989"/>
      <c r="GO3" s="989"/>
      <c r="GP3" s="989"/>
      <c r="GQ3" s="720"/>
      <c r="GR3" s="720"/>
      <c r="GS3" s="720"/>
      <c r="GT3" s="720"/>
      <c r="IV3" s="208" t="s">
        <v>3</v>
      </c>
      <c r="IW3" s="208" t="s">
        <v>4</v>
      </c>
    </row>
    <row r="4" spans="1:257" ht="18" customHeight="1" x14ac:dyDescent="0.2">
      <c r="A4" s="989"/>
      <c r="B4" s="989"/>
      <c r="C4" s="989"/>
      <c r="D4" s="989"/>
      <c r="E4" s="989"/>
      <c r="F4" s="989"/>
      <c r="G4" s="989"/>
      <c r="H4" s="989"/>
      <c r="I4" s="989"/>
      <c r="J4" s="989"/>
      <c r="K4" s="989"/>
      <c r="L4" s="989"/>
      <c r="M4" s="989"/>
      <c r="N4" s="989"/>
      <c r="O4" s="989"/>
      <c r="P4" s="989"/>
      <c r="Q4" s="989"/>
      <c r="R4" s="989"/>
      <c r="S4" s="989"/>
      <c r="T4" s="989"/>
      <c r="U4" s="989"/>
      <c r="V4" s="990"/>
      <c r="W4" s="989"/>
      <c r="X4" s="989"/>
      <c r="Y4" s="989"/>
      <c r="Z4" s="989"/>
      <c r="AA4" s="989"/>
      <c r="AB4" s="989"/>
      <c r="AC4" s="989"/>
      <c r="AD4" s="989"/>
      <c r="AE4" s="989"/>
      <c r="AF4" s="989"/>
      <c r="AG4" s="989"/>
      <c r="AH4" s="989"/>
      <c r="AI4" s="989"/>
      <c r="AJ4" s="989"/>
      <c r="AK4" s="989"/>
      <c r="AL4" s="989"/>
      <c r="AM4" s="989"/>
      <c r="AN4" s="989"/>
      <c r="AO4" s="989"/>
      <c r="AP4" s="989"/>
      <c r="AQ4" s="989"/>
      <c r="AR4" s="989"/>
      <c r="AS4" s="989"/>
      <c r="AT4" s="989"/>
      <c r="AU4" s="989"/>
      <c r="AV4" s="989"/>
      <c r="AW4" s="989"/>
      <c r="AX4" s="989"/>
      <c r="AY4" s="989"/>
      <c r="AZ4" s="989"/>
      <c r="BA4" s="989"/>
      <c r="BB4" s="989"/>
      <c r="BC4" s="989"/>
      <c r="BD4" s="989"/>
      <c r="BE4" s="989"/>
      <c r="BF4" s="989"/>
      <c r="BG4" s="989"/>
      <c r="BH4" s="989"/>
      <c r="BI4" s="989"/>
      <c r="BJ4" s="989"/>
      <c r="BK4" s="989"/>
      <c r="BL4" s="989"/>
      <c r="BM4" s="989"/>
      <c r="BN4" s="989"/>
      <c r="BO4" s="989"/>
      <c r="BP4" s="989"/>
      <c r="BQ4" s="989"/>
      <c r="BR4" s="989"/>
      <c r="BS4" s="989"/>
      <c r="BT4" s="989"/>
      <c r="BU4" s="989"/>
      <c r="BV4" s="989"/>
      <c r="BW4" s="989"/>
      <c r="BX4" s="989"/>
      <c r="BY4" s="989"/>
      <c r="BZ4" s="989"/>
      <c r="CA4" s="989"/>
      <c r="CB4" s="989"/>
      <c r="CC4" s="989"/>
      <c r="CD4" s="989"/>
      <c r="CE4" s="989"/>
      <c r="CF4" s="989"/>
      <c r="CG4" s="989"/>
      <c r="CH4" s="989"/>
      <c r="CI4" s="989"/>
      <c r="CJ4" s="989"/>
      <c r="CK4" s="989"/>
      <c r="CL4" s="989"/>
      <c r="CM4" s="989"/>
      <c r="CN4" s="989"/>
      <c r="CO4" s="989"/>
      <c r="CP4" s="989"/>
      <c r="CQ4" s="989"/>
      <c r="CR4" s="989"/>
      <c r="CS4" s="989"/>
      <c r="CT4" s="989"/>
      <c r="CU4" s="989"/>
      <c r="CV4" s="989"/>
      <c r="CW4" s="989"/>
      <c r="CX4" s="989"/>
      <c r="CY4" s="989"/>
      <c r="CZ4" s="989"/>
      <c r="DA4" s="989"/>
      <c r="DB4" s="989"/>
      <c r="DC4" s="989"/>
      <c r="DD4" s="989"/>
      <c r="DE4" s="989"/>
      <c r="DF4" s="989"/>
      <c r="DG4" s="989"/>
      <c r="DH4" s="989"/>
      <c r="DI4" s="989"/>
      <c r="DJ4" s="989"/>
      <c r="DK4" s="989"/>
      <c r="DL4" s="989"/>
      <c r="DM4" s="989"/>
      <c r="DN4" s="989"/>
      <c r="DO4" s="989"/>
      <c r="DP4" s="989"/>
      <c r="DQ4" s="989"/>
      <c r="DR4" s="989"/>
      <c r="DS4" s="989"/>
      <c r="DT4" s="989"/>
      <c r="DU4" s="989"/>
      <c r="DV4" s="989"/>
      <c r="DW4" s="989"/>
      <c r="DX4" s="989"/>
      <c r="DY4" s="989"/>
      <c r="DZ4" s="989"/>
      <c r="EA4" s="989"/>
      <c r="EB4" s="989"/>
      <c r="EC4" s="989"/>
      <c r="ED4" s="989"/>
      <c r="EE4" s="989"/>
      <c r="EF4" s="989"/>
      <c r="EG4" s="989"/>
      <c r="EH4" s="989"/>
      <c r="EI4" s="989"/>
      <c r="EJ4" s="989"/>
      <c r="EK4" s="989"/>
      <c r="EL4" s="989"/>
      <c r="EM4" s="989"/>
      <c r="EN4" s="989"/>
      <c r="EO4" s="989"/>
      <c r="EP4" s="989"/>
      <c r="EQ4" s="989"/>
      <c r="ER4" s="989"/>
      <c r="ES4" s="989"/>
      <c r="ET4" s="989"/>
      <c r="EU4" s="989"/>
      <c r="EV4" s="989"/>
      <c r="EW4" s="989"/>
      <c r="EX4" s="989"/>
      <c r="EY4" s="989"/>
      <c r="EZ4" s="989"/>
      <c r="FA4" s="989"/>
      <c r="FB4" s="989"/>
      <c r="FC4" s="989"/>
      <c r="FD4" s="989"/>
      <c r="FE4" s="989"/>
      <c r="FF4" s="989"/>
      <c r="FG4" s="989"/>
      <c r="FH4" s="989"/>
      <c r="FI4" s="989"/>
      <c r="FJ4" s="989"/>
      <c r="FK4" s="989"/>
      <c r="FL4" s="989"/>
      <c r="FM4" s="989"/>
      <c r="FN4" s="989"/>
      <c r="FO4" s="989"/>
      <c r="FP4" s="989"/>
      <c r="FQ4" s="989"/>
      <c r="FR4" s="989"/>
      <c r="FS4" s="989"/>
      <c r="FT4" s="989"/>
      <c r="FU4" s="989"/>
      <c r="FV4" s="989"/>
      <c r="FW4" s="989"/>
      <c r="FX4" s="989"/>
      <c r="FY4" s="989"/>
      <c r="FZ4" s="989"/>
      <c r="GA4" s="989"/>
      <c r="GB4" s="989"/>
      <c r="GC4" s="989"/>
      <c r="GD4" s="989"/>
      <c r="GE4" s="989"/>
      <c r="GF4" s="989"/>
      <c r="GG4" s="989"/>
      <c r="GH4" s="989"/>
      <c r="GI4" s="989"/>
      <c r="GJ4" s="989"/>
      <c r="GK4" s="989"/>
      <c r="GL4" s="989"/>
      <c r="GM4" s="989"/>
      <c r="GN4" s="989"/>
      <c r="GO4" s="989"/>
      <c r="GP4" s="989"/>
      <c r="GQ4" s="720"/>
      <c r="GR4" s="720"/>
      <c r="GS4" s="720"/>
      <c r="GT4" s="720"/>
      <c r="IV4" s="205" t="s">
        <v>5</v>
      </c>
      <c r="IW4" s="205" t="s">
        <v>6</v>
      </c>
    </row>
    <row r="5" spans="1:257" ht="18" customHeight="1" x14ac:dyDescent="0.2">
      <c r="A5" s="989"/>
      <c r="B5" s="989"/>
      <c r="C5" s="989"/>
      <c r="D5" s="989"/>
      <c r="E5" s="989"/>
      <c r="F5" s="989"/>
      <c r="G5" s="989"/>
      <c r="H5" s="989"/>
      <c r="I5" s="989"/>
      <c r="J5" s="989"/>
      <c r="K5" s="989"/>
      <c r="L5" s="989"/>
      <c r="M5" s="989"/>
      <c r="N5" s="989"/>
      <c r="O5" s="989"/>
      <c r="P5" s="989"/>
      <c r="Q5" s="989"/>
      <c r="R5" s="989"/>
      <c r="S5" s="989"/>
      <c r="T5" s="989"/>
      <c r="U5" s="989"/>
      <c r="V5" s="990"/>
      <c r="W5" s="989"/>
      <c r="X5" s="989"/>
      <c r="Y5" s="989"/>
      <c r="Z5" s="989"/>
      <c r="AA5" s="989"/>
      <c r="AB5" s="989"/>
      <c r="AC5" s="989"/>
      <c r="AD5" s="989"/>
      <c r="AE5" s="989"/>
      <c r="AF5" s="989"/>
      <c r="AG5" s="989"/>
      <c r="AH5" s="989"/>
      <c r="AI5" s="989"/>
      <c r="AJ5" s="989"/>
      <c r="AK5" s="989"/>
      <c r="AL5" s="989"/>
      <c r="AM5" s="989"/>
      <c r="AN5" s="989"/>
      <c r="AO5" s="989"/>
      <c r="AP5" s="989"/>
      <c r="AQ5" s="989"/>
      <c r="AR5" s="989"/>
      <c r="AS5" s="989"/>
      <c r="AT5" s="989"/>
      <c r="AU5" s="989"/>
      <c r="AV5" s="989"/>
      <c r="AW5" s="989"/>
      <c r="AX5" s="989"/>
      <c r="AY5" s="989"/>
      <c r="AZ5" s="989"/>
      <c r="BA5" s="989"/>
      <c r="BB5" s="989"/>
      <c r="BC5" s="989"/>
      <c r="BD5" s="989"/>
      <c r="BE5" s="989"/>
      <c r="BF5" s="989"/>
      <c r="BG5" s="989"/>
      <c r="BH5" s="989"/>
      <c r="BI5" s="989"/>
      <c r="BJ5" s="989"/>
      <c r="BK5" s="989"/>
      <c r="BL5" s="989"/>
      <c r="BM5" s="989"/>
      <c r="BN5" s="989"/>
      <c r="BO5" s="989"/>
      <c r="BP5" s="989"/>
      <c r="BQ5" s="989"/>
      <c r="BR5" s="989"/>
      <c r="BS5" s="989"/>
      <c r="BT5" s="989"/>
      <c r="BU5" s="989"/>
      <c r="BV5" s="989"/>
      <c r="BW5" s="989"/>
      <c r="BX5" s="989"/>
      <c r="BY5" s="989"/>
      <c r="BZ5" s="989"/>
      <c r="CA5" s="989"/>
      <c r="CB5" s="989"/>
      <c r="CC5" s="989"/>
      <c r="CD5" s="989"/>
      <c r="CE5" s="989"/>
      <c r="CF5" s="989"/>
      <c r="CG5" s="989"/>
      <c r="CH5" s="989"/>
      <c r="CI5" s="989"/>
      <c r="CJ5" s="989"/>
      <c r="CK5" s="989"/>
      <c r="CL5" s="989"/>
      <c r="CM5" s="989"/>
      <c r="CN5" s="989"/>
      <c r="CO5" s="989"/>
      <c r="CP5" s="989"/>
      <c r="CQ5" s="989"/>
      <c r="CR5" s="989"/>
      <c r="CS5" s="989"/>
      <c r="CT5" s="989"/>
      <c r="CU5" s="989"/>
      <c r="CV5" s="989"/>
      <c r="CW5" s="989"/>
      <c r="CX5" s="989"/>
      <c r="CY5" s="989"/>
      <c r="CZ5" s="989"/>
      <c r="DA5" s="989"/>
      <c r="DB5" s="989"/>
      <c r="DC5" s="989"/>
      <c r="DD5" s="989"/>
      <c r="DE5" s="989"/>
      <c r="DF5" s="989"/>
      <c r="DG5" s="989"/>
      <c r="DH5" s="989"/>
      <c r="DI5" s="989"/>
      <c r="DJ5" s="989"/>
      <c r="DK5" s="989"/>
      <c r="DL5" s="989"/>
      <c r="DM5" s="989"/>
      <c r="DN5" s="989"/>
      <c r="DO5" s="989"/>
      <c r="DP5" s="989"/>
      <c r="DQ5" s="989"/>
      <c r="DR5" s="989"/>
      <c r="DS5" s="989"/>
      <c r="DT5" s="989"/>
      <c r="DU5" s="989"/>
      <c r="DV5" s="989"/>
      <c r="DW5" s="989"/>
      <c r="DX5" s="989"/>
      <c r="DY5" s="989"/>
      <c r="DZ5" s="989"/>
      <c r="EA5" s="989"/>
      <c r="EB5" s="989"/>
      <c r="EC5" s="989"/>
      <c r="ED5" s="989"/>
      <c r="EE5" s="989"/>
      <c r="EF5" s="989"/>
      <c r="EG5" s="989"/>
      <c r="EH5" s="989"/>
      <c r="EI5" s="989"/>
      <c r="EJ5" s="989"/>
      <c r="EK5" s="989"/>
      <c r="EL5" s="989"/>
      <c r="EM5" s="989"/>
      <c r="EN5" s="989"/>
      <c r="EO5" s="989"/>
      <c r="EP5" s="989"/>
      <c r="EQ5" s="989"/>
      <c r="ER5" s="989"/>
      <c r="ES5" s="989"/>
      <c r="ET5" s="989"/>
      <c r="EU5" s="989"/>
      <c r="EV5" s="989"/>
      <c r="EW5" s="989"/>
      <c r="EX5" s="989"/>
      <c r="EY5" s="989"/>
      <c r="EZ5" s="989"/>
      <c r="FA5" s="989"/>
      <c r="FB5" s="989"/>
      <c r="FC5" s="989"/>
      <c r="FD5" s="989"/>
      <c r="FE5" s="989"/>
      <c r="FF5" s="989"/>
      <c r="FG5" s="989"/>
      <c r="FH5" s="989"/>
      <c r="FI5" s="989"/>
      <c r="FJ5" s="989"/>
      <c r="FK5" s="989"/>
      <c r="FL5" s="989"/>
      <c r="FM5" s="989"/>
      <c r="FN5" s="989"/>
      <c r="FO5" s="989"/>
      <c r="FP5" s="989"/>
      <c r="FQ5" s="989"/>
      <c r="FR5" s="989"/>
      <c r="FS5" s="989"/>
      <c r="FT5" s="989"/>
      <c r="FU5" s="989"/>
      <c r="FV5" s="989"/>
      <c r="FW5" s="989"/>
      <c r="FX5" s="989"/>
      <c r="FY5" s="989"/>
      <c r="FZ5" s="989"/>
      <c r="GA5" s="989"/>
      <c r="GB5" s="989"/>
      <c r="GC5" s="989"/>
      <c r="GD5" s="989"/>
      <c r="GE5" s="989"/>
      <c r="GF5" s="989"/>
      <c r="GG5" s="989"/>
      <c r="GH5" s="989"/>
      <c r="GI5" s="989"/>
      <c r="GJ5" s="989"/>
      <c r="GK5" s="989"/>
      <c r="GL5" s="989"/>
      <c r="GM5" s="989"/>
      <c r="GN5" s="989"/>
      <c r="GO5" s="989"/>
      <c r="GP5" s="989"/>
      <c r="GQ5" s="720"/>
      <c r="GR5" s="720"/>
      <c r="GS5" s="720"/>
      <c r="GT5" s="720"/>
      <c r="GU5" s="209"/>
      <c r="GV5" s="209"/>
      <c r="GW5" s="209"/>
      <c r="GX5" s="209"/>
      <c r="GY5" s="790"/>
      <c r="GZ5" s="790"/>
      <c r="HA5" s="790"/>
      <c r="HB5" s="790"/>
      <c r="HC5" s="790"/>
      <c r="HD5" s="790"/>
      <c r="HE5" s="790"/>
      <c r="HF5" s="790"/>
      <c r="HG5" s="790"/>
      <c r="HH5" s="790"/>
      <c r="HI5" s="790"/>
      <c r="HJ5" s="790"/>
      <c r="HK5" s="790"/>
      <c r="HL5" s="790"/>
      <c r="HM5" s="790"/>
      <c r="HN5" s="790"/>
      <c r="HO5" s="790"/>
      <c r="HP5" s="790"/>
      <c r="HQ5" s="790"/>
      <c r="HR5" s="790"/>
      <c r="HS5" s="790"/>
      <c r="HT5" s="790"/>
      <c r="HU5" s="790"/>
      <c r="HV5" s="790"/>
      <c r="HW5" s="790"/>
      <c r="HX5" s="790"/>
      <c r="HY5" s="790"/>
      <c r="HZ5" s="790"/>
      <c r="IA5" s="790"/>
      <c r="IB5" s="790"/>
      <c r="IC5" s="790"/>
      <c r="ID5" s="790"/>
      <c r="IE5" s="790"/>
      <c r="IF5" s="790"/>
      <c r="IG5" s="790"/>
      <c r="IH5" s="790"/>
      <c r="II5" s="790"/>
      <c r="IJ5" s="790"/>
      <c r="IK5" s="790"/>
      <c r="IL5" s="790"/>
      <c r="IM5" s="790"/>
      <c r="IN5" s="790"/>
      <c r="IO5" s="790"/>
      <c r="IP5" s="790"/>
      <c r="IQ5" s="790"/>
      <c r="IR5" s="790"/>
      <c r="IS5" s="790"/>
      <c r="IT5" s="790"/>
      <c r="IU5" s="790"/>
      <c r="IV5" s="790"/>
      <c r="IW5" s="790"/>
    </row>
    <row r="6" spans="1:257" ht="24.75" customHeight="1" x14ac:dyDescent="0.25">
      <c r="A6" s="981" t="s">
        <v>941</v>
      </c>
      <c r="B6" s="981"/>
      <c r="C6" s="981"/>
      <c r="D6" s="981"/>
      <c r="E6" s="981"/>
      <c r="F6" s="981"/>
      <c r="G6" s="981"/>
      <c r="H6" s="981"/>
      <c r="I6" s="981"/>
      <c r="J6" s="981"/>
      <c r="K6" s="981"/>
      <c r="L6" s="981"/>
      <c r="M6" s="981"/>
      <c r="N6" s="981"/>
      <c r="O6" s="981"/>
      <c r="P6" s="981"/>
      <c r="Q6" s="981"/>
      <c r="R6" s="981"/>
      <c r="S6" s="981"/>
      <c r="T6" s="981"/>
      <c r="U6" s="981"/>
      <c r="V6" s="981"/>
      <c r="W6" s="981"/>
      <c r="X6" s="981"/>
      <c r="Y6" s="981"/>
      <c r="Z6" s="981"/>
      <c r="AA6" s="981"/>
      <c r="AB6" s="982"/>
      <c r="AC6" s="1045" t="s">
        <v>7</v>
      </c>
      <c r="AD6" s="1046"/>
      <c r="AE6" s="1046"/>
      <c r="AF6" s="1046"/>
      <c r="AG6" s="1046"/>
      <c r="AH6" s="1046"/>
      <c r="AI6" s="1046"/>
      <c r="AJ6" s="1046"/>
      <c r="AK6" s="1046"/>
      <c r="AL6" s="1046"/>
      <c r="AM6" s="1046"/>
      <c r="AN6" s="1046"/>
      <c r="AO6" s="1046"/>
      <c r="AP6" s="1046"/>
      <c r="AQ6" s="1046"/>
      <c r="AR6" s="1046"/>
      <c r="AS6" s="1046"/>
      <c r="AT6" s="1046"/>
      <c r="AU6" s="1046"/>
      <c r="AV6" s="1046"/>
      <c r="AW6" s="1046"/>
      <c r="AX6" s="1046"/>
      <c r="AY6" s="1046"/>
      <c r="AZ6" s="1046"/>
      <c r="BA6" s="1046"/>
      <c r="BB6" s="1046"/>
      <c r="BC6" s="1046"/>
      <c r="BD6" s="1046"/>
      <c r="BE6" s="1046"/>
      <c r="BF6" s="1046"/>
      <c r="BG6" s="1046"/>
      <c r="BH6" s="1046"/>
      <c r="BI6" s="1046"/>
      <c r="BJ6" s="1046"/>
      <c r="BK6" s="1046"/>
      <c r="BL6" s="1046"/>
      <c r="BM6" s="1046"/>
      <c r="BN6" s="1046"/>
      <c r="BO6" s="1046"/>
      <c r="BP6" s="1047"/>
      <c r="BQ6" s="1010" t="s">
        <v>8</v>
      </c>
      <c r="BR6" s="1011"/>
      <c r="BS6" s="1011"/>
      <c r="BT6" s="1011"/>
      <c r="BU6" s="1011"/>
      <c r="BV6" s="1011"/>
      <c r="BW6" s="1011"/>
      <c r="BX6" s="1011"/>
      <c r="BY6" s="1011"/>
      <c r="BZ6" s="1011"/>
      <c r="CA6" s="1011"/>
      <c r="CB6" s="1011"/>
      <c r="CC6" s="1011"/>
      <c r="CD6" s="1011"/>
      <c r="CE6" s="1011"/>
      <c r="CF6" s="1011"/>
      <c r="CG6" s="1011"/>
      <c r="CH6" s="1011"/>
      <c r="CI6" s="1011"/>
      <c r="CJ6" s="1011"/>
      <c r="CK6" s="1011"/>
      <c r="CL6" s="1011"/>
      <c r="CM6" s="1011"/>
      <c r="CN6" s="1011"/>
      <c r="CO6" s="1011"/>
      <c r="CP6" s="1011"/>
      <c r="CQ6" s="1011"/>
      <c r="CR6" s="1011"/>
      <c r="CS6" s="1011"/>
      <c r="CT6" s="1011"/>
      <c r="CU6" s="1011"/>
      <c r="CV6" s="1011"/>
      <c r="CW6" s="1011"/>
      <c r="CX6" s="1011"/>
      <c r="CY6" s="1011"/>
      <c r="CZ6" s="1011"/>
      <c r="DA6" s="1011"/>
      <c r="DB6" s="1011"/>
      <c r="DC6" s="1011"/>
      <c r="DD6" s="1011"/>
      <c r="DE6" s="1011"/>
      <c r="DF6" s="1011"/>
      <c r="DG6" s="1011"/>
      <c r="DH6" s="1011"/>
      <c r="DI6" s="1012"/>
      <c r="DJ6" s="1013" t="s">
        <v>9</v>
      </c>
      <c r="DK6" s="1014"/>
      <c r="DL6" s="1014"/>
      <c r="DM6" s="1014"/>
      <c r="DN6" s="1014"/>
      <c r="DO6" s="1014"/>
      <c r="DP6" s="1014"/>
      <c r="DQ6" s="1014"/>
      <c r="DR6" s="1014"/>
      <c r="DS6" s="1014"/>
      <c r="DT6" s="1014"/>
      <c r="DU6" s="1014"/>
      <c r="DV6" s="1014"/>
      <c r="DW6" s="1014"/>
      <c r="DX6" s="1014"/>
      <c r="DY6" s="1014"/>
      <c r="DZ6" s="1014"/>
      <c r="EA6" s="1014"/>
      <c r="EB6" s="1014"/>
      <c r="EC6" s="1014"/>
      <c r="ED6" s="1014"/>
      <c r="EE6" s="1014"/>
      <c r="EF6" s="1014"/>
      <c r="EG6" s="1014"/>
      <c r="EH6" s="1014"/>
      <c r="EI6" s="1014"/>
      <c r="EJ6" s="1014"/>
      <c r="EK6" s="1014"/>
      <c r="EL6" s="1014"/>
      <c r="EM6" s="1014"/>
      <c r="EN6" s="1014"/>
      <c r="EO6" s="1014"/>
      <c r="EP6" s="1014"/>
      <c r="EQ6" s="1014"/>
      <c r="ER6" s="1014"/>
      <c r="ES6" s="1014"/>
      <c r="ET6" s="1014"/>
      <c r="EU6" s="1014"/>
      <c r="EV6" s="1014"/>
      <c r="EW6" s="1014"/>
      <c r="EX6" s="1014"/>
      <c r="EY6" s="1014"/>
      <c r="EZ6" s="1014"/>
      <c r="FA6" s="174"/>
      <c r="FB6" s="1048" t="s">
        <v>10</v>
      </c>
      <c r="FC6" s="1048"/>
      <c r="FD6" s="1048"/>
      <c r="FE6" s="1048"/>
      <c r="FF6" s="1048"/>
      <c r="FG6" s="1049"/>
      <c r="FH6" s="1049"/>
      <c r="FI6" s="1049"/>
      <c r="FJ6" s="1049"/>
      <c r="FK6" s="1049"/>
      <c r="FL6" s="1049"/>
      <c r="FM6" s="1049"/>
      <c r="FN6" s="1049"/>
      <c r="FO6" s="1049"/>
      <c r="FP6" s="1049"/>
      <c r="FQ6" s="1049"/>
      <c r="FR6" s="1049"/>
      <c r="FS6" s="1049"/>
      <c r="FT6" s="1049"/>
      <c r="FU6" s="1049"/>
      <c r="FV6" s="1049"/>
      <c r="FW6" s="1049"/>
      <c r="FX6" s="1049"/>
      <c r="FY6" s="1049"/>
      <c r="FZ6" s="1049"/>
      <c r="GA6" s="1049"/>
      <c r="GB6" s="1049"/>
      <c r="GC6" s="1049"/>
      <c r="GD6" s="1049"/>
      <c r="GE6" s="1049"/>
      <c r="GF6" s="1049"/>
      <c r="GG6" s="1049"/>
      <c r="GH6" s="1049"/>
      <c r="GI6" s="1049"/>
      <c r="GJ6" s="1049"/>
      <c r="GK6" s="1049"/>
      <c r="GL6" s="1049"/>
      <c r="GM6" s="1049"/>
      <c r="GN6" s="1049"/>
      <c r="GO6" s="1049"/>
      <c r="GP6" s="1049"/>
      <c r="GQ6" s="1049"/>
      <c r="GR6" s="1049"/>
      <c r="GS6" s="1049"/>
      <c r="GT6" s="1049"/>
      <c r="GU6" s="1049"/>
      <c r="GV6" s="736"/>
      <c r="GW6" s="736"/>
      <c r="GX6" s="736"/>
      <c r="GY6" s="958"/>
      <c r="GZ6" s="1042" t="s">
        <v>997</v>
      </c>
      <c r="HA6" s="1043"/>
      <c r="HB6" s="1043"/>
      <c r="HC6" s="1043"/>
      <c r="HD6" s="1043"/>
      <c r="HE6" s="1043"/>
      <c r="HF6" s="1043"/>
      <c r="HG6" s="1043"/>
      <c r="HH6" s="1043"/>
      <c r="HI6" s="1043"/>
      <c r="HJ6" s="1043"/>
      <c r="HK6" s="1043"/>
      <c r="HL6" s="1043"/>
      <c r="HM6" s="1043"/>
      <c r="HN6" s="1043"/>
      <c r="HO6" s="1043"/>
      <c r="HP6" s="1043"/>
      <c r="HQ6" s="1043"/>
      <c r="HR6" s="1043"/>
      <c r="HS6" s="1043"/>
      <c r="HT6" s="1043"/>
      <c r="HU6" s="1043"/>
      <c r="HV6" s="1043"/>
      <c r="HW6" s="1043"/>
      <c r="HX6" s="1043"/>
      <c r="HY6" s="1043"/>
      <c r="HZ6" s="1043"/>
      <c r="IA6" s="1043"/>
      <c r="IB6" s="1043"/>
      <c r="IC6" s="1043"/>
      <c r="ID6" s="1043"/>
      <c r="IE6" s="1043"/>
      <c r="IF6" s="1043"/>
      <c r="IG6" s="1043"/>
      <c r="IH6" s="1043"/>
      <c r="II6" s="1043"/>
      <c r="IJ6" s="1043"/>
      <c r="IK6" s="1043"/>
      <c r="IL6" s="1043"/>
      <c r="IM6" s="1043"/>
      <c r="IN6" s="1043"/>
      <c r="IO6" s="1043"/>
      <c r="IP6" s="1043"/>
      <c r="IQ6" s="1043"/>
      <c r="IR6" s="1043"/>
      <c r="IS6" s="1043"/>
      <c r="IT6" s="1043"/>
      <c r="IU6" s="1043"/>
      <c r="IV6" s="1043"/>
      <c r="IW6" s="1044"/>
    </row>
    <row r="7" spans="1:257" s="211" customFormat="1" ht="17.25" customHeight="1" x14ac:dyDescent="0.25">
      <c r="A7" s="1000" t="s">
        <v>12</v>
      </c>
      <c r="B7" s="1001"/>
      <c r="C7" s="1002"/>
      <c r="D7" s="1021" t="s">
        <v>13</v>
      </c>
      <c r="E7" s="1003" t="s">
        <v>14</v>
      </c>
      <c r="F7" s="1003" t="s">
        <v>15</v>
      </c>
      <c r="G7" s="1031" t="s">
        <v>16</v>
      </c>
      <c r="H7" s="1031"/>
      <c r="I7" s="1003" t="s">
        <v>17</v>
      </c>
      <c r="J7" s="1003" t="s">
        <v>18</v>
      </c>
      <c r="K7" s="1003" t="s">
        <v>19</v>
      </c>
      <c r="L7" s="1003" t="s">
        <v>20</v>
      </c>
      <c r="M7" s="1003" t="s">
        <v>21</v>
      </c>
      <c r="N7" s="1003" t="s">
        <v>22</v>
      </c>
      <c r="O7" s="1008">
        <v>2016</v>
      </c>
      <c r="P7" s="1009"/>
      <c r="Q7" s="1008">
        <v>2017</v>
      </c>
      <c r="R7" s="1009"/>
      <c r="S7" s="1009"/>
      <c r="T7" s="1008">
        <v>2018</v>
      </c>
      <c r="U7" s="1009"/>
      <c r="V7" s="1029"/>
      <c r="W7" s="1008">
        <v>2019</v>
      </c>
      <c r="X7" s="1009"/>
      <c r="Y7" s="1009"/>
      <c r="Z7" s="1004" t="s">
        <v>23</v>
      </c>
      <c r="AA7" s="1003" t="s">
        <v>24</v>
      </c>
      <c r="AB7" s="1003" t="s">
        <v>25</v>
      </c>
      <c r="AC7" s="1015" t="s">
        <v>26</v>
      </c>
      <c r="AD7" s="1016"/>
      <c r="AE7" s="1016"/>
      <c r="AF7" s="1017"/>
      <c r="AG7" s="1015" t="s">
        <v>27</v>
      </c>
      <c r="AH7" s="1016"/>
      <c r="AI7" s="1016"/>
      <c r="AJ7" s="1017"/>
      <c r="AK7" s="1015" t="s">
        <v>28</v>
      </c>
      <c r="AL7" s="1016"/>
      <c r="AM7" s="1016"/>
      <c r="AN7" s="1017"/>
      <c r="AO7" s="1015" t="s">
        <v>29</v>
      </c>
      <c r="AP7" s="1016"/>
      <c r="AQ7" s="1016"/>
      <c r="AR7" s="1017"/>
      <c r="AS7" s="1015" t="s">
        <v>956</v>
      </c>
      <c r="AT7" s="1016"/>
      <c r="AU7" s="1016"/>
      <c r="AV7" s="1017"/>
      <c r="AW7" s="1018" t="s">
        <v>31</v>
      </c>
      <c r="AX7" s="1019"/>
      <c r="AY7" s="1019"/>
      <c r="AZ7" s="1020"/>
      <c r="BA7" s="1015" t="s">
        <v>32</v>
      </c>
      <c r="BB7" s="1016"/>
      <c r="BC7" s="1016"/>
      <c r="BD7" s="1017"/>
      <c r="BE7" s="1015" t="s">
        <v>33</v>
      </c>
      <c r="BF7" s="1016"/>
      <c r="BG7" s="1016"/>
      <c r="BH7" s="1017"/>
      <c r="BI7" s="1015" t="s">
        <v>34</v>
      </c>
      <c r="BJ7" s="1016"/>
      <c r="BK7" s="1016"/>
      <c r="BL7" s="1017"/>
      <c r="BM7" s="1015" t="s">
        <v>35</v>
      </c>
      <c r="BN7" s="1016"/>
      <c r="BO7" s="1016"/>
      <c r="BP7" s="1017"/>
      <c r="BQ7" s="1005" t="s">
        <v>26</v>
      </c>
      <c r="BR7" s="1006"/>
      <c r="BS7" s="1006"/>
      <c r="BT7" s="1007"/>
      <c r="BU7" s="1005" t="s">
        <v>27</v>
      </c>
      <c r="BV7" s="1006"/>
      <c r="BW7" s="1006"/>
      <c r="BX7" s="1006"/>
      <c r="BY7" s="1007"/>
      <c r="BZ7" s="1005" t="s">
        <v>28</v>
      </c>
      <c r="CA7" s="1006"/>
      <c r="CB7" s="1006"/>
      <c r="CC7" s="1006"/>
      <c r="CD7" s="1007"/>
      <c r="CE7" s="1005" t="s">
        <v>29</v>
      </c>
      <c r="CF7" s="1006"/>
      <c r="CG7" s="1006"/>
      <c r="CH7" s="1007"/>
      <c r="CI7" s="994" t="s">
        <v>30</v>
      </c>
      <c r="CJ7" s="995"/>
      <c r="CK7" s="995"/>
      <c r="CL7" s="996"/>
      <c r="CM7" s="997" t="s">
        <v>31</v>
      </c>
      <c r="CN7" s="998"/>
      <c r="CO7" s="998"/>
      <c r="CP7" s="999"/>
      <c r="CQ7" s="994" t="s">
        <v>32</v>
      </c>
      <c r="CR7" s="995"/>
      <c r="CS7" s="995"/>
      <c r="CT7" s="995"/>
      <c r="CU7" s="996"/>
      <c r="CV7" s="994" t="s">
        <v>33</v>
      </c>
      <c r="CW7" s="995"/>
      <c r="CX7" s="995"/>
      <c r="CY7" s="995"/>
      <c r="CZ7" s="996"/>
      <c r="DA7" s="997" t="s">
        <v>34</v>
      </c>
      <c r="DB7" s="998"/>
      <c r="DC7" s="998"/>
      <c r="DD7" s="999"/>
      <c r="DE7" s="997" t="s">
        <v>36</v>
      </c>
      <c r="DF7" s="998"/>
      <c r="DG7" s="998"/>
      <c r="DH7" s="999"/>
      <c r="DI7" s="210"/>
      <c r="DJ7" s="991" t="s">
        <v>26</v>
      </c>
      <c r="DK7" s="992"/>
      <c r="DL7" s="992"/>
      <c r="DM7" s="993"/>
      <c r="DN7" s="991" t="s">
        <v>27</v>
      </c>
      <c r="DO7" s="992"/>
      <c r="DP7" s="992"/>
      <c r="DQ7" s="992"/>
      <c r="DR7" s="745"/>
      <c r="DS7" s="991" t="s">
        <v>28</v>
      </c>
      <c r="DT7" s="992"/>
      <c r="DU7" s="992"/>
      <c r="DV7" s="992"/>
      <c r="DW7" s="744"/>
      <c r="DX7" s="991" t="s">
        <v>37</v>
      </c>
      <c r="DY7" s="992"/>
      <c r="DZ7" s="992"/>
      <c r="EA7" s="993"/>
      <c r="EB7" s="991" t="s">
        <v>972</v>
      </c>
      <c r="EC7" s="992"/>
      <c r="ED7" s="992"/>
      <c r="EE7" s="993"/>
      <c r="EF7" s="991" t="s">
        <v>31</v>
      </c>
      <c r="EG7" s="992"/>
      <c r="EH7" s="992"/>
      <c r="EI7" s="993"/>
      <c r="EJ7" s="991" t="s">
        <v>32</v>
      </c>
      <c r="EK7" s="992"/>
      <c r="EL7" s="992"/>
      <c r="EM7" s="993"/>
      <c r="EN7" s="991" t="s">
        <v>33</v>
      </c>
      <c r="EO7" s="992"/>
      <c r="EP7" s="992"/>
      <c r="EQ7" s="992"/>
      <c r="ER7" s="993"/>
      <c r="ES7" s="991" t="s">
        <v>34</v>
      </c>
      <c r="ET7" s="992"/>
      <c r="EU7" s="992"/>
      <c r="EV7" s="993"/>
      <c r="EW7" s="991" t="s">
        <v>11</v>
      </c>
      <c r="EX7" s="992"/>
      <c r="EY7" s="992"/>
      <c r="EZ7" s="992"/>
      <c r="FA7" s="203"/>
      <c r="FB7" s="1038" t="s">
        <v>26</v>
      </c>
      <c r="FC7" s="1039"/>
      <c r="FD7" s="1039"/>
      <c r="FE7" s="1039"/>
      <c r="FF7" s="1040"/>
      <c r="FG7" s="1038" t="s">
        <v>27</v>
      </c>
      <c r="FH7" s="1039"/>
      <c r="FI7" s="1039"/>
      <c r="FJ7" s="1039"/>
      <c r="FK7" s="1040"/>
      <c r="FL7" s="1038" t="s">
        <v>28</v>
      </c>
      <c r="FM7" s="1039"/>
      <c r="FN7" s="1039"/>
      <c r="FO7" s="1039"/>
      <c r="FP7" s="1040"/>
      <c r="FQ7" s="1038" t="s">
        <v>37</v>
      </c>
      <c r="FR7" s="1039"/>
      <c r="FS7" s="1039"/>
      <c r="FT7" s="1039"/>
      <c r="FU7" s="1040"/>
      <c r="FV7" s="1032" t="s">
        <v>30</v>
      </c>
      <c r="FW7" s="1033"/>
      <c r="FX7" s="1033"/>
      <c r="FY7" s="1033"/>
      <c r="FZ7" s="1034"/>
      <c r="GA7" s="1032" t="s">
        <v>31</v>
      </c>
      <c r="GB7" s="1033"/>
      <c r="GC7" s="1033"/>
      <c r="GD7" s="1033"/>
      <c r="GE7" s="1034"/>
      <c r="GF7" s="1032" t="s">
        <v>32</v>
      </c>
      <c r="GG7" s="1033"/>
      <c r="GH7" s="1033"/>
      <c r="GI7" s="1033"/>
      <c r="GJ7" s="1034"/>
      <c r="GK7" s="1032" t="s">
        <v>33</v>
      </c>
      <c r="GL7" s="1033"/>
      <c r="GM7" s="1033"/>
      <c r="GN7" s="1033"/>
      <c r="GO7" s="1034"/>
      <c r="GP7" s="1032" t="s">
        <v>34</v>
      </c>
      <c r="GQ7" s="1033"/>
      <c r="GR7" s="1033"/>
      <c r="GS7" s="1033"/>
      <c r="GT7" s="1034"/>
      <c r="GU7" s="1035" t="s">
        <v>38</v>
      </c>
      <c r="GV7" s="1036"/>
      <c r="GW7" s="1036"/>
      <c r="GX7" s="1036"/>
      <c r="GY7" s="1037"/>
      <c r="GZ7" s="1041" t="s">
        <v>991</v>
      </c>
      <c r="HA7" s="1041"/>
      <c r="HB7" s="1041"/>
      <c r="HC7" s="1041"/>
      <c r="HD7" s="1041"/>
      <c r="HE7" s="1041" t="s">
        <v>992</v>
      </c>
      <c r="HF7" s="1041"/>
      <c r="HG7" s="1041"/>
      <c r="HH7" s="1041"/>
      <c r="HI7" s="1041"/>
      <c r="HJ7" s="1041" t="s">
        <v>993</v>
      </c>
      <c r="HK7" s="1041"/>
      <c r="HL7" s="1041"/>
      <c r="HM7" s="1041"/>
      <c r="HN7" s="1041"/>
      <c r="HO7" s="1041" t="s">
        <v>994</v>
      </c>
      <c r="HP7" s="1041"/>
      <c r="HQ7" s="1041"/>
      <c r="HR7" s="1041"/>
      <c r="HS7" s="1041"/>
      <c r="HT7" s="1041" t="s">
        <v>30</v>
      </c>
      <c r="HU7" s="1041"/>
      <c r="HV7" s="1041"/>
      <c r="HW7" s="1041"/>
      <c r="HX7" s="1041"/>
      <c r="HY7" s="1041" t="s">
        <v>31</v>
      </c>
      <c r="HZ7" s="1041"/>
      <c r="IA7" s="1041"/>
      <c r="IB7" s="1041"/>
      <c r="IC7" s="1041"/>
      <c r="ID7" s="1041" t="s">
        <v>32</v>
      </c>
      <c r="IE7" s="1041"/>
      <c r="IF7" s="1041"/>
      <c r="IG7" s="1041"/>
      <c r="IH7" s="1041"/>
      <c r="II7" s="1041" t="s">
        <v>995</v>
      </c>
      <c r="IJ7" s="1041"/>
      <c r="IK7" s="1041"/>
      <c r="IL7" s="1041"/>
      <c r="IM7" s="1041"/>
      <c r="IN7" s="1041" t="s">
        <v>34</v>
      </c>
      <c r="IO7" s="1041"/>
      <c r="IP7" s="1041"/>
      <c r="IQ7" s="1041"/>
      <c r="IR7" s="1041"/>
      <c r="IS7" s="1041" t="s">
        <v>996</v>
      </c>
      <c r="IT7" s="1041"/>
      <c r="IU7" s="1041"/>
      <c r="IV7" s="1041"/>
      <c r="IW7" s="1041"/>
    </row>
    <row r="8" spans="1:257" s="221" customFormat="1" ht="32.25" customHeight="1" x14ac:dyDescent="0.25">
      <c r="A8" s="212" t="s">
        <v>39</v>
      </c>
      <c r="B8" s="213" t="s">
        <v>40</v>
      </c>
      <c r="C8" s="214" t="s">
        <v>41</v>
      </c>
      <c r="D8" s="1022"/>
      <c r="E8" s="1003"/>
      <c r="F8" s="1003"/>
      <c r="G8" s="1031"/>
      <c r="H8" s="1031"/>
      <c r="I8" s="1003"/>
      <c r="J8" s="1003"/>
      <c r="K8" s="1003"/>
      <c r="L8" s="1003"/>
      <c r="M8" s="1003"/>
      <c r="N8" s="1003"/>
      <c r="O8" s="215" t="s">
        <v>42</v>
      </c>
      <c r="P8" s="216" t="s">
        <v>43</v>
      </c>
      <c r="Q8" s="215" t="s">
        <v>42</v>
      </c>
      <c r="R8" s="217" t="s">
        <v>953</v>
      </c>
      <c r="S8" s="218" t="s">
        <v>43</v>
      </c>
      <c r="T8" s="215" t="s">
        <v>42</v>
      </c>
      <c r="U8" s="215" t="s">
        <v>953</v>
      </c>
      <c r="V8" s="216" t="s">
        <v>43</v>
      </c>
      <c r="W8" s="215" t="s">
        <v>42</v>
      </c>
      <c r="X8" s="215" t="s">
        <v>953</v>
      </c>
      <c r="Y8" s="216" t="s">
        <v>43</v>
      </c>
      <c r="Z8" s="1004"/>
      <c r="AA8" s="1003"/>
      <c r="AB8" s="1003"/>
      <c r="AC8" s="28" t="s">
        <v>45</v>
      </c>
      <c r="AD8" s="29" t="s">
        <v>46</v>
      </c>
      <c r="AE8" s="28" t="s">
        <v>47</v>
      </c>
      <c r="AF8" s="28" t="s">
        <v>48</v>
      </c>
      <c r="AG8" s="30" t="s">
        <v>45</v>
      </c>
      <c r="AH8" s="31" t="s">
        <v>46</v>
      </c>
      <c r="AI8" s="28" t="s">
        <v>47</v>
      </c>
      <c r="AJ8" s="28" t="s">
        <v>48</v>
      </c>
      <c r="AK8" s="32" t="s">
        <v>45</v>
      </c>
      <c r="AL8" s="33" t="s">
        <v>46</v>
      </c>
      <c r="AM8" s="32" t="s">
        <v>47</v>
      </c>
      <c r="AN8" s="32" t="s">
        <v>48</v>
      </c>
      <c r="AO8" s="28" t="s">
        <v>45</v>
      </c>
      <c r="AP8" s="29" t="s">
        <v>46</v>
      </c>
      <c r="AQ8" s="28" t="s">
        <v>47</v>
      </c>
      <c r="AR8" s="28" t="s">
        <v>48</v>
      </c>
      <c r="AS8" s="28" t="s">
        <v>45</v>
      </c>
      <c r="AT8" s="29" t="s">
        <v>46</v>
      </c>
      <c r="AU8" s="28" t="s">
        <v>47</v>
      </c>
      <c r="AV8" s="28" t="s">
        <v>48</v>
      </c>
      <c r="AW8" s="28" t="s">
        <v>45</v>
      </c>
      <c r="AX8" s="29" t="s">
        <v>46</v>
      </c>
      <c r="AY8" s="28" t="s">
        <v>47</v>
      </c>
      <c r="AZ8" s="28" t="s">
        <v>48</v>
      </c>
      <c r="BA8" s="28" t="s">
        <v>45</v>
      </c>
      <c r="BB8" s="28" t="s">
        <v>46</v>
      </c>
      <c r="BC8" s="28" t="s">
        <v>47</v>
      </c>
      <c r="BD8" s="28" t="s">
        <v>48</v>
      </c>
      <c r="BE8" s="28" t="s">
        <v>45</v>
      </c>
      <c r="BF8" s="29" t="s">
        <v>46</v>
      </c>
      <c r="BG8" s="28" t="s">
        <v>47</v>
      </c>
      <c r="BH8" s="28" t="s">
        <v>48</v>
      </c>
      <c r="BI8" s="28" t="s">
        <v>45</v>
      </c>
      <c r="BJ8" s="29" t="s">
        <v>46</v>
      </c>
      <c r="BK8" s="28" t="s">
        <v>47</v>
      </c>
      <c r="BL8" s="28" t="s">
        <v>48</v>
      </c>
      <c r="BM8" s="34" t="s">
        <v>45</v>
      </c>
      <c r="BN8" s="31" t="s">
        <v>46</v>
      </c>
      <c r="BO8" s="30" t="s">
        <v>47</v>
      </c>
      <c r="BP8" s="30" t="s">
        <v>48</v>
      </c>
      <c r="BQ8" s="107" t="s">
        <v>45</v>
      </c>
      <c r="BR8" s="107" t="s">
        <v>46</v>
      </c>
      <c r="BS8" s="107" t="s">
        <v>47</v>
      </c>
      <c r="BT8" s="107" t="s">
        <v>48</v>
      </c>
      <c r="BU8" s="107" t="s">
        <v>45</v>
      </c>
      <c r="BV8" s="107" t="s">
        <v>46</v>
      </c>
      <c r="BW8" s="107" t="s">
        <v>47</v>
      </c>
      <c r="BX8" s="107" t="s">
        <v>48</v>
      </c>
      <c r="BY8" s="830" t="s">
        <v>971</v>
      </c>
      <c r="BZ8" s="107" t="s">
        <v>45</v>
      </c>
      <c r="CA8" s="107" t="s">
        <v>46</v>
      </c>
      <c r="CB8" s="107" t="s">
        <v>47</v>
      </c>
      <c r="CC8" s="107" t="s">
        <v>48</v>
      </c>
      <c r="CD8" s="830" t="s">
        <v>971</v>
      </c>
      <c r="CE8" s="107" t="s">
        <v>45</v>
      </c>
      <c r="CF8" s="107" t="s">
        <v>46</v>
      </c>
      <c r="CG8" s="107" t="s">
        <v>47</v>
      </c>
      <c r="CH8" s="107" t="s">
        <v>48</v>
      </c>
      <c r="CI8" s="107" t="s">
        <v>45</v>
      </c>
      <c r="CJ8" s="107" t="s">
        <v>46</v>
      </c>
      <c r="CK8" s="107" t="s">
        <v>47</v>
      </c>
      <c r="CL8" s="107" t="s">
        <v>48</v>
      </c>
      <c r="CM8" s="107" t="s">
        <v>45</v>
      </c>
      <c r="CN8" s="107" t="s">
        <v>46</v>
      </c>
      <c r="CO8" s="107" t="s">
        <v>47</v>
      </c>
      <c r="CP8" s="107" t="s">
        <v>48</v>
      </c>
      <c r="CQ8" s="107" t="s">
        <v>45</v>
      </c>
      <c r="CR8" s="107" t="s">
        <v>46</v>
      </c>
      <c r="CS8" s="107" t="s">
        <v>47</v>
      </c>
      <c r="CT8" s="107" t="s">
        <v>48</v>
      </c>
      <c r="CU8" s="830" t="s">
        <v>971</v>
      </c>
      <c r="CV8" s="107" t="s">
        <v>45</v>
      </c>
      <c r="CW8" s="107" t="s">
        <v>46</v>
      </c>
      <c r="CX8" s="107" t="s">
        <v>47</v>
      </c>
      <c r="CY8" s="107" t="s">
        <v>48</v>
      </c>
      <c r="CZ8" s="830" t="s">
        <v>971</v>
      </c>
      <c r="DA8" s="107" t="s">
        <v>45</v>
      </c>
      <c r="DB8" s="107" t="s">
        <v>46</v>
      </c>
      <c r="DC8" s="107" t="s">
        <v>47</v>
      </c>
      <c r="DD8" s="107" t="s">
        <v>48</v>
      </c>
      <c r="DE8" s="107" t="s">
        <v>45</v>
      </c>
      <c r="DF8" s="107" t="s">
        <v>46</v>
      </c>
      <c r="DG8" s="107" t="s">
        <v>47</v>
      </c>
      <c r="DH8" s="107" t="s">
        <v>48</v>
      </c>
      <c r="DI8" s="107" t="s">
        <v>971</v>
      </c>
      <c r="DJ8" s="125" t="s">
        <v>45</v>
      </c>
      <c r="DK8" s="125" t="s">
        <v>46</v>
      </c>
      <c r="DL8" s="125" t="s">
        <v>47</v>
      </c>
      <c r="DM8" s="125" t="s">
        <v>48</v>
      </c>
      <c r="DN8" s="125" t="s">
        <v>45</v>
      </c>
      <c r="DO8" s="125" t="s">
        <v>46</v>
      </c>
      <c r="DP8" s="125" t="s">
        <v>47</v>
      </c>
      <c r="DQ8" s="125" t="s">
        <v>48</v>
      </c>
      <c r="DR8" s="172" t="s">
        <v>973</v>
      </c>
      <c r="DS8" s="125" t="s">
        <v>45</v>
      </c>
      <c r="DT8" s="125" t="s">
        <v>46</v>
      </c>
      <c r="DU8" s="125" t="s">
        <v>47</v>
      </c>
      <c r="DV8" s="125" t="s">
        <v>48</v>
      </c>
      <c r="DW8" s="172" t="s">
        <v>973</v>
      </c>
      <c r="DX8" s="125" t="s">
        <v>45</v>
      </c>
      <c r="DY8" s="125" t="s">
        <v>46</v>
      </c>
      <c r="DZ8" s="125" t="s">
        <v>47</v>
      </c>
      <c r="EA8" s="125" t="s">
        <v>48</v>
      </c>
      <c r="EB8" s="125" t="s">
        <v>45</v>
      </c>
      <c r="EC8" s="125" t="s">
        <v>46</v>
      </c>
      <c r="ED8" s="125" t="s">
        <v>47</v>
      </c>
      <c r="EE8" s="125" t="s">
        <v>48</v>
      </c>
      <c r="EF8" s="125" t="s">
        <v>45</v>
      </c>
      <c r="EG8" s="125" t="s">
        <v>46</v>
      </c>
      <c r="EH8" s="125" t="s">
        <v>47</v>
      </c>
      <c r="EI8" s="125" t="s">
        <v>48</v>
      </c>
      <c r="EJ8" s="125" t="s">
        <v>45</v>
      </c>
      <c r="EK8" s="125" t="s">
        <v>46</v>
      </c>
      <c r="EL8" s="125" t="s">
        <v>47</v>
      </c>
      <c r="EM8" s="125" t="s">
        <v>48</v>
      </c>
      <c r="EN8" s="125" t="s">
        <v>45</v>
      </c>
      <c r="EO8" s="125" t="s">
        <v>46</v>
      </c>
      <c r="EP8" s="125" t="s">
        <v>47</v>
      </c>
      <c r="EQ8" s="125" t="s">
        <v>48</v>
      </c>
      <c r="ER8" s="172" t="s">
        <v>973</v>
      </c>
      <c r="ES8" s="125" t="s">
        <v>45</v>
      </c>
      <c r="ET8" s="125" t="s">
        <v>46</v>
      </c>
      <c r="EU8" s="125" t="s">
        <v>47</v>
      </c>
      <c r="EV8" s="125" t="s">
        <v>48</v>
      </c>
      <c r="EW8" s="125" t="s">
        <v>45</v>
      </c>
      <c r="EX8" s="125" t="s">
        <v>46</v>
      </c>
      <c r="EY8" s="125" t="s">
        <v>47</v>
      </c>
      <c r="EZ8" s="125" t="s">
        <v>48</v>
      </c>
      <c r="FA8" s="172" t="s">
        <v>973</v>
      </c>
      <c r="FB8" s="219" t="s">
        <v>45</v>
      </c>
      <c r="FC8" s="721" t="s">
        <v>998</v>
      </c>
      <c r="FD8" s="721" t="s">
        <v>47</v>
      </c>
      <c r="FE8" s="721" t="s">
        <v>48</v>
      </c>
      <c r="FF8" s="722" t="s">
        <v>988</v>
      </c>
      <c r="FG8" s="220" t="s">
        <v>45</v>
      </c>
      <c r="FH8" s="721" t="s">
        <v>46</v>
      </c>
      <c r="FI8" s="721" t="s">
        <v>47</v>
      </c>
      <c r="FJ8" s="721" t="s">
        <v>48</v>
      </c>
      <c r="FK8" s="722" t="s">
        <v>988</v>
      </c>
      <c r="FL8" s="220" t="s">
        <v>974</v>
      </c>
      <c r="FM8" s="220" t="s">
        <v>998</v>
      </c>
      <c r="FN8" s="721" t="s">
        <v>47</v>
      </c>
      <c r="FO8" s="721" t="s">
        <v>48</v>
      </c>
      <c r="FP8" s="722" t="s">
        <v>989</v>
      </c>
      <c r="FQ8" s="220" t="s">
        <v>45</v>
      </c>
      <c r="FR8" s="220" t="s">
        <v>46</v>
      </c>
      <c r="FS8" s="721" t="s">
        <v>47</v>
      </c>
      <c r="FT8" s="721" t="s">
        <v>48</v>
      </c>
      <c r="FU8" s="722" t="s">
        <v>988</v>
      </c>
      <c r="FV8" s="220" t="s">
        <v>45</v>
      </c>
      <c r="FW8" s="220" t="s">
        <v>998</v>
      </c>
      <c r="FX8" s="721" t="s">
        <v>47</v>
      </c>
      <c r="FY8" s="721" t="s">
        <v>48</v>
      </c>
      <c r="FZ8" s="722" t="s">
        <v>988</v>
      </c>
      <c r="GA8" s="220" t="s">
        <v>45</v>
      </c>
      <c r="GB8" s="220" t="s">
        <v>46</v>
      </c>
      <c r="GC8" s="220" t="s">
        <v>47</v>
      </c>
      <c r="GD8" s="220" t="s">
        <v>48</v>
      </c>
      <c r="GE8" s="734" t="s">
        <v>988</v>
      </c>
      <c r="GF8" s="220" t="s">
        <v>45</v>
      </c>
      <c r="GG8" s="220" t="s">
        <v>998</v>
      </c>
      <c r="GH8" s="220" t="s">
        <v>47</v>
      </c>
      <c r="GI8" s="220" t="s">
        <v>48</v>
      </c>
      <c r="GJ8" s="734" t="s">
        <v>988</v>
      </c>
      <c r="GK8" s="220" t="s">
        <v>45</v>
      </c>
      <c r="GL8" s="220" t="s">
        <v>46</v>
      </c>
      <c r="GM8" s="220" t="s">
        <v>47</v>
      </c>
      <c r="GN8" s="220" t="s">
        <v>48</v>
      </c>
      <c r="GO8" s="734" t="s">
        <v>988</v>
      </c>
      <c r="GP8" s="220" t="s">
        <v>45</v>
      </c>
      <c r="GQ8" s="220" t="s">
        <v>998</v>
      </c>
      <c r="GR8" s="220" t="s">
        <v>47</v>
      </c>
      <c r="GS8" s="220" t="s">
        <v>48</v>
      </c>
      <c r="GT8" s="734" t="s">
        <v>988</v>
      </c>
      <c r="GU8" s="220" t="s">
        <v>45</v>
      </c>
      <c r="GV8" s="220" t="s">
        <v>982</v>
      </c>
      <c r="GW8" s="220" t="s">
        <v>47</v>
      </c>
      <c r="GX8" s="220" t="s">
        <v>48</v>
      </c>
      <c r="GY8" s="959" t="s">
        <v>988</v>
      </c>
      <c r="GZ8" s="829" t="s">
        <v>45</v>
      </c>
      <c r="HA8" s="829" t="s">
        <v>46</v>
      </c>
      <c r="HB8" s="829" t="s">
        <v>47</v>
      </c>
      <c r="HC8" s="829" t="s">
        <v>48</v>
      </c>
      <c r="HD8" s="829" t="s">
        <v>988</v>
      </c>
      <c r="HE8" s="829" t="s">
        <v>45</v>
      </c>
      <c r="HF8" s="829" t="s">
        <v>46</v>
      </c>
      <c r="HG8" s="829" t="s">
        <v>47</v>
      </c>
      <c r="HH8" s="829" t="s">
        <v>48</v>
      </c>
      <c r="HI8" s="829" t="s">
        <v>988</v>
      </c>
      <c r="HJ8" s="829" t="s">
        <v>45</v>
      </c>
      <c r="HK8" s="829" t="s">
        <v>46</v>
      </c>
      <c r="HL8" s="829" t="s">
        <v>47</v>
      </c>
      <c r="HM8" s="829" t="s">
        <v>48</v>
      </c>
      <c r="HN8" s="829" t="s">
        <v>988</v>
      </c>
      <c r="HO8" s="829" t="s">
        <v>45</v>
      </c>
      <c r="HP8" s="829" t="s">
        <v>998</v>
      </c>
      <c r="HQ8" s="829" t="s">
        <v>47</v>
      </c>
      <c r="HR8" s="829" t="s">
        <v>48</v>
      </c>
      <c r="HS8" s="829" t="s">
        <v>988</v>
      </c>
      <c r="HT8" s="829" t="s">
        <v>45</v>
      </c>
      <c r="HU8" s="829" t="s">
        <v>46</v>
      </c>
      <c r="HV8" s="829" t="s">
        <v>47</v>
      </c>
      <c r="HW8" s="829" t="s">
        <v>48</v>
      </c>
      <c r="HX8" s="829" t="s">
        <v>988</v>
      </c>
      <c r="HY8" s="829" t="s">
        <v>45</v>
      </c>
      <c r="HZ8" s="829" t="s">
        <v>998</v>
      </c>
      <c r="IA8" s="829" t="s">
        <v>47</v>
      </c>
      <c r="IB8" s="829" t="s">
        <v>48</v>
      </c>
      <c r="IC8" s="829" t="s">
        <v>988</v>
      </c>
      <c r="ID8" s="829" t="s">
        <v>45</v>
      </c>
      <c r="IE8" s="829" t="s">
        <v>998</v>
      </c>
      <c r="IF8" s="829" t="s">
        <v>47</v>
      </c>
      <c r="IG8" s="829" t="s">
        <v>48</v>
      </c>
      <c r="IH8" s="829" t="s">
        <v>988</v>
      </c>
      <c r="II8" s="829" t="s">
        <v>45</v>
      </c>
      <c r="IJ8" s="829" t="s">
        <v>998</v>
      </c>
      <c r="IK8" s="829" t="s">
        <v>47</v>
      </c>
      <c r="IL8" s="829" t="s">
        <v>48</v>
      </c>
      <c r="IM8" s="829" t="s">
        <v>988</v>
      </c>
      <c r="IN8" s="829" t="s">
        <v>45</v>
      </c>
      <c r="IO8" s="829" t="s">
        <v>998</v>
      </c>
      <c r="IP8" s="829" t="s">
        <v>47</v>
      </c>
      <c r="IQ8" s="829" t="s">
        <v>48</v>
      </c>
      <c r="IR8" s="829" t="s">
        <v>988</v>
      </c>
      <c r="IS8" s="829" t="s">
        <v>45</v>
      </c>
      <c r="IT8" s="829" t="s">
        <v>998</v>
      </c>
      <c r="IU8" s="829" t="s">
        <v>47</v>
      </c>
      <c r="IV8" s="829" t="s">
        <v>48</v>
      </c>
      <c r="IW8" s="973" t="s">
        <v>1028</v>
      </c>
    </row>
    <row r="9" spans="1:257" s="211" customFormat="1" ht="17.25" customHeight="1" x14ac:dyDescent="0.25">
      <c r="A9" s="222"/>
      <c r="B9" s="222"/>
      <c r="C9" s="222"/>
      <c r="D9" s="222"/>
      <c r="E9" s="222"/>
      <c r="F9" s="222"/>
      <c r="G9" s="223"/>
      <c r="H9" s="223"/>
      <c r="I9" s="222"/>
      <c r="J9" s="222"/>
      <c r="K9" s="222"/>
      <c r="L9" s="224"/>
      <c r="M9" s="222"/>
      <c r="N9" s="222"/>
      <c r="O9" s="224"/>
      <c r="P9" s="224"/>
      <c r="Q9" s="222"/>
      <c r="R9" s="225"/>
      <c r="S9" s="226"/>
      <c r="T9" s="222"/>
      <c r="U9" s="222"/>
      <c r="V9" s="224"/>
      <c r="W9" s="222"/>
      <c r="X9" s="222"/>
      <c r="Y9" s="224"/>
      <c r="Z9" s="227"/>
      <c r="AA9" s="215"/>
      <c r="AB9" s="222"/>
      <c r="AC9" s="28"/>
      <c r="AD9" s="29"/>
      <c r="AE9" s="28"/>
      <c r="AF9" s="28"/>
      <c r="AG9" s="30"/>
      <c r="AH9" s="31"/>
      <c r="AI9" s="28"/>
      <c r="AJ9" s="28"/>
      <c r="AK9" s="32"/>
      <c r="AL9" s="33"/>
      <c r="AM9" s="32"/>
      <c r="AN9" s="32"/>
      <c r="AO9" s="28"/>
      <c r="AP9" s="29"/>
      <c r="AQ9" s="28"/>
      <c r="AR9" s="28"/>
      <c r="AS9" s="28"/>
      <c r="AT9" s="29"/>
      <c r="AU9" s="28"/>
      <c r="AV9" s="28"/>
      <c r="AW9" s="28"/>
      <c r="AX9" s="29"/>
      <c r="AY9" s="28"/>
      <c r="AZ9" s="28"/>
      <c r="BA9" s="28"/>
      <c r="BB9" s="28"/>
      <c r="BC9" s="28"/>
      <c r="BD9" s="28"/>
      <c r="BE9" s="28"/>
      <c r="BF9" s="29"/>
      <c r="BG9" s="28"/>
      <c r="BH9" s="28"/>
      <c r="BI9" s="28"/>
      <c r="BJ9" s="29"/>
      <c r="BK9" s="28"/>
      <c r="BL9" s="28"/>
      <c r="BM9" s="35"/>
      <c r="BN9" s="31"/>
      <c r="BO9" s="30"/>
      <c r="BP9" s="30"/>
      <c r="BQ9" s="109"/>
      <c r="BR9" s="109"/>
      <c r="BS9" s="109"/>
      <c r="BT9" s="109"/>
      <c r="BU9" s="109"/>
      <c r="BV9" s="109"/>
      <c r="BW9" s="109"/>
      <c r="BX9" s="109"/>
      <c r="BY9" s="109"/>
      <c r="BZ9" s="109"/>
      <c r="CA9" s="109"/>
      <c r="CB9" s="109"/>
      <c r="CC9" s="109"/>
      <c r="CD9" s="109"/>
      <c r="CE9" s="109"/>
      <c r="CF9" s="109"/>
      <c r="CG9" s="109"/>
      <c r="CH9" s="109"/>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78"/>
      <c r="DK9" s="78"/>
      <c r="DL9" s="78"/>
      <c r="DM9" s="78"/>
      <c r="DN9" s="78"/>
      <c r="DO9" s="78"/>
      <c r="DP9" s="78"/>
      <c r="DQ9" s="78"/>
      <c r="DR9" s="78"/>
      <c r="DS9" s="78"/>
      <c r="DT9" s="78"/>
      <c r="DU9" s="78"/>
      <c r="DV9" s="78"/>
      <c r="DW9" s="78"/>
      <c r="DX9" s="78"/>
      <c r="DY9" s="78"/>
      <c r="DZ9" s="78"/>
      <c r="EA9" s="78"/>
      <c r="EB9" s="79"/>
      <c r="EC9" s="79"/>
      <c r="ED9" s="79"/>
      <c r="EE9" s="79"/>
      <c r="EF9" s="79"/>
      <c r="EG9" s="79"/>
      <c r="EH9" s="79"/>
      <c r="EI9" s="79"/>
      <c r="EJ9" s="79"/>
      <c r="EK9" s="79"/>
      <c r="EL9" s="79"/>
      <c r="EM9" s="79"/>
      <c r="EN9" s="79"/>
      <c r="EO9" s="79"/>
      <c r="EP9" s="79"/>
      <c r="EQ9" s="79"/>
      <c r="ER9" s="79"/>
      <c r="ES9" s="79"/>
      <c r="ET9" s="79"/>
      <c r="EU9" s="79"/>
      <c r="EV9" s="79"/>
      <c r="EW9" s="79"/>
      <c r="EX9" s="79"/>
      <c r="EY9" s="79"/>
      <c r="EZ9" s="143"/>
      <c r="FA9" s="143"/>
      <c r="FB9" s="80"/>
      <c r="FC9" s="80"/>
      <c r="FD9" s="80"/>
      <c r="FE9" s="80"/>
      <c r="FF9" s="80"/>
      <c r="FG9" s="80"/>
      <c r="FH9" s="80"/>
      <c r="FI9" s="80"/>
      <c r="FJ9" s="80"/>
      <c r="FK9" s="80"/>
      <c r="FL9" s="80"/>
      <c r="FM9" s="80"/>
      <c r="FN9" s="80"/>
      <c r="FO9" s="80"/>
      <c r="FP9" s="80"/>
      <c r="FQ9" s="80"/>
      <c r="FR9" s="80"/>
      <c r="FS9" s="80"/>
      <c r="FT9" s="80"/>
      <c r="FU9" s="80"/>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791"/>
      <c r="GZ9" s="974"/>
      <c r="HA9" s="791"/>
      <c r="HB9" s="791"/>
      <c r="HC9" s="791"/>
      <c r="HD9" s="791"/>
      <c r="HE9" s="791"/>
      <c r="HF9" s="791"/>
      <c r="HG9" s="791"/>
      <c r="HH9" s="791"/>
      <c r="HI9" s="791"/>
      <c r="HJ9" s="791"/>
      <c r="HK9" s="791"/>
      <c r="HL9" s="791"/>
      <c r="HM9" s="791"/>
      <c r="HN9" s="791"/>
      <c r="HO9" s="791"/>
      <c r="HP9" s="791"/>
      <c r="HQ9" s="791"/>
      <c r="HR9" s="791"/>
      <c r="HS9" s="791"/>
      <c r="HT9" s="791"/>
      <c r="HU9" s="791"/>
      <c r="HV9" s="791"/>
      <c r="HW9" s="791"/>
      <c r="HX9" s="791"/>
      <c r="HY9" s="791"/>
      <c r="HZ9" s="791"/>
      <c r="IA9" s="791"/>
      <c r="IB9" s="791"/>
      <c r="IC9" s="791"/>
      <c r="ID9" s="791"/>
      <c r="IE9" s="791"/>
      <c r="IF9" s="791"/>
      <c r="IG9" s="791"/>
      <c r="IH9" s="791"/>
      <c r="II9" s="791"/>
      <c r="IJ9" s="791"/>
      <c r="IK9" s="791"/>
      <c r="IL9" s="791"/>
      <c r="IM9" s="791"/>
      <c r="IN9" s="791"/>
      <c r="IO9" s="791"/>
      <c r="IP9" s="791"/>
      <c r="IQ9" s="791"/>
      <c r="IR9" s="791"/>
      <c r="IS9" s="791"/>
      <c r="IT9" s="791"/>
      <c r="IU9" s="791"/>
      <c r="IV9" s="791"/>
      <c r="IW9" s="947"/>
    </row>
    <row r="10" spans="1:257" s="211" customFormat="1" ht="24.75" customHeight="1" x14ac:dyDescent="0.25">
      <c r="A10" s="228">
        <v>1</v>
      </c>
      <c r="B10" s="229" t="s">
        <v>49</v>
      </c>
      <c r="C10" s="230"/>
      <c r="D10" s="231"/>
      <c r="E10" s="231"/>
      <c r="F10" s="231"/>
      <c r="G10" s="230"/>
      <c r="H10" s="231"/>
      <c r="I10" s="231"/>
      <c r="J10" s="232"/>
      <c r="K10" s="230"/>
      <c r="L10" s="233" t="s">
        <v>65</v>
      </c>
      <c r="M10" s="231"/>
      <c r="N10" s="231"/>
      <c r="O10" s="234"/>
      <c r="P10" s="234"/>
      <c r="Q10" s="231"/>
      <c r="R10" s="235"/>
      <c r="S10" s="234"/>
      <c r="T10" s="231"/>
      <c r="U10" s="231"/>
      <c r="V10" s="234"/>
      <c r="W10" s="230"/>
      <c r="X10" s="230"/>
      <c r="Y10" s="233"/>
      <c r="Z10" s="236"/>
      <c r="AA10" s="237"/>
      <c r="AB10" s="230"/>
      <c r="AC10" s="36">
        <f t="shared" ref="AC10:CN10" si="0">AC11</f>
        <v>0</v>
      </c>
      <c r="AD10" s="36">
        <f t="shared" si="0"/>
        <v>0</v>
      </c>
      <c r="AE10" s="36">
        <f t="shared" si="0"/>
        <v>0</v>
      </c>
      <c r="AF10" s="36">
        <f t="shared" si="0"/>
        <v>0</v>
      </c>
      <c r="AG10" s="36">
        <f t="shared" si="0"/>
        <v>0</v>
      </c>
      <c r="AH10" s="36">
        <f t="shared" si="0"/>
        <v>0</v>
      </c>
      <c r="AI10" s="36">
        <f t="shared" si="0"/>
        <v>0</v>
      </c>
      <c r="AJ10" s="36">
        <f t="shared" si="0"/>
        <v>0</v>
      </c>
      <c r="AK10" s="36">
        <f t="shared" si="0"/>
        <v>849566350</v>
      </c>
      <c r="AL10" s="36">
        <f t="shared" si="0"/>
        <v>1055013605</v>
      </c>
      <c r="AM10" s="36">
        <f t="shared" si="0"/>
        <v>389853330</v>
      </c>
      <c r="AN10" s="36">
        <f t="shared" si="0"/>
        <v>389853330</v>
      </c>
      <c r="AO10" s="36">
        <f t="shared" si="0"/>
        <v>0</v>
      </c>
      <c r="AP10" s="36">
        <f t="shared" si="0"/>
        <v>0</v>
      </c>
      <c r="AQ10" s="36">
        <f t="shared" si="0"/>
        <v>0</v>
      </c>
      <c r="AR10" s="36">
        <f t="shared" si="0"/>
        <v>0</v>
      </c>
      <c r="AS10" s="36">
        <f t="shared" si="0"/>
        <v>0</v>
      </c>
      <c r="AT10" s="36">
        <f t="shared" si="0"/>
        <v>0</v>
      </c>
      <c r="AU10" s="36">
        <f t="shared" si="0"/>
        <v>0</v>
      </c>
      <c r="AV10" s="36">
        <f t="shared" si="0"/>
        <v>0</v>
      </c>
      <c r="AW10" s="36">
        <f t="shared" si="0"/>
        <v>2248717121</v>
      </c>
      <c r="AX10" s="36">
        <f t="shared" si="0"/>
        <v>2252293686</v>
      </c>
      <c r="AY10" s="36">
        <f t="shared" si="0"/>
        <v>2141958657.5599999</v>
      </c>
      <c r="AZ10" s="36">
        <f t="shared" si="0"/>
        <v>2141958657.5599999</v>
      </c>
      <c r="BA10" s="36">
        <f t="shared" si="0"/>
        <v>0</v>
      </c>
      <c r="BB10" s="36">
        <f t="shared" si="0"/>
        <v>0</v>
      </c>
      <c r="BC10" s="36">
        <f t="shared" si="0"/>
        <v>0</v>
      </c>
      <c r="BD10" s="36">
        <f t="shared" si="0"/>
        <v>0</v>
      </c>
      <c r="BE10" s="36">
        <f t="shared" si="0"/>
        <v>0</v>
      </c>
      <c r="BF10" s="36">
        <f t="shared" si="0"/>
        <v>0</v>
      </c>
      <c r="BG10" s="36">
        <f t="shared" si="0"/>
        <v>0</v>
      </c>
      <c r="BH10" s="36">
        <f t="shared" si="0"/>
        <v>0</v>
      </c>
      <c r="BI10" s="36">
        <f t="shared" si="0"/>
        <v>1379572379</v>
      </c>
      <c r="BJ10" s="36">
        <f t="shared" si="0"/>
        <v>0</v>
      </c>
      <c r="BK10" s="36">
        <f t="shared" si="0"/>
        <v>0</v>
      </c>
      <c r="BL10" s="36">
        <f t="shared" si="0"/>
        <v>0</v>
      </c>
      <c r="BM10" s="36">
        <f t="shared" si="0"/>
        <v>4477855850</v>
      </c>
      <c r="BN10" s="36">
        <f t="shared" si="0"/>
        <v>3307307291</v>
      </c>
      <c r="BO10" s="36">
        <f t="shared" si="0"/>
        <v>2531811987.5599999</v>
      </c>
      <c r="BP10" s="36">
        <f t="shared" si="0"/>
        <v>2531811987.5599999</v>
      </c>
      <c r="BQ10" s="36">
        <f t="shared" si="0"/>
        <v>0</v>
      </c>
      <c r="BR10" s="36">
        <f t="shared" si="0"/>
        <v>0</v>
      </c>
      <c r="BS10" s="36">
        <f t="shared" si="0"/>
        <v>0</v>
      </c>
      <c r="BT10" s="36">
        <f t="shared" si="0"/>
        <v>0</v>
      </c>
      <c r="BU10" s="36">
        <f t="shared" si="0"/>
        <v>0</v>
      </c>
      <c r="BV10" s="36">
        <f t="shared" si="0"/>
        <v>1028000000</v>
      </c>
      <c r="BW10" s="36">
        <f t="shared" si="0"/>
        <v>715425477.10000002</v>
      </c>
      <c r="BX10" s="36">
        <f t="shared" si="0"/>
        <v>436713684.10000002</v>
      </c>
      <c r="BY10" s="36">
        <f t="shared" si="0"/>
        <v>0</v>
      </c>
      <c r="BZ10" s="36">
        <f t="shared" si="0"/>
        <v>698391884.66919994</v>
      </c>
      <c r="CA10" s="36">
        <f t="shared" si="0"/>
        <v>1140844406</v>
      </c>
      <c r="CB10" s="36">
        <f t="shared" si="0"/>
        <v>615821723.07999992</v>
      </c>
      <c r="CC10" s="36">
        <f t="shared" si="0"/>
        <v>615267623.07999992</v>
      </c>
      <c r="CD10" s="36">
        <f t="shared" si="0"/>
        <v>0</v>
      </c>
      <c r="CE10" s="36">
        <f t="shared" si="0"/>
        <v>0</v>
      </c>
      <c r="CF10" s="36">
        <f t="shared" si="0"/>
        <v>0</v>
      </c>
      <c r="CG10" s="36">
        <f t="shared" si="0"/>
        <v>0</v>
      </c>
      <c r="CH10" s="36">
        <f t="shared" si="0"/>
        <v>0</v>
      </c>
      <c r="CI10" s="36">
        <f t="shared" si="0"/>
        <v>0</v>
      </c>
      <c r="CJ10" s="36">
        <f t="shared" si="0"/>
        <v>0</v>
      </c>
      <c r="CK10" s="36">
        <f t="shared" si="0"/>
        <v>0</v>
      </c>
      <c r="CL10" s="36">
        <f t="shared" si="0"/>
        <v>0</v>
      </c>
      <c r="CM10" s="36">
        <f t="shared" si="0"/>
        <v>2207217417.7399998</v>
      </c>
      <c r="CN10" s="36">
        <f t="shared" si="0"/>
        <v>2432800182</v>
      </c>
      <c r="CO10" s="36">
        <f t="shared" ref="CO10:EW10" si="1">CO11</f>
        <v>2427064367</v>
      </c>
      <c r="CP10" s="36">
        <f t="shared" si="1"/>
        <v>2427064367</v>
      </c>
      <c r="CQ10" s="36">
        <f t="shared" si="1"/>
        <v>0</v>
      </c>
      <c r="CR10" s="36">
        <f t="shared" si="1"/>
        <v>0</v>
      </c>
      <c r="CS10" s="36">
        <f t="shared" si="1"/>
        <v>0</v>
      </c>
      <c r="CT10" s="36">
        <f t="shared" si="1"/>
        <v>0</v>
      </c>
      <c r="CU10" s="36">
        <f t="shared" si="1"/>
        <v>0</v>
      </c>
      <c r="CV10" s="36">
        <f t="shared" si="1"/>
        <v>0</v>
      </c>
      <c r="CW10" s="36">
        <f t="shared" si="1"/>
        <v>0</v>
      </c>
      <c r="CX10" s="36">
        <f t="shared" si="1"/>
        <v>0</v>
      </c>
      <c r="CY10" s="36">
        <f t="shared" si="1"/>
        <v>0</v>
      </c>
      <c r="CZ10" s="36">
        <f t="shared" si="1"/>
        <v>0</v>
      </c>
      <c r="DA10" s="36">
        <f t="shared" si="1"/>
        <v>1000000000</v>
      </c>
      <c r="DB10" s="36">
        <f t="shared" si="1"/>
        <v>0</v>
      </c>
      <c r="DC10" s="36">
        <f t="shared" si="1"/>
        <v>0</v>
      </c>
      <c r="DD10" s="36">
        <f t="shared" si="1"/>
        <v>0</v>
      </c>
      <c r="DE10" s="36">
        <f t="shared" si="1"/>
        <v>3905609302.4091997</v>
      </c>
      <c r="DF10" s="36">
        <f t="shared" si="1"/>
        <v>4601644588</v>
      </c>
      <c r="DG10" s="36">
        <f t="shared" si="1"/>
        <v>3758311567.1800003</v>
      </c>
      <c r="DH10" s="36">
        <f t="shared" si="1"/>
        <v>3479045674.1800003</v>
      </c>
      <c r="DI10" s="36">
        <f t="shared" si="1"/>
        <v>0</v>
      </c>
      <c r="DJ10" s="36">
        <f t="shared" si="1"/>
        <v>0</v>
      </c>
      <c r="DK10" s="36">
        <f t="shared" si="1"/>
        <v>0</v>
      </c>
      <c r="DL10" s="36">
        <f t="shared" si="1"/>
        <v>0</v>
      </c>
      <c r="DM10" s="36">
        <f t="shared" si="1"/>
        <v>0</v>
      </c>
      <c r="DN10" s="36">
        <f t="shared" si="1"/>
        <v>0</v>
      </c>
      <c r="DO10" s="36">
        <f t="shared" si="1"/>
        <v>928622290</v>
      </c>
      <c r="DP10" s="36">
        <f t="shared" si="1"/>
        <v>335587431.55000001</v>
      </c>
      <c r="DQ10" s="36">
        <f t="shared" si="1"/>
        <v>313263947.55000001</v>
      </c>
      <c r="DR10" s="36">
        <f t="shared" si="1"/>
        <v>0</v>
      </c>
      <c r="DS10" s="36">
        <f t="shared" si="1"/>
        <v>646979641.20930004</v>
      </c>
      <c r="DT10" s="36">
        <f t="shared" si="1"/>
        <v>2018222658</v>
      </c>
      <c r="DU10" s="36">
        <f t="shared" si="1"/>
        <v>1122802262</v>
      </c>
      <c r="DV10" s="36">
        <f t="shared" si="1"/>
        <v>526913540</v>
      </c>
      <c r="DW10" s="36">
        <f t="shared" si="1"/>
        <v>0</v>
      </c>
      <c r="DX10" s="36">
        <f t="shared" si="1"/>
        <v>0</v>
      </c>
      <c r="DY10" s="36">
        <f t="shared" si="1"/>
        <v>0</v>
      </c>
      <c r="DZ10" s="36">
        <f t="shared" si="1"/>
        <v>0</v>
      </c>
      <c r="EA10" s="36">
        <f t="shared" si="1"/>
        <v>0</v>
      </c>
      <c r="EB10" s="36">
        <f t="shared" si="1"/>
        <v>0</v>
      </c>
      <c r="EC10" s="36">
        <f t="shared" si="1"/>
        <v>0</v>
      </c>
      <c r="ED10" s="36">
        <f t="shared" si="1"/>
        <v>0</v>
      </c>
      <c r="EE10" s="36">
        <f t="shared" si="1"/>
        <v>0</v>
      </c>
      <c r="EF10" s="36">
        <f t="shared" si="1"/>
        <v>2272403940.2722001</v>
      </c>
      <c r="EG10" s="36">
        <f t="shared" si="1"/>
        <v>2525108749</v>
      </c>
      <c r="EH10" s="36">
        <f t="shared" si="1"/>
        <v>2514716632</v>
      </c>
      <c r="EI10" s="36">
        <f t="shared" si="1"/>
        <v>2514716632</v>
      </c>
      <c r="EJ10" s="36">
        <f t="shared" si="1"/>
        <v>0</v>
      </c>
      <c r="EK10" s="36">
        <f t="shared" si="1"/>
        <v>0</v>
      </c>
      <c r="EL10" s="36">
        <f t="shared" si="1"/>
        <v>0</v>
      </c>
      <c r="EM10" s="36">
        <f t="shared" si="1"/>
        <v>0</v>
      </c>
      <c r="EN10" s="36">
        <f t="shared" si="1"/>
        <v>0</v>
      </c>
      <c r="EO10" s="36">
        <f t="shared" si="1"/>
        <v>0</v>
      </c>
      <c r="EP10" s="36">
        <f t="shared" si="1"/>
        <v>0</v>
      </c>
      <c r="EQ10" s="36">
        <f t="shared" si="1"/>
        <v>0</v>
      </c>
      <c r="ER10" s="36">
        <f t="shared" si="1"/>
        <v>0</v>
      </c>
      <c r="ES10" s="36">
        <f t="shared" si="1"/>
        <v>7904449896</v>
      </c>
      <c r="ET10" s="36">
        <f t="shared" si="1"/>
        <v>0</v>
      </c>
      <c r="EU10" s="36">
        <f t="shared" si="1"/>
        <v>0</v>
      </c>
      <c r="EV10" s="36">
        <f t="shared" si="1"/>
        <v>0</v>
      </c>
      <c r="EW10" s="36">
        <f t="shared" si="1"/>
        <v>10823833477.481499</v>
      </c>
      <c r="EX10" s="36">
        <f t="shared" ref="EX10:IW10" si="2">EX11</f>
        <v>5471953697</v>
      </c>
      <c r="EY10" s="36">
        <f t="shared" si="2"/>
        <v>3973106325.5500002</v>
      </c>
      <c r="EZ10" s="36">
        <f t="shared" si="2"/>
        <v>3354894119.5500002</v>
      </c>
      <c r="FA10" s="36">
        <f t="shared" si="2"/>
        <v>0</v>
      </c>
      <c r="FB10" s="36">
        <f t="shared" si="2"/>
        <v>0</v>
      </c>
      <c r="FC10" s="36">
        <f t="shared" si="2"/>
        <v>0</v>
      </c>
      <c r="FD10" s="36">
        <f t="shared" si="2"/>
        <v>0</v>
      </c>
      <c r="FE10" s="36">
        <f t="shared" si="2"/>
        <v>0</v>
      </c>
      <c r="FF10" s="36">
        <f t="shared" si="2"/>
        <v>0</v>
      </c>
      <c r="FG10" s="36">
        <f t="shared" si="2"/>
        <v>0</v>
      </c>
      <c r="FH10" s="36">
        <f t="shared" si="2"/>
        <v>1316000000</v>
      </c>
      <c r="FI10" s="36">
        <f t="shared" si="2"/>
        <v>1277813449.2</v>
      </c>
      <c r="FJ10" s="36">
        <f t="shared" si="2"/>
        <v>952657929.20000005</v>
      </c>
      <c r="FK10" s="36">
        <f t="shared" si="2"/>
        <v>0</v>
      </c>
      <c r="FL10" s="36">
        <f t="shared" si="2"/>
        <v>648889030</v>
      </c>
      <c r="FM10" s="36">
        <f t="shared" si="2"/>
        <v>3173566625</v>
      </c>
      <c r="FN10" s="36">
        <f t="shared" si="2"/>
        <v>2680266856.96</v>
      </c>
      <c r="FO10" s="36">
        <f t="shared" si="2"/>
        <v>2471699817.96</v>
      </c>
      <c r="FP10" s="36">
        <f t="shared" si="2"/>
        <v>0</v>
      </c>
      <c r="FQ10" s="36">
        <f t="shared" si="2"/>
        <v>0</v>
      </c>
      <c r="FR10" s="36">
        <f t="shared" si="2"/>
        <v>0</v>
      </c>
      <c r="FS10" s="36">
        <f t="shared" si="2"/>
        <v>0</v>
      </c>
      <c r="FT10" s="36">
        <f t="shared" si="2"/>
        <v>0</v>
      </c>
      <c r="FU10" s="36">
        <f t="shared" si="2"/>
        <v>0</v>
      </c>
      <c r="FV10" s="36">
        <f t="shared" si="2"/>
        <v>0</v>
      </c>
      <c r="FW10" s="36">
        <f t="shared" si="2"/>
        <v>0</v>
      </c>
      <c r="FX10" s="36">
        <f t="shared" si="2"/>
        <v>0</v>
      </c>
      <c r="FY10" s="36">
        <f t="shared" si="2"/>
        <v>0</v>
      </c>
      <c r="FZ10" s="36">
        <f t="shared" si="2"/>
        <v>0</v>
      </c>
      <c r="GA10" s="36">
        <f t="shared" si="2"/>
        <v>2341576058.48</v>
      </c>
      <c r="GB10" s="36">
        <f t="shared" si="2"/>
        <v>2607660067</v>
      </c>
      <c r="GC10" s="36">
        <f t="shared" si="2"/>
        <v>2591680069</v>
      </c>
      <c r="GD10" s="36">
        <f t="shared" si="2"/>
        <v>2591680069</v>
      </c>
      <c r="GE10" s="36">
        <f t="shared" si="2"/>
        <v>0</v>
      </c>
      <c r="GF10" s="36">
        <f t="shared" si="2"/>
        <v>0</v>
      </c>
      <c r="GG10" s="36">
        <f t="shared" si="2"/>
        <v>0</v>
      </c>
      <c r="GH10" s="36">
        <f t="shared" si="2"/>
        <v>0</v>
      </c>
      <c r="GI10" s="36">
        <f t="shared" si="2"/>
        <v>0</v>
      </c>
      <c r="GJ10" s="36">
        <f t="shared" si="2"/>
        <v>0</v>
      </c>
      <c r="GK10" s="36">
        <f t="shared" si="2"/>
        <v>0</v>
      </c>
      <c r="GL10" s="36">
        <f t="shared" si="2"/>
        <v>0</v>
      </c>
      <c r="GM10" s="36">
        <f t="shared" si="2"/>
        <v>0</v>
      </c>
      <c r="GN10" s="36">
        <f t="shared" si="2"/>
        <v>0</v>
      </c>
      <c r="GO10" s="36">
        <f t="shared" si="2"/>
        <v>0</v>
      </c>
      <c r="GP10" s="36">
        <f t="shared" si="2"/>
        <v>2000000000</v>
      </c>
      <c r="GQ10" s="36">
        <f t="shared" si="2"/>
        <v>0</v>
      </c>
      <c r="GR10" s="36">
        <f t="shared" si="2"/>
        <v>0</v>
      </c>
      <c r="GS10" s="36">
        <f t="shared" si="2"/>
        <v>0</v>
      </c>
      <c r="GT10" s="36">
        <f t="shared" si="2"/>
        <v>0</v>
      </c>
      <c r="GU10" s="36">
        <f t="shared" si="2"/>
        <v>4990465088.4799995</v>
      </c>
      <c r="GV10" s="36">
        <f t="shared" si="2"/>
        <v>7097226692</v>
      </c>
      <c r="GW10" s="36">
        <f t="shared" si="2"/>
        <v>6549760375.1599998</v>
      </c>
      <c r="GX10" s="36">
        <f t="shared" si="2"/>
        <v>6016037816.1599998</v>
      </c>
      <c r="GY10" s="960">
        <f t="shared" si="2"/>
        <v>0</v>
      </c>
      <c r="GZ10" s="36">
        <f t="shared" si="2"/>
        <v>0</v>
      </c>
      <c r="HA10" s="36">
        <f t="shared" si="2"/>
        <v>0</v>
      </c>
      <c r="HB10" s="36">
        <f t="shared" si="2"/>
        <v>0</v>
      </c>
      <c r="HC10" s="36">
        <f t="shared" si="2"/>
        <v>0</v>
      </c>
      <c r="HD10" s="36">
        <f t="shared" si="2"/>
        <v>0</v>
      </c>
      <c r="HE10" s="36">
        <f t="shared" si="2"/>
        <v>0</v>
      </c>
      <c r="HF10" s="36">
        <f t="shared" si="2"/>
        <v>3272622290</v>
      </c>
      <c r="HG10" s="36">
        <f t="shared" si="2"/>
        <v>2328826357.8500004</v>
      </c>
      <c r="HH10" s="36">
        <f t="shared" si="2"/>
        <v>1702635560.8499999</v>
      </c>
      <c r="HI10" s="36">
        <f t="shared" si="2"/>
        <v>0</v>
      </c>
      <c r="HJ10" s="36">
        <f t="shared" si="2"/>
        <v>2843826905.8785</v>
      </c>
      <c r="HK10" s="36">
        <f t="shared" si="2"/>
        <v>7387647294</v>
      </c>
      <c r="HL10" s="36">
        <f t="shared" si="2"/>
        <v>4808744172.04</v>
      </c>
      <c r="HM10" s="36">
        <f t="shared" si="2"/>
        <v>4003734311.04</v>
      </c>
      <c r="HN10" s="36">
        <f t="shared" si="2"/>
        <v>0</v>
      </c>
      <c r="HO10" s="36">
        <f t="shared" si="2"/>
        <v>0</v>
      </c>
      <c r="HP10" s="36">
        <f t="shared" si="2"/>
        <v>0</v>
      </c>
      <c r="HQ10" s="36">
        <f t="shared" si="2"/>
        <v>0</v>
      </c>
      <c r="HR10" s="36">
        <f t="shared" si="2"/>
        <v>0</v>
      </c>
      <c r="HS10" s="36">
        <f t="shared" si="2"/>
        <v>0</v>
      </c>
      <c r="HT10" s="36">
        <f t="shared" si="2"/>
        <v>0</v>
      </c>
      <c r="HU10" s="36">
        <f t="shared" si="2"/>
        <v>0</v>
      </c>
      <c r="HV10" s="36">
        <f t="shared" si="2"/>
        <v>0</v>
      </c>
      <c r="HW10" s="36">
        <f t="shared" si="2"/>
        <v>0</v>
      </c>
      <c r="HX10" s="36">
        <f t="shared" si="2"/>
        <v>0</v>
      </c>
      <c r="HY10" s="36">
        <f t="shared" si="2"/>
        <v>9069914537.4921989</v>
      </c>
      <c r="HZ10" s="36">
        <f t="shared" si="2"/>
        <v>9817862684</v>
      </c>
      <c r="IA10" s="36">
        <f t="shared" si="2"/>
        <v>9675419725.5599995</v>
      </c>
      <c r="IB10" s="36">
        <f t="shared" si="2"/>
        <v>9675419725.5599995</v>
      </c>
      <c r="IC10" s="36">
        <f t="shared" si="2"/>
        <v>0</v>
      </c>
      <c r="ID10" s="36">
        <f t="shared" si="2"/>
        <v>0</v>
      </c>
      <c r="IE10" s="36">
        <f t="shared" si="2"/>
        <v>0</v>
      </c>
      <c r="IF10" s="36">
        <f t="shared" si="2"/>
        <v>0</v>
      </c>
      <c r="IG10" s="36">
        <f t="shared" si="2"/>
        <v>0</v>
      </c>
      <c r="IH10" s="36">
        <f t="shared" si="2"/>
        <v>0</v>
      </c>
      <c r="II10" s="36">
        <f t="shared" si="2"/>
        <v>0</v>
      </c>
      <c r="IJ10" s="36">
        <f t="shared" si="2"/>
        <v>0</v>
      </c>
      <c r="IK10" s="36">
        <f t="shared" si="2"/>
        <v>0</v>
      </c>
      <c r="IL10" s="36">
        <f t="shared" si="2"/>
        <v>0</v>
      </c>
      <c r="IM10" s="36">
        <f t="shared" si="2"/>
        <v>0</v>
      </c>
      <c r="IN10" s="36">
        <f t="shared" si="2"/>
        <v>12284022275</v>
      </c>
      <c r="IO10" s="36">
        <f t="shared" si="2"/>
        <v>0</v>
      </c>
      <c r="IP10" s="36">
        <f t="shared" si="2"/>
        <v>0</v>
      </c>
      <c r="IQ10" s="36">
        <f t="shared" si="2"/>
        <v>0</v>
      </c>
      <c r="IR10" s="36">
        <f t="shared" si="2"/>
        <v>0</v>
      </c>
      <c r="IS10" s="36">
        <f t="shared" si="2"/>
        <v>24197763718.370697</v>
      </c>
      <c r="IT10" s="36">
        <f t="shared" si="2"/>
        <v>20478132268</v>
      </c>
      <c r="IU10" s="36">
        <f t="shared" si="2"/>
        <v>16812990255.450001</v>
      </c>
      <c r="IV10" s="36">
        <f t="shared" si="2"/>
        <v>15381789597.449999</v>
      </c>
      <c r="IW10" s="36">
        <f t="shared" si="2"/>
        <v>0</v>
      </c>
    </row>
    <row r="11" spans="1:257" s="211" customFormat="1" ht="24.75" customHeight="1" x14ac:dyDescent="0.25">
      <c r="A11" s="238"/>
      <c r="B11" s="239">
        <v>1</v>
      </c>
      <c r="C11" s="240" t="s">
        <v>50</v>
      </c>
      <c r="D11" s="241"/>
      <c r="E11" s="242"/>
      <c r="F11" s="242"/>
      <c r="G11" s="243"/>
      <c r="H11" s="244"/>
      <c r="I11" s="244"/>
      <c r="J11" s="245"/>
      <c r="K11" s="243"/>
      <c r="L11" s="246"/>
      <c r="M11" s="244"/>
      <c r="N11" s="244"/>
      <c r="O11" s="247"/>
      <c r="P11" s="247"/>
      <c r="Q11" s="244"/>
      <c r="R11" s="248"/>
      <c r="S11" s="247"/>
      <c r="T11" s="244"/>
      <c r="U11" s="244"/>
      <c r="V11" s="247"/>
      <c r="W11" s="243"/>
      <c r="X11" s="243"/>
      <c r="Y11" s="246"/>
      <c r="Z11" s="249"/>
      <c r="AA11" s="250"/>
      <c r="AB11" s="243"/>
      <c r="AC11" s="37">
        <f t="shared" ref="AC11:CN11" si="3">AC12+AC19+AC27</f>
        <v>0</v>
      </c>
      <c r="AD11" s="37">
        <f t="shared" si="3"/>
        <v>0</v>
      </c>
      <c r="AE11" s="37">
        <f t="shared" si="3"/>
        <v>0</v>
      </c>
      <c r="AF11" s="37">
        <f t="shared" si="3"/>
        <v>0</v>
      </c>
      <c r="AG11" s="37">
        <f t="shared" si="3"/>
        <v>0</v>
      </c>
      <c r="AH11" s="37">
        <f t="shared" si="3"/>
        <v>0</v>
      </c>
      <c r="AI11" s="37">
        <f t="shared" si="3"/>
        <v>0</v>
      </c>
      <c r="AJ11" s="37">
        <f t="shared" si="3"/>
        <v>0</v>
      </c>
      <c r="AK11" s="37">
        <f t="shared" si="3"/>
        <v>849566350</v>
      </c>
      <c r="AL11" s="37">
        <f t="shared" si="3"/>
        <v>1055013605</v>
      </c>
      <c r="AM11" s="37">
        <f t="shared" si="3"/>
        <v>389853330</v>
      </c>
      <c r="AN11" s="37">
        <f t="shared" si="3"/>
        <v>389853330</v>
      </c>
      <c r="AO11" s="37">
        <f t="shared" si="3"/>
        <v>0</v>
      </c>
      <c r="AP11" s="37">
        <f t="shared" si="3"/>
        <v>0</v>
      </c>
      <c r="AQ11" s="37">
        <f t="shared" si="3"/>
        <v>0</v>
      </c>
      <c r="AR11" s="37">
        <f t="shared" si="3"/>
        <v>0</v>
      </c>
      <c r="AS11" s="37">
        <f t="shared" si="3"/>
        <v>0</v>
      </c>
      <c r="AT11" s="37">
        <f t="shared" si="3"/>
        <v>0</v>
      </c>
      <c r="AU11" s="37">
        <f t="shared" si="3"/>
        <v>0</v>
      </c>
      <c r="AV11" s="37">
        <f t="shared" si="3"/>
        <v>0</v>
      </c>
      <c r="AW11" s="37">
        <f t="shared" si="3"/>
        <v>2248717121</v>
      </c>
      <c r="AX11" s="37">
        <f t="shared" si="3"/>
        <v>2252293686</v>
      </c>
      <c r="AY11" s="37">
        <f t="shared" si="3"/>
        <v>2141958657.5599999</v>
      </c>
      <c r="AZ11" s="37">
        <f t="shared" si="3"/>
        <v>2141958657.5599999</v>
      </c>
      <c r="BA11" s="37">
        <f t="shared" si="3"/>
        <v>0</v>
      </c>
      <c r="BB11" s="37">
        <f t="shared" si="3"/>
        <v>0</v>
      </c>
      <c r="BC11" s="37">
        <f t="shared" si="3"/>
        <v>0</v>
      </c>
      <c r="BD11" s="37">
        <f t="shared" si="3"/>
        <v>0</v>
      </c>
      <c r="BE11" s="37">
        <f t="shared" si="3"/>
        <v>0</v>
      </c>
      <c r="BF11" s="37">
        <f t="shared" si="3"/>
        <v>0</v>
      </c>
      <c r="BG11" s="37">
        <f t="shared" si="3"/>
        <v>0</v>
      </c>
      <c r="BH11" s="37">
        <f t="shared" si="3"/>
        <v>0</v>
      </c>
      <c r="BI11" s="37">
        <f t="shared" si="3"/>
        <v>1379572379</v>
      </c>
      <c r="BJ11" s="37">
        <f t="shared" si="3"/>
        <v>0</v>
      </c>
      <c r="BK11" s="37">
        <f t="shared" si="3"/>
        <v>0</v>
      </c>
      <c r="BL11" s="37">
        <f t="shared" si="3"/>
        <v>0</v>
      </c>
      <c r="BM11" s="37">
        <f t="shared" si="3"/>
        <v>4477855850</v>
      </c>
      <c r="BN11" s="37">
        <f t="shared" si="3"/>
        <v>3307307291</v>
      </c>
      <c r="BO11" s="37">
        <f t="shared" si="3"/>
        <v>2531811987.5599999</v>
      </c>
      <c r="BP11" s="37">
        <f t="shared" si="3"/>
        <v>2531811987.5599999</v>
      </c>
      <c r="BQ11" s="37">
        <f t="shared" si="3"/>
        <v>0</v>
      </c>
      <c r="BR11" s="37">
        <f t="shared" si="3"/>
        <v>0</v>
      </c>
      <c r="BS11" s="37">
        <f t="shared" si="3"/>
        <v>0</v>
      </c>
      <c r="BT11" s="37">
        <f t="shared" si="3"/>
        <v>0</v>
      </c>
      <c r="BU11" s="37">
        <f t="shared" si="3"/>
        <v>0</v>
      </c>
      <c r="BV11" s="37">
        <f t="shared" si="3"/>
        <v>1028000000</v>
      </c>
      <c r="BW11" s="37">
        <f t="shared" si="3"/>
        <v>715425477.10000002</v>
      </c>
      <c r="BX11" s="37">
        <f t="shared" si="3"/>
        <v>436713684.10000002</v>
      </c>
      <c r="BY11" s="37">
        <f t="shared" si="3"/>
        <v>0</v>
      </c>
      <c r="BZ11" s="37">
        <f t="shared" si="3"/>
        <v>698391884.66919994</v>
      </c>
      <c r="CA11" s="37">
        <f t="shared" si="3"/>
        <v>1140844406</v>
      </c>
      <c r="CB11" s="37">
        <f t="shared" si="3"/>
        <v>615821723.07999992</v>
      </c>
      <c r="CC11" s="37">
        <f t="shared" si="3"/>
        <v>615267623.07999992</v>
      </c>
      <c r="CD11" s="37">
        <f t="shared" si="3"/>
        <v>0</v>
      </c>
      <c r="CE11" s="37">
        <f t="shared" si="3"/>
        <v>0</v>
      </c>
      <c r="CF11" s="37">
        <f t="shared" si="3"/>
        <v>0</v>
      </c>
      <c r="CG11" s="37">
        <f t="shared" si="3"/>
        <v>0</v>
      </c>
      <c r="CH11" s="37">
        <f t="shared" si="3"/>
        <v>0</v>
      </c>
      <c r="CI11" s="37">
        <f t="shared" si="3"/>
        <v>0</v>
      </c>
      <c r="CJ11" s="37">
        <f t="shared" si="3"/>
        <v>0</v>
      </c>
      <c r="CK11" s="37">
        <f t="shared" si="3"/>
        <v>0</v>
      </c>
      <c r="CL11" s="37">
        <f t="shared" si="3"/>
        <v>0</v>
      </c>
      <c r="CM11" s="37">
        <f t="shared" si="3"/>
        <v>2207217417.7399998</v>
      </c>
      <c r="CN11" s="37">
        <f t="shared" si="3"/>
        <v>2432800182</v>
      </c>
      <c r="CO11" s="37">
        <f t="shared" ref="CO11:EV11" si="4">CO12+CO19+CO27</f>
        <v>2427064367</v>
      </c>
      <c r="CP11" s="37">
        <f t="shared" si="4"/>
        <v>2427064367</v>
      </c>
      <c r="CQ11" s="37">
        <f t="shared" si="4"/>
        <v>0</v>
      </c>
      <c r="CR11" s="37">
        <f t="shared" si="4"/>
        <v>0</v>
      </c>
      <c r="CS11" s="37">
        <f t="shared" si="4"/>
        <v>0</v>
      </c>
      <c r="CT11" s="37">
        <f t="shared" si="4"/>
        <v>0</v>
      </c>
      <c r="CU11" s="37">
        <f t="shared" si="4"/>
        <v>0</v>
      </c>
      <c r="CV11" s="37">
        <f t="shared" si="4"/>
        <v>0</v>
      </c>
      <c r="CW11" s="37">
        <f t="shared" si="4"/>
        <v>0</v>
      </c>
      <c r="CX11" s="37">
        <f t="shared" si="4"/>
        <v>0</v>
      </c>
      <c r="CY11" s="37">
        <f t="shared" si="4"/>
        <v>0</v>
      </c>
      <c r="CZ11" s="37">
        <f t="shared" si="4"/>
        <v>0</v>
      </c>
      <c r="DA11" s="37">
        <f t="shared" si="4"/>
        <v>1000000000</v>
      </c>
      <c r="DB11" s="37">
        <f t="shared" si="4"/>
        <v>0</v>
      </c>
      <c r="DC11" s="37">
        <f t="shared" si="4"/>
        <v>0</v>
      </c>
      <c r="DD11" s="37">
        <f t="shared" si="4"/>
        <v>0</v>
      </c>
      <c r="DE11" s="37">
        <f t="shared" si="4"/>
        <v>3905609302.4091997</v>
      </c>
      <c r="DF11" s="37">
        <f t="shared" si="4"/>
        <v>4601644588</v>
      </c>
      <c r="DG11" s="37">
        <f t="shared" si="4"/>
        <v>3758311567.1800003</v>
      </c>
      <c r="DH11" s="37">
        <f t="shared" si="4"/>
        <v>3479045674.1800003</v>
      </c>
      <c r="DI11" s="37">
        <f t="shared" si="4"/>
        <v>0</v>
      </c>
      <c r="DJ11" s="37">
        <f t="shared" si="4"/>
        <v>0</v>
      </c>
      <c r="DK11" s="37">
        <f t="shared" si="4"/>
        <v>0</v>
      </c>
      <c r="DL11" s="37">
        <f t="shared" si="4"/>
        <v>0</v>
      </c>
      <c r="DM11" s="37">
        <f t="shared" si="4"/>
        <v>0</v>
      </c>
      <c r="DN11" s="37">
        <f t="shared" si="4"/>
        <v>0</v>
      </c>
      <c r="DO11" s="37">
        <f t="shared" si="4"/>
        <v>928622290</v>
      </c>
      <c r="DP11" s="37">
        <f t="shared" si="4"/>
        <v>335587431.55000001</v>
      </c>
      <c r="DQ11" s="37">
        <f t="shared" si="4"/>
        <v>313263947.55000001</v>
      </c>
      <c r="DR11" s="37">
        <f t="shared" si="4"/>
        <v>0</v>
      </c>
      <c r="DS11" s="37">
        <f t="shared" si="4"/>
        <v>646979641.20930004</v>
      </c>
      <c r="DT11" s="37">
        <f t="shared" si="4"/>
        <v>2018222658</v>
      </c>
      <c r="DU11" s="37">
        <f t="shared" si="4"/>
        <v>1122802262</v>
      </c>
      <c r="DV11" s="37">
        <f t="shared" si="4"/>
        <v>526913540</v>
      </c>
      <c r="DW11" s="37">
        <f t="shared" si="4"/>
        <v>0</v>
      </c>
      <c r="DX11" s="37">
        <f t="shared" si="4"/>
        <v>0</v>
      </c>
      <c r="DY11" s="37">
        <f t="shared" si="4"/>
        <v>0</v>
      </c>
      <c r="DZ11" s="37">
        <f t="shared" si="4"/>
        <v>0</v>
      </c>
      <c r="EA11" s="37">
        <f t="shared" si="4"/>
        <v>0</v>
      </c>
      <c r="EB11" s="37">
        <f t="shared" si="4"/>
        <v>0</v>
      </c>
      <c r="EC11" s="37">
        <f t="shared" si="4"/>
        <v>0</v>
      </c>
      <c r="ED11" s="37">
        <f t="shared" si="4"/>
        <v>0</v>
      </c>
      <c r="EE11" s="37">
        <f t="shared" si="4"/>
        <v>0</v>
      </c>
      <c r="EF11" s="37">
        <f t="shared" si="4"/>
        <v>2272403940.2722001</v>
      </c>
      <c r="EG11" s="37">
        <f t="shared" si="4"/>
        <v>2525108749</v>
      </c>
      <c r="EH11" s="37">
        <f t="shared" si="4"/>
        <v>2514716632</v>
      </c>
      <c r="EI11" s="37">
        <f t="shared" si="4"/>
        <v>2514716632</v>
      </c>
      <c r="EJ11" s="37">
        <f t="shared" si="4"/>
        <v>0</v>
      </c>
      <c r="EK11" s="37">
        <f t="shared" si="4"/>
        <v>0</v>
      </c>
      <c r="EL11" s="37">
        <f t="shared" si="4"/>
        <v>0</v>
      </c>
      <c r="EM11" s="37">
        <f t="shared" si="4"/>
        <v>0</v>
      </c>
      <c r="EN11" s="37">
        <f t="shared" si="4"/>
        <v>0</v>
      </c>
      <c r="EO11" s="37">
        <f t="shared" si="4"/>
        <v>0</v>
      </c>
      <c r="EP11" s="37">
        <f t="shared" si="4"/>
        <v>0</v>
      </c>
      <c r="EQ11" s="37">
        <f t="shared" si="4"/>
        <v>0</v>
      </c>
      <c r="ER11" s="37">
        <f t="shared" si="4"/>
        <v>0</v>
      </c>
      <c r="ES11" s="37">
        <f t="shared" si="4"/>
        <v>7904449896</v>
      </c>
      <c r="ET11" s="37">
        <f t="shared" si="4"/>
        <v>0</v>
      </c>
      <c r="EU11" s="37">
        <f t="shared" si="4"/>
        <v>0</v>
      </c>
      <c r="EV11" s="37">
        <f t="shared" si="4"/>
        <v>0</v>
      </c>
      <c r="EW11" s="37">
        <f t="shared" ref="EW11" si="5">EW12+EW19+EW27</f>
        <v>10823833477.481499</v>
      </c>
      <c r="EX11" s="37">
        <f t="shared" ref="EX11:EZ11" si="6">EX12+EX19+EX27</f>
        <v>5471953697</v>
      </c>
      <c r="EY11" s="37">
        <f>EY12+EY19+EY27</f>
        <v>3973106325.5500002</v>
      </c>
      <c r="EZ11" s="37">
        <f t="shared" si="6"/>
        <v>3354894119.5500002</v>
      </c>
      <c r="FA11" s="37">
        <f t="shared" ref="FA11:GY11" si="7">FA12+FA19+FA27</f>
        <v>0</v>
      </c>
      <c r="FB11" s="37">
        <f t="shared" si="7"/>
        <v>0</v>
      </c>
      <c r="FC11" s="37">
        <f t="shared" si="7"/>
        <v>0</v>
      </c>
      <c r="FD11" s="37">
        <f t="shared" si="7"/>
        <v>0</v>
      </c>
      <c r="FE11" s="37">
        <f t="shared" si="7"/>
        <v>0</v>
      </c>
      <c r="FF11" s="37">
        <f t="shared" si="7"/>
        <v>0</v>
      </c>
      <c r="FG11" s="37">
        <f t="shared" si="7"/>
        <v>0</v>
      </c>
      <c r="FH11" s="37">
        <f t="shared" si="7"/>
        <v>1316000000</v>
      </c>
      <c r="FI11" s="37">
        <f t="shared" si="7"/>
        <v>1277813449.2</v>
      </c>
      <c r="FJ11" s="37">
        <f t="shared" si="7"/>
        <v>952657929.20000005</v>
      </c>
      <c r="FK11" s="37">
        <f t="shared" si="7"/>
        <v>0</v>
      </c>
      <c r="FL11" s="37">
        <f t="shared" si="7"/>
        <v>648889030</v>
      </c>
      <c r="FM11" s="37">
        <f t="shared" si="7"/>
        <v>3173566625</v>
      </c>
      <c r="FN11" s="37">
        <f t="shared" si="7"/>
        <v>2680266856.96</v>
      </c>
      <c r="FO11" s="37">
        <f t="shared" si="7"/>
        <v>2471699817.96</v>
      </c>
      <c r="FP11" s="37">
        <f t="shared" si="7"/>
        <v>0</v>
      </c>
      <c r="FQ11" s="37">
        <f t="shared" si="7"/>
        <v>0</v>
      </c>
      <c r="FR11" s="37">
        <f t="shared" si="7"/>
        <v>0</v>
      </c>
      <c r="FS11" s="37">
        <f t="shared" si="7"/>
        <v>0</v>
      </c>
      <c r="FT11" s="37">
        <f t="shared" si="7"/>
        <v>0</v>
      </c>
      <c r="FU11" s="37">
        <f t="shared" si="7"/>
        <v>0</v>
      </c>
      <c r="FV11" s="37">
        <f t="shared" si="7"/>
        <v>0</v>
      </c>
      <c r="FW11" s="37">
        <f t="shared" si="7"/>
        <v>0</v>
      </c>
      <c r="FX11" s="37">
        <f t="shared" si="7"/>
        <v>0</v>
      </c>
      <c r="FY11" s="37">
        <f t="shared" si="7"/>
        <v>0</v>
      </c>
      <c r="FZ11" s="37">
        <f t="shared" si="7"/>
        <v>0</v>
      </c>
      <c r="GA11" s="37">
        <f t="shared" si="7"/>
        <v>2341576058.48</v>
      </c>
      <c r="GB11" s="37">
        <f t="shared" si="7"/>
        <v>2607660067</v>
      </c>
      <c r="GC11" s="37">
        <f t="shared" si="7"/>
        <v>2591680069</v>
      </c>
      <c r="GD11" s="37">
        <f t="shared" si="7"/>
        <v>2591680069</v>
      </c>
      <c r="GE11" s="37">
        <f t="shared" si="7"/>
        <v>0</v>
      </c>
      <c r="GF11" s="37">
        <f t="shared" si="7"/>
        <v>0</v>
      </c>
      <c r="GG11" s="37">
        <f t="shared" si="7"/>
        <v>0</v>
      </c>
      <c r="GH11" s="37">
        <f t="shared" si="7"/>
        <v>0</v>
      </c>
      <c r="GI11" s="37">
        <f t="shared" si="7"/>
        <v>0</v>
      </c>
      <c r="GJ11" s="37">
        <f t="shared" si="7"/>
        <v>0</v>
      </c>
      <c r="GK11" s="37">
        <f t="shared" si="7"/>
        <v>0</v>
      </c>
      <c r="GL11" s="37">
        <f t="shared" si="7"/>
        <v>0</v>
      </c>
      <c r="GM11" s="37">
        <f t="shared" si="7"/>
        <v>0</v>
      </c>
      <c r="GN11" s="37">
        <f t="shared" si="7"/>
        <v>0</v>
      </c>
      <c r="GO11" s="37">
        <f t="shared" si="7"/>
        <v>0</v>
      </c>
      <c r="GP11" s="37">
        <f t="shared" si="7"/>
        <v>2000000000</v>
      </c>
      <c r="GQ11" s="37">
        <f t="shared" si="7"/>
        <v>0</v>
      </c>
      <c r="GR11" s="37">
        <f t="shared" si="7"/>
        <v>0</v>
      </c>
      <c r="GS11" s="37">
        <f t="shared" si="7"/>
        <v>0</v>
      </c>
      <c r="GT11" s="37">
        <f t="shared" si="7"/>
        <v>0</v>
      </c>
      <c r="GU11" s="37">
        <f t="shared" si="7"/>
        <v>4990465088.4799995</v>
      </c>
      <c r="GV11" s="37">
        <f t="shared" si="7"/>
        <v>7097226692</v>
      </c>
      <c r="GW11" s="37">
        <f t="shared" si="7"/>
        <v>6549760375.1599998</v>
      </c>
      <c r="GX11" s="37">
        <f t="shared" si="7"/>
        <v>6016037816.1599998</v>
      </c>
      <c r="GY11" s="961">
        <f t="shared" si="7"/>
        <v>0</v>
      </c>
      <c r="GZ11" s="37">
        <f t="shared" ref="GZ11:IW11" si="8">GZ12+GZ19+GZ27</f>
        <v>0</v>
      </c>
      <c r="HA11" s="37">
        <f t="shared" si="8"/>
        <v>0</v>
      </c>
      <c r="HB11" s="37">
        <f t="shared" si="8"/>
        <v>0</v>
      </c>
      <c r="HC11" s="37">
        <f t="shared" si="8"/>
        <v>0</v>
      </c>
      <c r="HD11" s="37">
        <f t="shared" si="8"/>
        <v>0</v>
      </c>
      <c r="HE11" s="37">
        <f t="shared" si="8"/>
        <v>0</v>
      </c>
      <c r="HF11" s="37">
        <f t="shared" si="8"/>
        <v>3272622290</v>
      </c>
      <c r="HG11" s="37">
        <f t="shared" si="8"/>
        <v>2328826357.8500004</v>
      </c>
      <c r="HH11" s="37">
        <f t="shared" si="8"/>
        <v>1702635560.8499999</v>
      </c>
      <c r="HI11" s="37">
        <f t="shared" si="8"/>
        <v>0</v>
      </c>
      <c r="HJ11" s="37">
        <f t="shared" si="8"/>
        <v>2843826905.8785</v>
      </c>
      <c r="HK11" s="37">
        <f t="shared" si="8"/>
        <v>7387647294</v>
      </c>
      <c r="HL11" s="37">
        <f t="shared" si="8"/>
        <v>4808744172.04</v>
      </c>
      <c r="HM11" s="37">
        <f t="shared" si="8"/>
        <v>4003734311.04</v>
      </c>
      <c r="HN11" s="37">
        <f t="shared" si="8"/>
        <v>0</v>
      </c>
      <c r="HO11" s="37">
        <f t="shared" si="8"/>
        <v>0</v>
      </c>
      <c r="HP11" s="37">
        <f t="shared" si="8"/>
        <v>0</v>
      </c>
      <c r="HQ11" s="37">
        <f t="shared" si="8"/>
        <v>0</v>
      </c>
      <c r="HR11" s="37">
        <f t="shared" si="8"/>
        <v>0</v>
      </c>
      <c r="HS11" s="37">
        <f t="shared" si="8"/>
        <v>0</v>
      </c>
      <c r="HT11" s="37">
        <f t="shared" si="8"/>
        <v>0</v>
      </c>
      <c r="HU11" s="37">
        <f t="shared" si="8"/>
        <v>0</v>
      </c>
      <c r="HV11" s="37">
        <f t="shared" si="8"/>
        <v>0</v>
      </c>
      <c r="HW11" s="37">
        <f t="shared" si="8"/>
        <v>0</v>
      </c>
      <c r="HX11" s="37">
        <f t="shared" si="8"/>
        <v>0</v>
      </c>
      <c r="HY11" s="37">
        <f t="shared" si="8"/>
        <v>9069914537.4921989</v>
      </c>
      <c r="HZ11" s="37">
        <f t="shared" si="8"/>
        <v>9817862684</v>
      </c>
      <c r="IA11" s="37">
        <f t="shared" si="8"/>
        <v>9675419725.5599995</v>
      </c>
      <c r="IB11" s="37">
        <f t="shared" si="8"/>
        <v>9675419725.5599995</v>
      </c>
      <c r="IC11" s="37">
        <f t="shared" si="8"/>
        <v>0</v>
      </c>
      <c r="ID11" s="37">
        <f t="shared" si="8"/>
        <v>0</v>
      </c>
      <c r="IE11" s="37">
        <f t="shared" si="8"/>
        <v>0</v>
      </c>
      <c r="IF11" s="37">
        <f t="shared" si="8"/>
        <v>0</v>
      </c>
      <c r="IG11" s="37">
        <f t="shared" si="8"/>
        <v>0</v>
      </c>
      <c r="IH11" s="37">
        <f t="shared" si="8"/>
        <v>0</v>
      </c>
      <c r="II11" s="37">
        <f t="shared" si="8"/>
        <v>0</v>
      </c>
      <c r="IJ11" s="37">
        <f t="shared" si="8"/>
        <v>0</v>
      </c>
      <c r="IK11" s="37">
        <f t="shared" si="8"/>
        <v>0</v>
      </c>
      <c r="IL11" s="37">
        <f t="shared" si="8"/>
        <v>0</v>
      </c>
      <c r="IM11" s="37">
        <f t="shared" si="8"/>
        <v>0</v>
      </c>
      <c r="IN11" s="37">
        <f t="shared" si="8"/>
        <v>12284022275</v>
      </c>
      <c r="IO11" s="37">
        <f t="shared" si="8"/>
        <v>0</v>
      </c>
      <c r="IP11" s="37">
        <f t="shared" si="8"/>
        <v>0</v>
      </c>
      <c r="IQ11" s="37">
        <f t="shared" si="8"/>
        <v>0</v>
      </c>
      <c r="IR11" s="37">
        <f t="shared" si="8"/>
        <v>0</v>
      </c>
      <c r="IS11" s="37">
        <f t="shared" si="8"/>
        <v>24197763718.370697</v>
      </c>
      <c r="IT11" s="37">
        <f t="shared" si="8"/>
        <v>20478132268</v>
      </c>
      <c r="IU11" s="37">
        <f t="shared" si="8"/>
        <v>16812990255.450001</v>
      </c>
      <c r="IV11" s="37">
        <f t="shared" si="8"/>
        <v>15381789597.449999</v>
      </c>
      <c r="IW11" s="37">
        <f t="shared" si="8"/>
        <v>0</v>
      </c>
    </row>
    <row r="12" spans="1:257" s="211" customFormat="1" ht="24.75" customHeight="1" x14ac:dyDescent="0.25">
      <c r="A12" s="251"/>
      <c r="B12" s="238"/>
      <c r="C12" s="252">
        <v>1</v>
      </c>
      <c r="D12" s="253" t="s">
        <v>51</v>
      </c>
      <c r="E12" s="254"/>
      <c r="F12" s="253"/>
      <c r="G12" s="255"/>
      <c r="H12" s="256"/>
      <c r="I12" s="256"/>
      <c r="J12" s="255"/>
      <c r="K12" s="257"/>
      <c r="L12" s="258"/>
      <c r="M12" s="256"/>
      <c r="N12" s="256"/>
      <c r="O12" s="259"/>
      <c r="P12" s="259"/>
      <c r="Q12" s="256"/>
      <c r="R12" s="260"/>
      <c r="S12" s="259"/>
      <c r="T12" s="256"/>
      <c r="U12" s="256"/>
      <c r="V12" s="259"/>
      <c r="W12" s="257"/>
      <c r="X12" s="257"/>
      <c r="Y12" s="258"/>
      <c r="Z12" s="262"/>
      <c r="AA12" s="263"/>
      <c r="AB12" s="257"/>
      <c r="AC12" s="38">
        <f t="shared" ref="AC12:BH12" si="9">SUM(AC13:AC18)</f>
        <v>0</v>
      </c>
      <c r="AD12" s="38">
        <f t="shared" si="9"/>
        <v>0</v>
      </c>
      <c r="AE12" s="38">
        <f t="shared" si="9"/>
        <v>0</v>
      </c>
      <c r="AF12" s="38">
        <f t="shared" si="9"/>
        <v>0</v>
      </c>
      <c r="AG12" s="38">
        <f t="shared" si="9"/>
        <v>0</v>
      </c>
      <c r="AH12" s="38">
        <f t="shared" si="9"/>
        <v>0</v>
      </c>
      <c r="AI12" s="38">
        <f t="shared" si="9"/>
        <v>0</v>
      </c>
      <c r="AJ12" s="38">
        <f t="shared" si="9"/>
        <v>0</v>
      </c>
      <c r="AK12" s="38">
        <f t="shared" si="9"/>
        <v>80000000</v>
      </c>
      <c r="AL12" s="38">
        <f t="shared" si="9"/>
        <v>80000000</v>
      </c>
      <c r="AM12" s="38">
        <f t="shared" si="9"/>
        <v>51730000</v>
      </c>
      <c r="AN12" s="38">
        <f t="shared" si="9"/>
        <v>51730000</v>
      </c>
      <c r="AO12" s="38">
        <f t="shared" si="9"/>
        <v>0</v>
      </c>
      <c r="AP12" s="38">
        <f t="shared" si="9"/>
        <v>0</v>
      </c>
      <c r="AQ12" s="38">
        <f t="shared" si="9"/>
        <v>0</v>
      </c>
      <c r="AR12" s="38">
        <f t="shared" si="9"/>
        <v>0</v>
      </c>
      <c r="AS12" s="38">
        <f t="shared" si="9"/>
        <v>0</v>
      </c>
      <c r="AT12" s="38">
        <f t="shared" si="9"/>
        <v>0</v>
      </c>
      <c r="AU12" s="38">
        <f t="shared" si="9"/>
        <v>0</v>
      </c>
      <c r="AV12" s="38">
        <f t="shared" si="9"/>
        <v>0</v>
      </c>
      <c r="AW12" s="38">
        <f t="shared" si="9"/>
        <v>0</v>
      </c>
      <c r="AX12" s="38">
        <f t="shared" si="9"/>
        <v>0</v>
      </c>
      <c r="AY12" s="38">
        <f t="shared" si="9"/>
        <v>0</v>
      </c>
      <c r="AZ12" s="38">
        <f t="shared" si="9"/>
        <v>0</v>
      </c>
      <c r="BA12" s="38">
        <f t="shared" si="9"/>
        <v>0</v>
      </c>
      <c r="BB12" s="38">
        <f t="shared" si="9"/>
        <v>0</v>
      </c>
      <c r="BC12" s="38">
        <f t="shared" si="9"/>
        <v>0</v>
      </c>
      <c r="BD12" s="38">
        <f t="shared" si="9"/>
        <v>0</v>
      </c>
      <c r="BE12" s="38">
        <f t="shared" si="9"/>
        <v>0</v>
      </c>
      <c r="BF12" s="38">
        <f t="shared" si="9"/>
        <v>0</v>
      </c>
      <c r="BG12" s="38">
        <f t="shared" si="9"/>
        <v>0</v>
      </c>
      <c r="BH12" s="38">
        <f t="shared" si="9"/>
        <v>0</v>
      </c>
      <c r="BI12" s="38">
        <f t="shared" ref="BI12:DT12" si="10">SUM(BI13:BI18)</f>
        <v>1379572379</v>
      </c>
      <c r="BJ12" s="38">
        <f t="shared" si="10"/>
        <v>0</v>
      </c>
      <c r="BK12" s="38">
        <f t="shared" si="10"/>
        <v>0</v>
      </c>
      <c r="BL12" s="38">
        <f t="shared" si="10"/>
        <v>0</v>
      </c>
      <c r="BM12" s="38">
        <f t="shared" si="10"/>
        <v>1459572379</v>
      </c>
      <c r="BN12" s="38">
        <f t="shared" si="10"/>
        <v>80000000</v>
      </c>
      <c r="BO12" s="38">
        <f t="shared" si="10"/>
        <v>51730000</v>
      </c>
      <c r="BP12" s="38">
        <f t="shared" si="10"/>
        <v>51730000</v>
      </c>
      <c r="BQ12" s="38">
        <f t="shared" si="10"/>
        <v>0</v>
      </c>
      <c r="BR12" s="38">
        <f t="shared" si="10"/>
        <v>0</v>
      </c>
      <c r="BS12" s="38">
        <f t="shared" si="10"/>
        <v>0</v>
      </c>
      <c r="BT12" s="38">
        <f t="shared" si="10"/>
        <v>0</v>
      </c>
      <c r="BU12" s="38">
        <f t="shared" si="10"/>
        <v>0</v>
      </c>
      <c r="BV12" s="38">
        <f t="shared" si="10"/>
        <v>50000000</v>
      </c>
      <c r="BW12" s="38">
        <f t="shared" si="10"/>
        <v>50000000</v>
      </c>
      <c r="BX12" s="38">
        <f t="shared" si="10"/>
        <v>50000000</v>
      </c>
      <c r="BY12" s="38">
        <f t="shared" si="10"/>
        <v>0</v>
      </c>
      <c r="BZ12" s="38">
        <f t="shared" si="10"/>
        <v>60000000</v>
      </c>
      <c r="CA12" s="38">
        <f t="shared" si="10"/>
        <v>110000000</v>
      </c>
      <c r="CB12" s="38">
        <f t="shared" si="10"/>
        <v>97523510</v>
      </c>
      <c r="CC12" s="38">
        <f t="shared" si="10"/>
        <v>97519910</v>
      </c>
      <c r="CD12" s="38">
        <f t="shared" si="10"/>
        <v>0</v>
      </c>
      <c r="CE12" s="38">
        <f t="shared" si="10"/>
        <v>0</v>
      </c>
      <c r="CF12" s="38">
        <f t="shared" si="10"/>
        <v>0</v>
      </c>
      <c r="CG12" s="38">
        <f t="shared" si="10"/>
        <v>0</v>
      </c>
      <c r="CH12" s="38">
        <f t="shared" si="10"/>
        <v>0</v>
      </c>
      <c r="CI12" s="38">
        <f t="shared" si="10"/>
        <v>0</v>
      </c>
      <c r="CJ12" s="38">
        <f t="shared" si="10"/>
        <v>0</v>
      </c>
      <c r="CK12" s="38">
        <f t="shared" si="10"/>
        <v>0</v>
      </c>
      <c r="CL12" s="38">
        <f t="shared" si="10"/>
        <v>0</v>
      </c>
      <c r="CM12" s="38">
        <f t="shared" si="10"/>
        <v>0</v>
      </c>
      <c r="CN12" s="38">
        <f t="shared" si="10"/>
        <v>0</v>
      </c>
      <c r="CO12" s="38">
        <f t="shared" si="10"/>
        <v>0</v>
      </c>
      <c r="CP12" s="38">
        <f t="shared" si="10"/>
        <v>0</v>
      </c>
      <c r="CQ12" s="38">
        <f t="shared" si="10"/>
        <v>0</v>
      </c>
      <c r="CR12" s="38">
        <f t="shared" si="10"/>
        <v>0</v>
      </c>
      <c r="CS12" s="38">
        <f t="shared" si="10"/>
        <v>0</v>
      </c>
      <c r="CT12" s="38">
        <f t="shared" si="10"/>
        <v>0</v>
      </c>
      <c r="CU12" s="38">
        <f t="shared" si="10"/>
        <v>0</v>
      </c>
      <c r="CV12" s="38">
        <f t="shared" si="10"/>
        <v>0</v>
      </c>
      <c r="CW12" s="38">
        <f t="shared" si="10"/>
        <v>0</v>
      </c>
      <c r="CX12" s="38">
        <f t="shared" si="10"/>
        <v>0</v>
      </c>
      <c r="CY12" s="38">
        <f t="shared" si="10"/>
        <v>0</v>
      </c>
      <c r="CZ12" s="38">
        <f t="shared" si="10"/>
        <v>0</v>
      </c>
      <c r="DA12" s="38">
        <f t="shared" si="10"/>
        <v>1000000000</v>
      </c>
      <c r="DB12" s="38">
        <f t="shared" si="10"/>
        <v>0</v>
      </c>
      <c r="DC12" s="38">
        <f t="shared" si="10"/>
        <v>0</v>
      </c>
      <c r="DD12" s="38">
        <f t="shared" si="10"/>
        <v>0</v>
      </c>
      <c r="DE12" s="38">
        <f t="shared" si="10"/>
        <v>1060000000</v>
      </c>
      <c r="DF12" s="38">
        <f t="shared" si="10"/>
        <v>160000000</v>
      </c>
      <c r="DG12" s="38">
        <f t="shared" si="10"/>
        <v>147523510</v>
      </c>
      <c r="DH12" s="38">
        <f t="shared" si="10"/>
        <v>147519910</v>
      </c>
      <c r="DI12" s="38">
        <f t="shared" si="10"/>
        <v>0</v>
      </c>
      <c r="DJ12" s="38">
        <f t="shared" si="10"/>
        <v>0</v>
      </c>
      <c r="DK12" s="38">
        <f t="shared" si="10"/>
        <v>0</v>
      </c>
      <c r="DL12" s="38">
        <f t="shared" si="10"/>
        <v>0</v>
      </c>
      <c r="DM12" s="38">
        <f t="shared" si="10"/>
        <v>0</v>
      </c>
      <c r="DN12" s="38">
        <f t="shared" si="10"/>
        <v>0</v>
      </c>
      <c r="DO12" s="38">
        <f t="shared" si="10"/>
        <v>0</v>
      </c>
      <c r="DP12" s="38">
        <f t="shared" si="10"/>
        <v>0</v>
      </c>
      <c r="DQ12" s="38">
        <f t="shared" si="10"/>
        <v>0</v>
      </c>
      <c r="DR12" s="38">
        <f t="shared" si="10"/>
        <v>0</v>
      </c>
      <c r="DS12" s="38">
        <f t="shared" si="10"/>
        <v>30000000</v>
      </c>
      <c r="DT12" s="38">
        <f t="shared" si="10"/>
        <v>85000000</v>
      </c>
      <c r="DU12" s="38">
        <f t="shared" ref="DU12:EW12" si="11">SUM(DU13:DU18)</f>
        <v>82169991</v>
      </c>
      <c r="DV12" s="38">
        <f t="shared" si="11"/>
        <v>82169991</v>
      </c>
      <c r="DW12" s="38">
        <f t="shared" si="11"/>
        <v>0</v>
      </c>
      <c r="DX12" s="38">
        <f t="shared" si="11"/>
        <v>0</v>
      </c>
      <c r="DY12" s="38">
        <f t="shared" si="11"/>
        <v>0</v>
      </c>
      <c r="DZ12" s="38">
        <f t="shared" si="11"/>
        <v>0</v>
      </c>
      <c r="EA12" s="38">
        <f t="shared" si="11"/>
        <v>0</v>
      </c>
      <c r="EB12" s="38">
        <f t="shared" si="11"/>
        <v>0</v>
      </c>
      <c r="EC12" s="38">
        <f t="shared" si="11"/>
        <v>0</v>
      </c>
      <c r="ED12" s="38">
        <f t="shared" si="11"/>
        <v>0</v>
      </c>
      <c r="EE12" s="38">
        <f t="shared" si="11"/>
        <v>0</v>
      </c>
      <c r="EF12" s="38">
        <f t="shared" si="11"/>
        <v>0</v>
      </c>
      <c r="EG12" s="38">
        <f t="shared" si="11"/>
        <v>0</v>
      </c>
      <c r="EH12" s="38">
        <f t="shared" si="11"/>
        <v>0</v>
      </c>
      <c r="EI12" s="38">
        <f t="shared" si="11"/>
        <v>0</v>
      </c>
      <c r="EJ12" s="38">
        <f t="shared" si="11"/>
        <v>0</v>
      </c>
      <c r="EK12" s="38">
        <f t="shared" si="11"/>
        <v>0</v>
      </c>
      <c r="EL12" s="38">
        <f t="shared" si="11"/>
        <v>0</v>
      </c>
      <c r="EM12" s="38">
        <f t="shared" si="11"/>
        <v>0</v>
      </c>
      <c r="EN12" s="38">
        <f t="shared" si="11"/>
        <v>0</v>
      </c>
      <c r="EO12" s="38">
        <f t="shared" si="11"/>
        <v>0</v>
      </c>
      <c r="EP12" s="38">
        <f t="shared" si="11"/>
        <v>0</v>
      </c>
      <c r="EQ12" s="38">
        <f t="shared" si="11"/>
        <v>0</v>
      </c>
      <c r="ER12" s="38">
        <f t="shared" si="11"/>
        <v>0</v>
      </c>
      <c r="ES12" s="38">
        <f t="shared" si="11"/>
        <v>7904449896</v>
      </c>
      <c r="ET12" s="38">
        <f t="shared" si="11"/>
        <v>0</v>
      </c>
      <c r="EU12" s="38">
        <f t="shared" si="11"/>
        <v>0</v>
      </c>
      <c r="EV12" s="38">
        <f t="shared" si="11"/>
        <v>0</v>
      </c>
      <c r="EW12" s="38">
        <f t="shared" si="11"/>
        <v>7934449896</v>
      </c>
      <c r="EX12" s="38">
        <f t="shared" ref="EX12:EZ12" si="12">SUM(EX13:EX18)</f>
        <v>85000000</v>
      </c>
      <c r="EY12" s="38">
        <f t="shared" si="12"/>
        <v>82169991</v>
      </c>
      <c r="EZ12" s="38">
        <f t="shared" si="12"/>
        <v>82169991</v>
      </c>
      <c r="FA12" s="38">
        <f t="shared" ref="FA12:GY12" si="13">SUM(FA13:FA18)</f>
        <v>0</v>
      </c>
      <c r="FB12" s="38">
        <f t="shared" si="13"/>
        <v>0</v>
      </c>
      <c r="FC12" s="38">
        <f t="shared" si="13"/>
        <v>0</v>
      </c>
      <c r="FD12" s="38">
        <f t="shared" si="13"/>
        <v>0</v>
      </c>
      <c r="FE12" s="38">
        <f t="shared" si="13"/>
        <v>0</v>
      </c>
      <c r="FF12" s="38">
        <f t="shared" si="13"/>
        <v>0</v>
      </c>
      <c r="FG12" s="38">
        <f t="shared" si="13"/>
        <v>0</v>
      </c>
      <c r="FH12" s="38">
        <f t="shared" si="13"/>
        <v>0</v>
      </c>
      <c r="FI12" s="38">
        <f t="shared" si="13"/>
        <v>0</v>
      </c>
      <c r="FJ12" s="38">
        <f t="shared" si="13"/>
        <v>0</v>
      </c>
      <c r="FK12" s="38">
        <f t="shared" si="13"/>
        <v>0</v>
      </c>
      <c r="FL12" s="38">
        <f t="shared" si="13"/>
        <v>15000000</v>
      </c>
      <c r="FM12" s="38">
        <f t="shared" si="13"/>
        <v>134617500</v>
      </c>
      <c r="FN12" s="38">
        <f t="shared" si="13"/>
        <v>123523609</v>
      </c>
      <c r="FO12" s="38">
        <f t="shared" si="13"/>
        <v>123523609</v>
      </c>
      <c r="FP12" s="38">
        <f t="shared" si="13"/>
        <v>0</v>
      </c>
      <c r="FQ12" s="38">
        <f t="shared" si="13"/>
        <v>0</v>
      </c>
      <c r="FR12" s="38">
        <f t="shared" si="13"/>
        <v>0</v>
      </c>
      <c r="FS12" s="38">
        <f t="shared" si="13"/>
        <v>0</v>
      </c>
      <c r="FT12" s="38">
        <f t="shared" si="13"/>
        <v>0</v>
      </c>
      <c r="FU12" s="38">
        <f t="shared" si="13"/>
        <v>0</v>
      </c>
      <c r="FV12" s="38">
        <f t="shared" si="13"/>
        <v>0</v>
      </c>
      <c r="FW12" s="38">
        <f t="shared" si="13"/>
        <v>0</v>
      </c>
      <c r="FX12" s="38">
        <f t="shared" si="13"/>
        <v>0</v>
      </c>
      <c r="FY12" s="38">
        <f t="shared" si="13"/>
        <v>0</v>
      </c>
      <c r="FZ12" s="38">
        <f t="shared" si="13"/>
        <v>0</v>
      </c>
      <c r="GA12" s="38">
        <f t="shared" si="13"/>
        <v>0</v>
      </c>
      <c r="GB12" s="38">
        <f t="shared" si="13"/>
        <v>0</v>
      </c>
      <c r="GC12" s="38">
        <f t="shared" si="13"/>
        <v>0</v>
      </c>
      <c r="GD12" s="38">
        <f t="shared" si="13"/>
        <v>0</v>
      </c>
      <c r="GE12" s="38">
        <f t="shared" si="13"/>
        <v>0</v>
      </c>
      <c r="GF12" s="38">
        <f t="shared" si="13"/>
        <v>0</v>
      </c>
      <c r="GG12" s="38">
        <f t="shared" si="13"/>
        <v>0</v>
      </c>
      <c r="GH12" s="38">
        <f t="shared" si="13"/>
        <v>0</v>
      </c>
      <c r="GI12" s="38">
        <f t="shared" si="13"/>
        <v>0</v>
      </c>
      <c r="GJ12" s="38">
        <f t="shared" si="13"/>
        <v>0</v>
      </c>
      <c r="GK12" s="38">
        <f t="shared" si="13"/>
        <v>0</v>
      </c>
      <c r="GL12" s="38">
        <f t="shared" si="13"/>
        <v>0</v>
      </c>
      <c r="GM12" s="38">
        <f t="shared" si="13"/>
        <v>0</v>
      </c>
      <c r="GN12" s="38">
        <f t="shared" si="13"/>
        <v>0</v>
      </c>
      <c r="GO12" s="38">
        <f t="shared" si="13"/>
        <v>0</v>
      </c>
      <c r="GP12" s="38">
        <f t="shared" si="13"/>
        <v>2000000000</v>
      </c>
      <c r="GQ12" s="38">
        <f t="shared" si="13"/>
        <v>0</v>
      </c>
      <c r="GR12" s="38">
        <f t="shared" si="13"/>
        <v>0</v>
      </c>
      <c r="GS12" s="38">
        <f t="shared" si="13"/>
        <v>0</v>
      </c>
      <c r="GT12" s="38">
        <f t="shared" si="13"/>
        <v>0</v>
      </c>
      <c r="GU12" s="38">
        <f t="shared" si="13"/>
        <v>2015000000</v>
      </c>
      <c r="GV12" s="38">
        <f t="shared" si="13"/>
        <v>134617500</v>
      </c>
      <c r="GW12" s="38">
        <f t="shared" si="13"/>
        <v>123523609</v>
      </c>
      <c r="GX12" s="38">
        <f t="shared" si="13"/>
        <v>123523609</v>
      </c>
      <c r="GY12" s="724">
        <f t="shared" si="13"/>
        <v>0</v>
      </c>
      <c r="GZ12" s="38">
        <f t="shared" ref="GZ12:IW12" si="14">SUM(GZ13:GZ18)</f>
        <v>0</v>
      </c>
      <c r="HA12" s="38">
        <f t="shared" si="14"/>
        <v>0</v>
      </c>
      <c r="HB12" s="38">
        <f t="shared" si="14"/>
        <v>0</v>
      </c>
      <c r="HC12" s="38">
        <f t="shared" si="14"/>
        <v>0</v>
      </c>
      <c r="HD12" s="38">
        <f t="shared" si="14"/>
        <v>0</v>
      </c>
      <c r="HE12" s="38">
        <f t="shared" si="14"/>
        <v>0</v>
      </c>
      <c r="HF12" s="38">
        <f t="shared" si="14"/>
        <v>50000000</v>
      </c>
      <c r="HG12" s="38">
        <f t="shared" si="14"/>
        <v>50000000</v>
      </c>
      <c r="HH12" s="38">
        <f t="shared" si="14"/>
        <v>50000000</v>
      </c>
      <c r="HI12" s="38">
        <f t="shared" si="14"/>
        <v>0</v>
      </c>
      <c r="HJ12" s="38">
        <f t="shared" si="14"/>
        <v>185000000</v>
      </c>
      <c r="HK12" s="38">
        <f t="shared" si="14"/>
        <v>409617500</v>
      </c>
      <c r="HL12" s="38">
        <f t="shared" si="14"/>
        <v>354947110</v>
      </c>
      <c r="HM12" s="38">
        <f t="shared" si="14"/>
        <v>354943510</v>
      </c>
      <c r="HN12" s="38">
        <f t="shared" si="14"/>
        <v>0</v>
      </c>
      <c r="HO12" s="38">
        <f t="shared" si="14"/>
        <v>0</v>
      </c>
      <c r="HP12" s="38">
        <f t="shared" si="14"/>
        <v>0</v>
      </c>
      <c r="HQ12" s="38">
        <f t="shared" si="14"/>
        <v>0</v>
      </c>
      <c r="HR12" s="38">
        <f t="shared" si="14"/>
        <v>0</v>
      </c>
      <c r="HS12" s="38">
        <f t="shared" si="14"/>
        <v>0</v>
      </c>
      <c r="HT12" s="38">
        <f t="shared" si="14"/>
        <v>0</v>
      </c>
      <c r="HU12" s="38">
        <f t="shared" si="14"/>
        <v>0</v>
      </c>
      <c r="HV12" s="38">
        <f t="shared" si="14"/>
        <v>0</v>
      </c>
      <c r="HW12" s="38">
        <f t="shared" si="14"/>
        <v>0</v>
      </c>
      <c r="HX12" s="38">
        <f t="shared" si="14"/>
        <v>0</v>
      </c>
      <c r="HY12" s="38">
        <f t="shared" si="14"/>
        <v>0</v>
      </c>
      <c r="HZ12" s="38">
        <f t="shared" si="14"/>
        <v>0</v>
      </c>
      <c r="IA12" s="38">
        <f t="shared" si="14"/>
        <v>0</v>
      </c>
      <c r="IB12" s="38">
        <f t="shared" si="14"/>
        <v>0</v>
      </c>
      <c r="IC12" s="38">
        <f t="shared" si="14"/>
        <v>0</v>
      </c>
      <c r="ID12" s="38">
        <f t="shared" si="14"/>
        <v>0</v>
      </c>
      <c r="IE12" s="38">
        <f t="shared" si="14"/>
        <v>0</v>
      </c>
      <c r="IF12" s="38">
        <f t="shared" si="14"/>
        <v>0</v>
      </c>
      <c r="IG12" s="38">
        <f t="shared" si="14"/>
        <v>0</v>
      </c>
      <c r="IH12" s="38">
        <f t="shared" si="14"/>
        <v>0</v>
      </c>
      <c r="II12" s="38">
        <f t="shared" si="14"/>
        <v>0</v>
      </c>
      <c r="IJ12" s="38">
        <f t="shared" si="14"/>
        <v>0</v>
      </c>
      <c r="IK12" s="38">
        <f t="shared" si="14"/>
        <v>0</v>
      </c>
      <c r="IL12" s="38">
        <f t="shared" si="14"/>
        <v>0</v>
      </c>
      <c r="IM12" s="38">
        <f t="shared" si="14"/>
        <v>0</v>
      </c>
      <c r="IN12" s="38">
        <f t="shared" si="14"/>
        <v>12284022275</v>
      </c>
      <c r="IO12" s="38">
        <f t="shared" si="14"/>
        <v>0</v>
      </c>
      <c r="IP12" s="38">
        <f t="shared" si="14"/>
        <v>0</v>
      </c>
      <c r="IQ12" s="38">
        <f t="shared" si="14"/>
        <v>0</v>
      </c>
      <c r="IR12" s="38">
        <f t="shared" si="14"/>
        <v>0</v>
      </c>
      <c r="IS12" s="38">
        <f t="shared" si="14"/>
        <v>12469022275</v>
      </c>
      <c r="IT12" s="38">
        <f t="shared" si="14"/>
        <v>459617500</v>
      </c>
      <c r="IU12" s="38">
        <f t="shared" si="14"/>
        <v>404947110</v>
      </c>
      <c r="IV12" s="38">
        <f t="shared" si="14"/>
        <v>404943510</v>
      </c>
      <c r="IW12" s="38">
        <f t="shared" si="14"/>
        <v>0</v>
      </c>
    </row>
    <row r="13" spans="1:257" s="283" customFormat="1" ht="74.25" customHeight="1" x14ac:dyDescent="0.25">
      <c r="A13" s="251"/>
      <c r="B13" s="251"/>
      <c r="C13" s="264">
        <v>1</v>
      </c>
      <c r="D13" s="265" t="s">
        <v>52</v>
      </c>
      <c r="E13" s="266" t="s">
        <v>53</v>
      </c>
      <c r="F13" s="267" t="s">
        <v>54</v>
      </c>
      <c r="G13" s="268">
        <v>1</v>
      </c>
      <c r="H13" s="848" t="s">
        <v>55</v>
      </c>
      <c r="I13" s="265" t="s">
        <v>56</v>
      </c>
      <c r="J13" s="270" t="s">
        <v>57</v>
      </c>
      <c r="K13" s="270">
        <v>10</v>
      </c>
      <c r="L13" s="271" t="s">
        <v>58</v>
      </c>
      <c r="M13" s="272">
        <v>0</v>
      </c>
      <c r="N13" s="272">
        <v>1</v>
      </c>
      <c r="O13" s="273">
        <v>1</v>
      </c>
      <c r="P13" s="274">
        <v>0.7</v>
      </c>
      <c r="Q13" s="272">
        <v>1</v>
      </c>
      <c r="R13" s="275"/>
      <c r="S13" s="276">
        <v>1</v>
      </c>
      <c r="T13" s="272">
        <v>1</v>
      </c>
      <c r="U13" s="271"/>
      <c r="V13" s="278">
        <v>1</v>
      </c>
      <c r="W13" s="271">
        <v>1</v>
      </c>
      <c r="X13" s="272"/>
      <c r="Y13" s="775">
        <v>1</v>
      </c>
      <c r="Z13" s="279">
        <f>BM13/$BM$12</f>
        <v>2.055396527889488E-2</v>
      </c>
      <c r="AA13" s="280">
        <v>15</v>
      </c>
      <c r="AB13" s="281" t="s">
        <v>59</v>
      </c>
      <c r="AC13" s="40"/>
      <c r="AD13" s="41"/>
      <c r="AE13" s="41"/>
      <c r="AF13" s="41"/>
      <c r="AG13" s="40"/>
      <c r="AH13" s="41"/>
      <c r="AI13" s="41"/>
      <c r="AJ13" s="41"/>
      <c r="AK13" s="40">
        <v>30000000</v>
      </c>
      <c r="AL13" s="42">
        <v>30000000</v>
      </c>
      <c r="AM13" s="41">
        <v>19550000</v>
      </c>
      <c r="AN13" s="41">
        <v>19550000</v>
      </c>
      <c r="AO13" s="40"/>
      <c r="AP13" s="41"/>
      <c r="AQ13" s="41"/>
      <c r="AR13" s="41"/>
      <c r="AS13" s="40"/>
      <c r="AT13" s="41"/>
      <c r="AU13" s="41"/>
      <c r="AV13" s="41"/>
      <c r="AW13" s="40"/>
      <c r="AX13" s="41"/>
      <c r="AY13" s="41"/>
      <c r="AZ13" s="41"/>
      <c r="BA13" s="40"/>
      <c r="BB13" s="41"/>
      <c r="BC13" s="41"/>
      <c r="BD13" s="41"/>
      <c r="BE13" s="40"/>
      <c r="BF13" s="41"/>
      <c r="BG13" s="41"/>
      <c r="BH13" s="41"/>
      <c r="BI13" s="40"/>
      <c r="BJ13" s="41"/>
      <c r="BK13" s="41"/>
      <c r="BL13" s="41"/>
      <c r="BM13" s="40">
        <f t="shared" ref="BM13:BM18" si="15">+AC13+AG13+AK13+AO13+AS13+AW13+BA13+BE13+BI13</f>
        <v>30000000</v>
      </c>
      <c r="BN13" s="41">
        <f t="shared" ref="BN13:BP18" si="16">AD13+AH13+AL13+AP13+AT13+AX13+BB13+BF13+BJ13</f>
        <v>30000000</v>
      </c>
      <c r="BO13" s="41">
        <f t="shared" si="16"/>
        <v>19550000</v>
      </c>
      <c r="BP13" s="41">
        <f t="shared" si="16"/>
        <v>19550000</v>
      </c>
      <c r="BQ13" s="82"/>
      <c r="BR13" s="82"/>
      <c r="BS13" s="82"/>
      <c r="BT13" s="82"/>
      <c r="BU13" s="82"/>
      <c r="BV13" s="82"/>
      <c r="BW13" s="82"/>
      <c r="BX13" s="82"/>
      <c r="BY13" s="82"/>
      <c r="BZ13" s="82">
        <v>22500000</v>
      </c>
      <c r="CA13" s="82">
        <v>32500000</v>
      </c>
      <c r="CB13" s="82">
        <v>25140004</v>
      </c>
      <c r="CC13" s="82">
        <v>25140004</v>
      </c>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f t="shared" ref="DE13:DE18" si="17">BQ13+BU13+BZ13+CE13+CI13+CM13+CQ13+CV13+DA13</f>
        <v>22500000</v>
      </c>
      <c r="DF13" s="102">
        <f>+CA13</f>
        <v>32500000</v>
      </c>
      <c r="DG13" s="102">
        <f t="shared" ref="DG13:DH18" si="18">BS13+BW13+CB13+CG13+CK13+CO13+CS13+CX13+DC13</f>
        <v>25140004</v>
      </c>
      <c r="DH13" s="102">
        <f t="shared" si="18"/>
        <v>25140004</v>
      </c>
      <c r="DI13" s="102"/>
      <c r="DJ13" s="82"/>
      <c r="DK13" s="102"/>
      <c r="DL13" s="82"/>
      <c r="DM13" s="82"/>
      <c r="DN13" s="82"/>
      <c r="DO13" s="82"/>
      <c r="DP13" s="82"/>
      <c r="DQ13" s="82"/>
      <c r="DR13" s="82"/>
      <c r="DS13" s="82">
        <v>11250000</v>
      </c>
      <c r="DT13" s="82">
        <v>20000000</v>
      </c>
      <c r="DU13" s="82">
        <v>20000000</v>
      </c>
      <c r="DV13" s="82">
        <v>20000000</v>
      </c>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f t="shared" ref="EW13:EX18" si="19">DJ13+DN13+DS13+DX13+EB13+EF13+EJ13+EN13+ES13</f>
        <v>11250000</v>
      </c>
      <c r="EX13" s="90">
        <f t="shared" si="19"/>
        <v>20000000</v>
      </c>
      <c r="EY13" s="90">
        <f t="shared" ref="EY13:EZ18" si="20">DL13+DP13+DU13+DZ13+ED13+EH13+EL13+EP13+EU13</f>
        <v>20000000</v>
      </c>
      <c r="EZ13" s="90">
        <f t="shared" si="20"/>
        <v>20000000</v>
      </c>
      <c r="FA13" s="173"/>
      <c r="FB13" s="82"/>
      <c r="FC13" s="90"/>
      <c r="FD13" s="90"/>
      <c r="FE13" s="90"/>
      <c r="FF13" s="131"/>
      <c r="FG13" s="82"/>
      <c r="FH13" s="82"/>
      <c r="FI13" s="82"/>
      <c r="FJ13" s="82"/>
      <c r="FK13" s="82"/>
      <c r="FL13" s="82">
        <v>7525000</v>
      </c>
      <c r="FM13" s="82">
        <v>9500000</v>
      </c>
      <c r="FN13" s="82">
        <v>9500000</v>
      </c>
      <c r="FO13" s="82">
        <v>9500000</v>
      </c>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f t="shared" ref="GU13:GU18" si="21">FB13+FG13+FL13+FQ13+FV13+GA13+GF13+GK13+GP13</f>
        <v>7525000</v>
      </c>
      <c r="GV13" s="82">
        <f t="shared" ref="GV13:GY18" si="22">GQ13+GL13+GG13+GB13+FW13+FR13+FM13+FH13</f>
        <v>9500000</v>
      </c>
      <c r="GW13" s="82">
        <f t="shared" si="22"/>
        <v>9500000</v>
      </c>
      <c r="GX13" s="82">
        <f t="shared" si="22"/>
        <v>9500000</v>
      </c>
      <c r="GY13" s="792">
        <f t="shared" si="22"/>
        <v>0</v>
      </c>
      <c r="GZ13" s="792">
        <f>AC13+BQ13+DJ13+FB13</f>
        <v>0</v>
      </c>
      <c r="HA13" s="792">
        <f>AD13+BR13+DK13+FC13</f>
        <v>0</v>
      </c>
      <c r="HB13" s="792">
        <f>AE13+BS13+DL13+FD13</f>
        <v>0</v>
      </c>
      <c r="HC13" s="792">
        <f>AF13+BT13+DM13+FE13</f>
        <v>0</v>
      </c>
      <c r="HD13" s="792">
        <f>FF13</f>
        <v>0</v>
      </c>
      <c r="HE13" s="792">
        <f>AG13+BU13+DN13+FG13</f>
        <v>0</v>
      </c>
      <c r="HF13" s="792">
        <f>AH13+BV13+DO13+FH13</f>
        <v>0</v>
      </c>
      <c r="HG13" s="792">
        <f>AI13+BW13+DP13+FI13</f>
        <v>0</v>
      </c>
      <c r="HH13" s="792">
        <f>AJ13+BX13+DQ13+FJ13</f>
        <v>0</v>
      </c>
      <c r="HI13" s="792">
        <f>BY13+DR13+FK13</f>
        <v>0</v>
      </c>
      <c r="HJ13" s="792">
        <f>AK13+BZ13+DS13+FL13</f>
        <v>71275000</v>
      </c>
      <c r="HK13" s="792">
        <f>AL13+CA13+DT13+FM13</f>
        <v>92000000</v>
      </c>
      <c r="HL13" s="792">
        <f>AM13+CB13+DU13+FN13</f>
        <v>74190004</v>
      </c>
      <c r="HM13" s="792">
        <f>AN13+CC13+DV13+FO13</f>
        <v>74190004</v>
      </c>
      <c r="HN13" s="792">
        <f>CD13+DW13+FP13</f>
        <v>0</v>
      </c>
      <c r="HO13" s="792">
        <f>AO13+CE13+DX13+FQ13</f>
        <v>0</v>
      </c>
      <c r="HP13" s="792">
        <f>AP13+CF13+DY13+FR13</f>
        <v>0</v>
      </c>
      <c r="HQ13" s="792">
        <f>AQ13+CG13+DZ13+FS13</f>
        <v>0</v>
      </c>
      <c r="HR13" s="792">
        <f>AR13+CH13+EA13+FT13</f>
        <v>0</v>
      </c>
      <c r="HS13" s="792">
        <f>FU13</f>
        <v>0</v>
      </c>
      <c r="HT13" s="792">
        <f>AS13+CI13+EB13+FV13</f>
        <v>0</v>
      </c>
      <c r="HU13" s="792">
        <f>AT13+CJ13+EC13+FW13</f>
        <v>0</v>
      </c>
      <c r="HV13" s="792">
        <f>AU13+CK13+ED13+FX13</f>
        <v>0</v>
      </c>
      <c r="HW13" s="792">
        <f>AV13+CL13+EE13+FY13</f>
        <v>0</v>
      </c>
      <c r="HX13" s="792">
        <f>FZ13</f>
        <v>0</v>
      </c>
      <c r="HY13" s="792">
        <f>AW13+CM13+EF13+GA13</f>
        <v>0</v>
      </c>
      <c r="HZ13" s="792">
        <f>AX13+CN13+EG13+GB13</f>
        <v>0</v>
      </c>
      <c r="IA13" s="792">
        <f>AY13+CO13+EH13+GC13</f>
        <v>0</v>
      </c>
      <c r="IB13" s="792">
        <f>AZ13+CP13+EI13+GD13</f>
        <v>0</v>
      </c>
      <c r="IC13" s="792">
        <f>GE13</f>
        <v>0</v>
      </c>
      <c r="ID13" s="792">
        <f>BA13+CQ13+EJ13+GF13</f>
        <v>0</v>
      </c>
      <c r="IE13" s="792">
        <f>BB13+CR13+EK13+GG13</f>
        <v>0</v>
      </c>
      <c r="IF13" s="792">
        <f>BC13+CS13+EL13+GH13</f>
        <v>0</v>
      </c>
      <c r="IG13" s="792">
        <f>BD13+CT13+EM13+GI13</f>
        <v>0</v>
      </c>
      <c r="IH13" s="792">
        <f>CU13+GJ13</f>
        <v>0</v>
      </c>
      <c r="II13" s="792">
        <f>BE13+CV13+EN13+GK13</f>
        <v>0</v>
      </c>
      <c r="IJ13" s="792">
        <f>BF13+CW13+EO13+GL13</f>
        <v>0</v>
      </c>
      <c r="IK13" s="792">
        <f>BG13+CX13+EP13+GM13</f>
        <v>0</v>
      </c>
      <c r="IL13" s="792">
        <f>BH13+CY13+EQ13+GM13</f>
        <v>0</v>
      </c>
      <c r="IM13" s="792">
        <f>CZ13+ER13+GO13</f>
        <v>0</v>
      </c>
      <c r="IN13" s="792">
        <f>BI13+DA13+ES13+GP13</f>
        <v>0</v>
      </c>
      <c r="IO13" s="792"/>
      <c r="IP13" s="792"/>
      <c r="IQ13" s="792"/>
      <c r="IR13" s="792"/>
      <c r="IS13" s="792">
        <f>GZ13+HE13+HJ13+HO13+HT13+HY13+ID13+II13+IN13</f>
        <v>71275000</v>
      </c>
      <c r="IT13" s="792">
        <f>HA13+HF13+HK13+HP13+HU13+HZ13+IE13+IJ13+IO13</f>
        <v>92000000</v>
      </c>
      <c r="IU13" s="792">
        <f>HB13+HG13+HL13+HQ13+HV13+IA13+IF13+IK13+IP13</f>
        <v>74190004</v>
      </c>
      <c r="IV13" s="792">
        <f>HC13+HH13+HM13+HR13+HW13+IB13+IG13+IL13+IQ13</f>
        <v>74190004</v>
      </c>
      <c r="IW13" s="793">
        <f>HD13+HI13+HN13+HS13+HX13+IC13+IH13+IM13+IR13</f>
        <v>0</v>
      </c>
    </row>
    <row r="14" spans="1:257" ht="132" customHeight="1" x14ac:dyDescent="0.2">
      <c r="A14" s="251"/>
      <c r="B14" s="251"/>
      <c r="C14" s="264"/>
      <c r="D14" s="1030" t="s">
        <v>60</v>
      </c>
      <c r="E14" s="273" t="s">
        <v>61</v>
      </c>
      <c r="F14" s="273" t="s">
        <v>62</v>
      </c>
      <c r="G14" s="268">
        <v>2</v>
      </c>
      <c r="H14" s="848" t="s">
        <v>63</v>
      </c>
      <c r="I14" s="265" t="s">
        <v>64</v>
      </c>
      <c r="J14" s="270" t="s">
        <v>57</v>
      </c>
      <c r="K14" s="270">
        <v>10</v>
      </c>
      <c r="L14" s="271" t="s">
        <v>58</v>
      </c>
      <c r="M14" s="272">
        <v>3</v>
      </c>
      <c r="N14" s="272">
        <v>4</v>
      </c>
      <c r="O14" s="273">
        <v>4</v>
      </c>
      <c r="P14" s="274">
        <v>2</v>
      </c>
      <c r="Q14" s="272">
        <v>4</v>
      </c>
      <c r="R14" s="275"/>
      <c r="S14" s="276">
        <v>4</v>
      </c>
      <c r="T14" s="272">
        <v>4</v>
      </c>
      <c r="U14" s="271"/>
      <c r="V14" s="278">
        <v>4</v>
      </c>
      <c r="W14" s="271">
        <v>4</v>
      </c>
      <c r="X14" s="272"/>
      <c r="Y14" s="775">
        <v>4</v>
      </c>
      <c r="Z14" s="279">
        <f>BM14/$BM$12</f>
        <v>6.8513217596316272E-3</v>
      </c>
      <c r="AA14" s="280">
        <v>15</v>
      </c>
      <c r="AB14" s="281" t="s">
        <v>59</v>
      </c>
      <c r="AC14" s="40"/>
      <c r="AD14" s="41"/>
      <c r="AE14" s="41"/>
      <c r="AF14" s="41"/>
      <c r="AG14" s="40"/>
      <c r="AH14" s="41"/>
      <c r="AI14" s="41"/>
      <c r="AJ14" s="41"/>
      <c r="AK14" s="40">
        <v>10000000</v>
      </c>
      <c r="AL14" s="42">
        <v>10000000</v>
      </c>
      <c r="AM14" s="41">
        <v>2415000</v>
      </c>
      <c r="AN14" s="41">
        <v>2415000</v>
      </c>
      <c r="AO14" s="40"/>
      <c r="AP14" s="41"/>
      <c r="AQ14" s="41"/>
      <c r="AR14" s="41"/>
      <c r="AS14" s="40"/>
      <c r="AT14" s="41"/>
      <c r="AU14" s="41"/>
      <c r="AV14" s="41"/>
      <c r="AW14" s="40"/>
      <c r="AX14" s="41"/>
      <c r="AY14" s="41"/>
      <c r="AZ14" s="41"/>
      <c r="BA14" s="40"/>
      <c r="BB14" s="41"/>
      <c r="BC14" s="41"/>
      <c r="BD14" s="41"/>
      <c r="BE14" s="40"/>
      <c r="BF14" s="41"/>
      <c r="BG14" s="41"/>
      <c r="BH14" s="41"/>
      <c r="BI14" s="40"/>
      <c r="BJ14" s="41"/>
      <c r="BK14" s="41"/>
      <c r="BL14" s="41"/>
      <c r="BM14" s="40">
        <f t="shared" si="15"/>
        <v>10000000</v>
      </c>
      <c r="BN14" s="41">
        <f t="shared" si="16"/>
        <v>10000000</v>
      </c>
      <c r="BO14" s="41">
        <f t="shared" si="16"/>
        <v>2415000</v>
      </c>
      <c r="BP14" s="41">
        <f t="shared" si="16"/>
        <v>2415000</v>
      </c>
      <c r="BQ14" s="87"/>
      <c r="BR14" s="87"/>
      <c r="BS14" s="87"/>
      <c r="BT14" s="87"/>
      <c r="BU14" s="87"/>
      <c r="BV14" s="87"/>
      <c r="BW14" s="87"/>
      <c r="BX14" s="87"/>
      <c r="BY14" s="87"/>
      <c r="BZ14" s="82">
        <v>7500000</v>
      </c>
      <c r="CA14" s="82">
        <v>17500000</v>
      </c>
      <c r="CB14" s="82">
        <v>17500000</v>
      </c>
      <c r="CC14" s="82">
        <v>17500000</v>
      </c>
      <c r="CD14" s="82"/>
      <c r="CE14" s="82"/>
      <c r="CF14" s="82"/>
      <c r="CG14" s="82"/>
      <c r="CH14" s="82"/>
      <c r="CI14" s="87"/>
      <c r="CJ14" s="87"/>
      <c r="CK14" s="87"/>
      <c r="CL14" s="87"/>
      <c r="CM14" s="87"/>
      <c r="CN14" s="87"/>
      <c r="CO14" s="87"/>
      <c r="CP14" s="87"/>
      <c r="CQ14" s="87"/>
      <c r="CR14" s="87"/>
      <c r="CS14" s="87"/>
      <c r="CT14" s="87"/>
      <c r="CU14" s="87"/>
      <c r="CV14" s="87"/>
      <c r="CW14" s="87"/>
      <c r="CX14" s="87"/>
      <c r="CY14" s="87"/>
      <c r="CZ14" s="87"/>
      <c r="DA14" s="87"/>
      <c r="DB14" s="87"/>
      <c r="DC14" s="87"/>
      <c r="DD14" s="87"/>
      <c r="DE14" s="82">
        <f t="shared" si="17"/>
        <v>7500000</v>
      </c>
      <c r="DF14" s="102">
        <f>BR14+BV14+CA14+CF14+CJ14+CN14+CR14+CW14+DB14</f>
        <v>17500000</v>
      </c>
      <c r="DG14" s="102">
        <f t="shared" si="18"/>
        <v>17500000</v>
      </c>
      <c r="DH14" s="102">
        <f t="shared" si="18"/>
        <v>17500000</v>
      </c>
      <c r="DI14" s="102"/>
      <c r="DJ14" s="82"/>
      <c r="DK14" s="102"/>
      <c r="DL14" s="82"/>
      <c r="DM14" s="82"/>
      <c r="DN14" s="82"/>
      <c r="DO14" s="82"/>
      <c r="DP14" s="82"/>
      <c r="DQ14" s="82"/>
      <c r="DR14" s="82"/>
      <c r="DS14" s="82">
        <v>3750000</v>
      </c>
      <c r="DT14" s="82">
        <v>10000000</v>
      </c>
      <c r="DU14" s="82">
        <v>10000000</v>
      </c>
      <c r="DV14" s="82">
        <v>10000000</v>
      </c>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f t="shared" si="19"/>
        <v>3750000</v>
      </c>
      <c r="EX14" s="90">
        <f t="shared" si="19"/>
        <v>10000000</v>
      </c>
      <c r="EY14" s="90">
        <f t="shared" si="20"/>
        <v>10000000</v>
      </c>
      <c r="EZ14" s="90">
        <f t="shared" si="20"/>
        <v>10000000</v>
      </c>
      <c r="FA14" s="173"/>
      <c r="FB14" s="82"/>
      <c r="FC14" s="90"/>
      <c r="FD14" s="90"/>
      <c r="FE14" s="90"/>
      <c r="FF14" s="131"/>
      <c r="FG14" s="82"/>
      <c r="FH14" s="82"/>
      <c r="FI14" s="82"/>
      <c r="FJ14" s="82"/>
      <c r="FK14" s="82"/>
      <c r="FL14" s="82">
        <v>1875000</v>
      </c>
      <c r="FM14" s="82">
        <v>26900000</v>
      </c>
      <c r="FN14" s="82">
        <v>26900000</v>
      </c>
      <c r="FO14" s="82">
        <v>26900000</v>
      </c>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f t="shared" si="21"/>
        <v>1875000</v>
      </c>
      <c r="GV14" s="82">
        <f t="shared" si="22"/>
        <v>26900000</v>
      </c>
      <c r="GW14" s="82">
        <f t="shared" si="22"/>
        <v>26900000</v>
      </c>
      <c r="GX14" s="82">
        <f t="shared" si="22"/>
        <v>26900000</v>
      </c>
      <c r="GY14" s="792">
        <f t="shared" si="22"/>
        <v>0</v>
      </c>
      <c r="GZ14" s="792">
        <f t="shared" ref="GZ14:GZ18" si="23">AC14+BQ14+DJ14+FB14</f>
        <v>0</v>
      </c>
      <c r="HA14" s="792">
        <f t="shared" ref="HA14:HA18" si="24">AD14+BR14+DK14+FC14</f>
        <v>0</v>
      </c>
      <c r="HB14" s="792">
        <f t="shared" ref="HB14:HB18" si="25">AE14+BS14+DL14+FD14</f>
        <v>0</v>
      </c>
      <c r="HC14" s="792">
        <f t="shared" ref="HC14:HC18" si="26">AF14+BT14+DM14+FE14</f>
        <v>0</v>
      </c>
      <c r="HD14" s="792">
        <f t="shared" ref="HD14:HD18" si="27">FF14</f>
        <v>0</v>
      </c>
      <c r="HE14" s="792">
        <f t="shared" ref="HE14:HE18" si="28">AG14+BU14+DN14+FG14</f>
        <v>0</v>
      </c>
      <c r="HF14" s="792">
        <f t="shared" ref="HF14:HF18" si="29">AH14+BV14+DO14+FH14</f>
        <v>0</v>
      </c>
      <c r="HG14" s="792">
        <f t="shared" ref="HG14:HG18" si="30">AI14+BW14+DP14+FI14</f>
        <v>0</v>
      </c>
      <c r="HH14" s="792">
        <f t="shared" ref="HH14:HH18" si="31">AJ14+BX14+DQ14+FJ14</f>
        <v>0</v>
      </c>
      <c r="HI14" s="792">
        <f t="shared" ref="HI14:HI18" si="32">BY14+DR14+FK14</f>
        <v>0</v>
      </c>
      <c r="HJ14" s="792">
        <f t="shared" ref="HJ14:HJ18" si="33">AK14+BZ14+DS14+FL14</f>
        <v>23125000</v>
      </c>
      <c r="HK14" s="792">
        <f t="shared" ref="HK14:HK18" si="34">AL14+CA14+DT14+FM14</f>
        <v>64400000</v>
      </c>
      <c r="HL14" s="792">
        <f t="shared" ref="HL14:HL18" si="35">AM14+CB14+DU14+FN14</f>
        <v>56815000</v>
      </c>
      <c r="HM14" s="792">
        <f t="shared" ref="HM14:HM18" si="36">AN14+CC14+DV14+FO14</f>
        <v>56815000</v>
      </c>
      <c r="HN14" s="792">
        <f t="shared" ref="HN14:HN18" si="37">CD14+DW14+FP14</f>
        <v>0</v>
      </c>
      <c r="HO14" s="792">
        <f t="shared" ref="HO14:HO18" si="38">AO14+CE14+DX14+FQ14</f>
        <v>0</v>
      </c>
      <c r="HP14" s="792">
        <f t="shared" ref="HP14:HP18" si="39">AP14+CF14+DY14+FR14</f>
        <v>0</v>
      </c>
      <c r="HQ14" s="792">
        <f t="shared" ref="HQ14:HQ18" si="40">AQ14+CG14+DZ14+FS14</f>
        <v>0</v>
      </c>
      <c r="HR14" s="792">
        <f t="shared" ref="HR14:HR18" si="41">AR14+CH14+EA14+FT14</f>
        <v>0</v>
      </c>
      <c r="HS14" s="792">
        <f t="shared" ref="HS14:HS18" si="42">FU14</f>
        <v>0</v>
      </c>
      <c r="HT14" s="792">
        <f t="shared" ref="HT14:HT18" si="43">AS14+CI14+EB14+FV14</f>
        <v>0</v>
      </c>
      <c r="HU14" s="792">
        <f t="shared" ref="HU14:HU18" si="44">AT14+CJ14+EC14+FW14</f>
        <v>0</v>
      </c>
      <c r="HV14" s="792">
        <f t="shared" ref="HV14:HV18" si="45">AU14+CK14+ED14+FX14</f>
        <v>0</v>
      </c>
      <c r="HW14" s="792">
        <f t="shared" ref="HW14:HW18" si="46">AV14+CL14+EE14+FY14</f>
        <v>0</v>
      </c>
      <c r="HX14" s="792">
        <f t="shared" ref="HX14:HX18" si="47">FZ14</f>
        <v>0</v>
      </c>
      <c r="HY14" s="792">
        <f t="shared" ref="HY14:HY18" si="48">AW14+CM14+EF14+GA14</f>
        <v>0</v>
      </c>
      <c r="HZ14" s="792">
        <f t="shared" ref="HZ14:HZ18" si="49">AX14+CN14+EG14+GB14</f>
        <v>0</v>
      </c>
      <c r="IA14" s="792">
        <f t="shared" ref="IA14:IA18" si="50">AY14+CO14+EH14+GC14</f>
        <v>0</v>
      </c>
      <c r="IB14" s="792">
        <f t="shared" ref="IB14:IB18" si="51">AZ14+CP14+EI14+GD14</f>
        <v>0</v>
      </c>
      <c r="IC14" s="792">
        <f t="shared" ref="IC14:IC18" si="52">GE14</f>
        <v>0</v>
      </c>
      <c r="ID14" s="792">
        <f t="shared" ref="ID14:ID18" si="53">BA14+CQ14+EJ14+GF14</f>
        <v>0</v>
      </c>
      <c r="IE14" s="792">
        <f t="shared" ref="IE14:IE18" si="54">BB14+CR14+EK14+GG14</f>
        <v>0</v>
      </c>
      <c r="IF14" s="792">
        <f t="shared" ref="IF14:IF18" si="55">BC14+CS14+EL14+GH14</f>
        <v>0</v>
      </c>
      <c r="IG14" s="792">
        <f t="shared" ref="IG14:IG18" si="56">BD14+CT14+EM14+GI14</f>
        <v>0</v>
      </c>
      <c r="IH14" s="792">
        <f t="shared" ref="IH14:IH18" si="57">CU14+GJ14</f>
        <v>0</v>
      </c>
      <c r="II14" s="792">
        <f t="shared" ref="II14:II18" si="58">BE14+CV14+EN14+GK14</f>
        <v>0</v>
      </c>
      <c r="IJ14" s="792">
        <f t="shared" ref="IJ14:IJ18" si="59">BF14+CW14+EO14+GL14</f>
        <v>0</v>
      </c>
      <c r="IK14" s="792">
        <f t="shared" ref="IK14:IK18" si="60">BG14+CX14+EP14+GM14</f>
        <v>0</v>
      </c>
      <c r="IL14" s="792">
        <f t="shared" ref="IL14:IL18" si="61">BH14+CY14+EQ14+GM14</f>
        <v>0</v>
      </c>
      <c r="IM14" s="792">
        <f t="shared" ref="IM14:IM18" si="62">CZ14+ER14+GO14</f>
        <v>0</v>
      </c>
      <c r="IN14" s="792">
        <f t="shared" ref="IN14:IN18" si="63">BI14+DA14+ES14+GP14</f>
        <v>0</v>
      </c>
      <c r="IO14" s="792"/>
      <c r="IP14" s="792"/>
      <c r="IQ14" s="792"/>
      <c r="IR14" s="792"/>
      <c r="IS14" s="792">
        <f t="shared" ref="IS14:IS18" si="64">GZ14+HE14+HJ14+HO14+HT14+HY14+ID14+II14+IN14</f>
        <v>23125000</v>
      </c>
      <c r="IT14" s="792">
        <f t="shared" ref="IT14:IT18" si="65">HA14+HF14+HK14+HP14+HU14+HZ14+IE14+IJ14+IO14</f>
        <v>64400000</v>
      </c>
      <c r="IU14" s="792">
        <f t="shared" ref="IU14:IU18" si="66">HB14+HG14+HL14+HQ14+HV14+IA14+IF14+IK14+IP14</f>
        <v>56815000</v>
      </c>
      <c r="IV14" s="792">
        <f t="shared" ref="IV14:IV18" si="67">HC14+HH14+HM14+HR14+HW14+IB14+IG14+IL14+IQ14</f>
        <v>56815000</v>
      </c>
      <c r="IW14" s="793">
        <f t="shared" ref="IW14:IW18" si="68">HD14+HI14+HN14+HS14+HX14+IC14+IH14+IM14+IR14</f>
        <v>0</v>
      </c>
    </row>
    <row r="15" spans="1:257" ht="154.5" customHeight="1" x14ac:dyDescent="0.2">
      <c r="A15" s="251"/>
      <c r="B15" s="251"/>
      <c r="C15" s="284">
        <v>4</v>
      </c>
      <c r="D15" s="986"/>
      <c r="E15" s="267"/>
      <c r="F15" s="267"/>
      <c r="G15" s="268">
        <v>3</v>
      </c>
      <c r="H15" s="848" t="s">
        <v>66</v>
      </c>
      <c r="I15" s="265" t="s">
        <v>67</v>
      </c>
      <c r="J15" s="270" t="s">
        <v>57</v>
      </c>
      <c r="K15" s="270">
        <v>10</v>
      </c>
      <c r="L15" s="271" t="s">
        <v>58</v>
      </c>
      <c r="M15" s="272">
        <v>1</v>
      </c>
      <c r="N15" s="272">
        <v>1</v>
      </c>
      <c r="O15" s="273">
        <v>1</v>
      </c>
      <c r="P15" s="274">
        <v>0.9</v>
      </c>
      <c r="Q15" s="272">
        <v>1</v>
      </c>
      <c r="R15" s="275"/>
      <c r="S15" s="285">
        <v>1</v>
      </c>
      <c r="T15" s="272">
        <v>1</v>
      </c>
      <c r="U15" s="271"/>
      <c r="V15" s="278">
        <v>1</v>
      </c>
      <c r="W15" s="271">
        <v>1</v>
      </c>
      <c r="X15" s="272"/>
      <c r="Y15" s="775">
        <v>1</v>
      </c>
      <c r="Z15" s="279">
        <f>BM15/$BM$12</f>
        <v>0.9554664085623944</v>
      </c>
      <c r="AA15" s="280">
        <v>15</v>
      </c>
      <c r="AB15" s="281" t="s">
        <v>59</v>
      </c>
      <c r="AC15" s="40"/>
      <c r="AD15" s="41"/>
      <c r="AE15" s="41"/>
      <c r="AF15" s="41"/>
      <c r="AG15" s="40"/>
      <c r="AH15" s="41"/>
      <c r="AI15" s="41"/>
      <c r="AJ15" s="41"/>
      <c r="AK15" s="40">
        <v>15000000</v>
      </c>
      <c r="AL15" s="42">
        <v>15000000</v>
      </c>
      <c r="AM15" s="41">
        <v>13850000</v>
      </c>
      <c r="AN15" s="41">
        <v>13850000</v>
      </c>
      <c r="AO15" s="40"/>
      <c r="AP15" s="41"/>
      <c r="AQ15" s="41"/>
      <c r="AR15" s="41"/>
      <c r="AS15" s="40"/>
      <c r="AT15" s="41"/>
      <c r="AU15" s="41"/>
      <c r="AV15" s="41"/>
      <c r="AW15" s="40"/>
      <c r="AX15" s="41"/>
      <c r="AY15" s="41"/>
      <c r="AZ15" s="41"/>
      <c r="BA15" s="40"/>
      <c r="BB15" s="41"/>
      <c r="BC15" s="41"/>
      <c r="BD15" s="41"/>
      <c r="BE15" s="40"/>
      <c r="BF15" s="41"/>
      <c r="BG15" s="41"/>
      <c r="BH15" s="41"/>
      <c r="BI15" s="40">
        <f>1394572379-15000000</f>
        <v>1379572379</v>
      </c>
      <c r="BJ15" s="41"/>
      <c r="BK15" s="41"/>
      <c r="BL15" s="41"/>
      <c r="BM15" s="40">
        <f t="shared" si="15"/>
        <v>1394572379</v>
      </c>
      <c r="BN15" s="41">
        <f t="shared" si="16"/>
        <v>15000000</v>
      </c>
      <c r="BO15" s="41">
        <f t="shared" si="16"/>
        <v>13850000</v>
      </c>
      <c r="BP15" s="41">
        <f t="shared" si="16"/>
        <v>13850000</v>
      </c>
      <c r="BQ15" s="87"/>
      <c r="BR15" s="87"/>
      <c r="BS15" s="87"/>
      <c r="BT15" s="87"/>
      <c r="BU15" s="87"/>
      <c r="BV15" s="87"/>
      <c r="BW15" s="87"/>
      <c r="BX15" s="87"/>
      <c r="BY15" s="87"/>
      <c r="BZ15" s="82">
        <v>11250000</v>
      </c>
      <c r="CA15" s="82">
        <v>11000000</v>
      </c>
      <c r="CB15" s="82">
        <v>11000000</v>
      </c>
      <c r="CC15" s="82">
        <v>11000000</v>
      </c>
      <c r="CD15" s="82"/>
      <c r="CE15" s="82"/>
      <c r="CF15" s="82"/>
      <c r="CG15" s="82"/>
      <c r="CH15" s="82"/>
      <c r="CI15" s="87"/>
      <c r="CJ15" s="87"/>
      <c r="CK15" s="87"/>
      <c r="CL15" s="87"/>
      <c r="CM15" s="87"/>
      <c r="CN15" s="87"/>
      <c r="CO15" s="87"/>
      <c r="CP15" s="87"/>
      <c r="CQ15" s="87"/>
      <c r="CR15" s="87"/>
      <c r="CS15" s="87"/>
      <c r="CT15" s="87"/>
      <c r="CU15" s="87"/>
      <c r="CV15" s="87"/>
      <c r="CW15" s="87"/>
      <c r="CX15" s="87"/>
      <c r="CY15" s="87"/>
      <c r="CZ15" s="87"/>
      <c r="DA15" s="87"/>
      <c r="DB15" s="87"/>
      <c r="DC15" s="87"/>
      <c r="DD15" s="87"/>
      <c r="DE15" s="82">
        <f t="shared" si="17"/>
        <v>11250000</v>
      </c>
      <c r="DF15" s="102">
        <f>BR15+BV15+CA15+CF15+CJ15+CN15+CR15+CW15+DB15</f>
        <v>11000000</v>
      </c>
      <c r="DG15" s="102">
        <f t="shared" si="18"/>
        <v>11000000</v>
      </c>
      <c r="DH15" s="102">
        <f t="shared" si="18"/>
        <v>11000000</v>
      </c>
      <c r="DI15" s="102"/>
      <c r="DJ15" s="82"/>
      <c r="DK15" s="102"/>
      <c r="DL15" s="82"/>
      <c r="DM15" s="82"/>
      <c r="DN15" s="82"/>
      <c r="DO15" s="82"/>
      <c r="DP15" s="82"/>
      <c r="DQ15" s="82"/>
      <c r="DR15" s="82"/>
      <c r="DS15" s="82">
        <v>5625000</v>
      </c>
      <c r="DT15" s="82">
        <v>6000000</v>
      </c>
      <c r="DU15" s="82">
        <v>3170000</v>
      </c>
      <c r="DV15" s="82">
        <v>3170000</v>
      </c>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f t="shared" si="19"/>
        <v>5625000</v>
      </c>
      <c r="EX15" s="90">
        <f t="shared" si="19"/>
        <v>6000000</v>
      </c>
      <c r="EY15" s="90">
        <f t="shared" si="20"/>
        <v>3170000</v>
      </c>
      <c r="EZ15" s="90">
        <f t="shared" si="20"/>
        <v>3170000</v>
      </c>
      <c r="FA15" s="173"/>
      <c r="FB15" s="82"/>
      <c r="FC15" s="90"/>
      <c r="FD15" s="90"/>
      <c r="FE15" s="90"/>
      <c r="FF15" s="131"/>
      <c r="FG15" s="82"/>
      <c r="FH15" s="82"/>
      <c r="FI15" s="82"/>
      <c r="FJ15" s="82"/>
      <c r="FK15" s="82"/>
      <c r="FL15" s="82">
        <v>2800000</v>
      </c>
      <c r="FM15" s="82">
        <v>20500000</v>
      </c>
      <c r="FN15" s="82">
        <v>20500000</v>
      </c>
      <c r="FO15" s="82">
        <v>20500000</v>
      </c>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f t="shared" si="21"/>
        <v>2800000</v>
      </c>
      <c r="GV15" s="82">
        <f t="shared" si="22"/>
        <v>20500000</v>
      </c>
      <c r="GW15" s="82">
        <f t="shared" si="22"/>
        <v>20500000</v>
      </c>
      <c r="GX15" s="82">
        <f t="shared" si="22"/>
        <v>20500000</v>
      </c>
      <c r="GY15" s="792">
        <f t="shared" si="22"/>
        <v>0</v>
      </c>
      <c r="GZ15" s="792">
        <f t="shared" si="23"/>
        <v>0</v>
      </c>
      <c r="HA15" s="792">
        <f t="shared" si="24"/>
        <v>0</v>
      </c>
      <c r="HB15" s="792">
        <f t="shared" si="25"/>
        <v>0</v>
      </c>
      <c r="HC15" s="792">
        <f t="shared" si="26"/>
        <v>0</v>
      </c>
      <c r="HD15" s="792">
        <f t="shared" si="27"/>
        <v>0</v>
      </c>
      <c r="HE15" s="792">
        <f t="shared" si="28"/>
        <v>0</v>
      </c>
      <c r="HF15" s="792">
        <f t="shared" si="29"/>
        <v>0</v>
      </c>
      <c r="HG15" s="792">
        <f t="shared" si="30"/>
        <v>0</v>
      </c>
      <c r="HH15" s="792">
        <f t="shared" si="31"/>
        <v>0</v>
      </c>
      <c r="HI15" s="792">
        <f t="shared" si="32"/>
        <v>0</v>
      </c>
      <c r="HJ15" s="792">
        <f t="shared" si="33"/>
        <v>34675000</v>
      </c>
      <c r="HK15" s="792">
        <f t="shared" si="34"/>
        <v>52500000</v>
      </c>
      <c r="HL15" s="792">
        <f t="shared" si="35"/>
        <v>48520000</v>
      </c>
      <c r="HM15" s="792">
        <f t="shared" si="36"/>
        <v>48520000</v>
      </c>
      <c r="HN15" s="792">
        <f t="shared" si="37"/>
        <v>0</v>
      </c>
      <c r="HO15" s="792">
        <f t="shared" si="38"/>
        <v>0</v>
      </c>
      <c r="HP15" s="792">
        <f t="shared" si="39"/>
        <v>0</v>
      </c>
      <c r="HQ15" s="792">
        <f t="shared" si="40"/>
        <v>0</v>
      </c>
      <c r="HR15" s="792">
        <f t="shared" si="41"/>
        <v>0</v>
      </c>
      <c r="HS15" s="792">
        <f t="shared" si="42"/>
        <v>0</v>
      </c>
      <c r="HT15" s="792">
        <f t="shared" si="43"/>
        <v>0</v>
      </c>
      <c r="HU15" s="792">
        <f t="shared" si="44"/>
        <v>0</v>
      </c>
      <c r="HV15" s="792">
        <f t="shared" si="45"/>
        <v>0</v>
      </c>
      <c r="HW15" s="792">
        <f t="shared" si="46"/>
        <v>0</v>
      </c>
      <c r="HX15" s="792">
        <f t="shared" si="47"/>
        <v>0</v>
      </c>
      <c r="HY15" s="792">
        <f t="shared" si="48"/>
        <v>0</v>
      </c>
      <c r="HZ15" s="792">
        <f t="shared" si="49"/>
        <v>0</v>
      </c>
      <c r="IA15" s="792">
        <f t="shared" si="50"/>
        <v>0</v>
      </c>
      <c r="IB15" s="792">
        <f t="shared" si="51"/>
        <v>0</v>
      </c>
      <c r="IC15" s="792">
        <f t="shared" si="52"/>
        <v>0</v>
      </c>
      <c r="ID15" s="792">
        <f t="shared" si="53"/>
        <v>0</v>
      </c>
      <c r="IE15" s="792">
        <f t="shared" si="54"/>
        <v>0</v>
      </c>
      <c r="IF15" s="792">
        <f t="shared" si="55"/>
        <v>0</v>
      </c>
      <c r="IG15" s="792">
        <f t="shared" si="56"/>
        <v>0</v>
      </c>
      <c r="IH15" s="792">
        <f t="shared" si="57"/>
        <v>0</v>
      </c>
      <c r="II15" s="792">
        <f t="shared" si="58"/>
        <v>0</v>
      </c>
      <c r="IJ15" s="792">
        <f t="shared" si="59"/>
        <v>0</v>
      </c>
      <c r="IK15" s="792">
        <f t="shared" si="60"/>
        <v>0</v>
      </c>
      <c r="IL15" s="792">
        <f t="shared" si="61"/>
        <v>0</v>
      </c>
      <c r="IM15" s="792">
        <f t="shared" si="62"/>
        <v>0</v>
      </c>
      <c r="IN15" s="792">
        <f t="shared" si="63"/>
        <v>1379572379</v>
      </c>
      <c r="IO15" s="792"/>
      <c r="IP15" s="792"/>
      <c r="IQ15" s="792"/>
      <c r="IR15" s="792"/>
      <c r="IS15" s="792">
        <f t="shared" si="64"/>
        <v>1414247379</v>
      </c>
      <c r="IT15" s="792">
        <f t="shared" si="65"/>
        <v>52500000</v>
      </c>
      <c r="IU15" s="792">
        <f t="shared" si="66"/>
        <v>48520000</v>
      </c>
      <c r="IV15" s="792">
        <f t="shared" si="67"/>
        <v>48520000</v>
      </c>
      <c r="IW15" s="793">
        <f t="shared" si="68"/>
        <v>0</v>
      </c>
    </row>
    <row r="16" spans="1:257" ht="74.25" customHeight="1" x14ac:dyDescent="0.2">
      <c r="A16" s="251"/>
      <c r="B16" s="251"/>
      <c r="C16" s="286">
        <v>1</v>
      </c>
      <c r="D16" s="287" t="s">
        <v>52</v>
      </c>
      <c r="E16" s="266" t="s">
        <v>53</v>
      </c>
      <c r="F16" s="288" t="s">
        <v>54</v>
      </c>
      <c r="G16" s="268">
        <v>4</v>
      </c>
      <c r="H16" s="848" t="s">
        <v>68</v>
      </c>
      <c r="I16" s="265" t="s">
        <v>69</v>
      </c>
      <c r="J16" s="270" t="s">
        <v>57</v>
      </c>
      <c r="K16" s="270">
        <v>10</v>
      </c>
      <c r="L16" s="270" t="s">
        <v>58</v>
      </c>
      <c r="M16" s="273">
        <v>0</v>
      </c>
      <c r="N16" s="273">
        <v>1</v>
      </c>
      <c r="O16" s="273">
        <v>0</v>
      </c>
      <c r="P16" s="274"/>
      <c r="Q16" s="273">
        <v>1</v>
      </c>
      <c r="R16" s="290"/>
      <c r="S16" s="276">
        <v>1</v>
      </c>
      <c r="T16" s="273">
        <v>1</v>
      </c>
      <c r="U16" s="270"/>
      <c r="V16" s="292">
        <v>0.6</v>
      </c>
      <c r="W16" s="270">
        <v>1</v>
      </c>
      <c r="X16" s="273"/>
      <c r="Y16" s="776">
        <v>0.7</v>
      </c>
      <c r="Z16" s="279">
        <f>BM16/$BM$12</f>
        <v>0</v>
      </c>
      <c r="AA16" s="280">
        <v>7</v>
      </c>
      <c r="AB16" s="281" t="s">
        <v>70</v>
      </c>
      <c r="AC16" s="40"/>
      <c r="AD16" s="41"/>
      <c r="AE16" s="41"/>
      <c r="AF16" s="41"/>
      <c r="AG16" s="40"/>
      <c r="AH16" s="41"/>
      <c r="AI16" s="41"/>
      <c r="AJ16" s="41"/>
      <c r="AK16" s="40"/>
      <c r="AL16" s="41"/>
      <c r="AM16" s="41"/>
      <c r="AN16" s="41"/>
      <c r="AO16" s="40"/>
      <c r="AP16" s="41"/>
      <c r="AQ16" s="41"/>
      <c r="AR16" s="41"/>
      <c r="AS16" s="40"/>
      <c r="AT16" s="41"/>
      <c r="AU16" s="41"/>
      <c r="AV16" s="41"/>
      <c r="AW16" s="40"/>
      <c r="AX16" s="41"/>
      <c r="AY16" s="41"/>
      <c r="AZ16" s="41"/>
      <c r="BA16" s="40"/>
      <c r="BB16" s="41"/>
      <c r="BC16" s="41"/>
      <c r="BD16" s="41"/>
      <c r="BE16" s="40"/>
      <c r="BF16" s="41"/>
      <c r="BG16" s="41"/>
      <c r="BH16" s="41"/>
      <c r="BI16" s="40"/>
      <c r="BJ16" s="41"/>
      <c r="BK16" s="41"/>
      <c r="BL16" s="41"/>
      <c r="BM16" s="40">
        <f t="shared" si="15"/>
        <v>0</v>
      </c>
      <c r="BN16" s="41">
        <f t="shared" si="16"/>
        <v>0</v>
      </c>
      <c r="BO16" s="41">
        <f t="shared" si="16"/>
        <v>0</v>
      </c>
      <c r="BP16" s="41">
        <f t="shared" si="16"/>
        <v>0</v>
      </c>
      <c r="BQ16" s="87"/>
      <c r="BR16" s="87"/>
      <c r="BS16" s="87"/>
      <c r="BT16" s="87"/>
      <c r="BU16" s="87"/>
      <c r="BV16" s="87">
        <v>8910000</v>
      </c>
      <c r="BW16" s="87">
        <v>8910000</v>
      </c>
      <c r="BX16" s="87">
        <v>8910000</v>
      </c>
      <c r="BY16" s="87"/>
      <c r="BZ16" s="82">
        <v>0</v>
      </c>
      <c r="CA16" s="82">
        <v>11090000</v>
      </c>
      <c r="CB16" s="82">
        <v>11000000</v>
      </c>
      <c r="CC16" s="82">
        <v>11000000</v>
      </c>
      <c r="CD16" s="82"/>
      <c r="CE16" s="82"/>
      <c r="CF16" s="82"/>
      <c r="CG16" s="82"/>
      <c r="CH16" s="82"/>
      <c r="CI16" s="87"/>
      <c r="CJ16" s="87"/>
      <c r="CK16" s="87"/>
      <c r="CL16" s="87"/>
      <c r="CM16" s="87"/>
      <c r="CN16" s="87"/>
      <c r="CO16" s="87"/>
      <c r="CP16" s="87"/>
      <c r="CQ16" s="87"/>
      <c r="CR16" s="87"/>
      <c r="CS16" s="87"/>
      <c r="CT16" s="87"/>
      <c r="CU16" s="87"/>
      <c r="CV16" s="87"/>
      <c r="CW16" s="87"/>
      <c r="CX16" s="87"/>
      <c r="CY16" s="87"/>
      <c r="CZ16" s="87"/>
      <c r="DA16" s="87">
        <v>1000000000</v>
      </c>
      <c r="DB16" s="87"/>
      <c r="DC16" s="87"/>
      <c r="DD16" s="87"/>
      <c r="DE16" s="82">
        <f t="shared" si="17"/>
        <v>1000000000</v>
      </c>
      <c r="DF16" s="102">
        <f>BR16+BV16+CA16+CF16+CJ16+CN16+CR16+CW16+DB16</f>
        <v>20000000</v>
      </c>
      <c r="DG16" s="102">
        <f t="shared" si="18"/>
        <v>19910000</v>
      </c>
      <c r="DH16" s="102">
        <f t="shared" si="18"/>
        <v>19910000</v>
      </c>
      <c r="DI16" s="102"/>
      <c r="DJ16" s="82"/>
      <c r="DK16" s="102"/>
      <c r="DL16" s="82"/>
      <c r="DM16" s="82"/>
      <c r="DN16" s="82"/>
      <c r="DO16" s="82"/>
      <c r="DP16" s="82"/>
      <c r="DQ16" s="82"/>
      <c r="DR16" s="82"/>
      <c r="DS16" s="82">
        <v>0</v>
      </c>
      <c r="DT16" s="82">
        <v>21000000</v>
      </c>
      <c r="DU16" s="82">
        <v>20999991</v>
      </c>
      <c r="DV16" s="82">
        <v>20999991</v>
      </c>
      <c r="DW16" s="82"/>
      <c r="DX16" s="82"/>
      <c r="DY16" s="82"/>
      <c r="DZ16" s="82"/>
      <c r="EA16" s="82"/>
      <c r="EB16" s="82"/>
      <c r="EC16" s="82"/>
      <c r="ED16" s="82"/>
      <c r="EE16" s="82"/>
      <c r="EF16" s="82"/>
      <c r="EG16" s="82"/>
      <c r="EH16" s="82"/>
      <c r="EI16" s="82"/>
      <c r="EJ16" s="82"/>
      <c r="EK16" s="82"/>
      <c r="EL16" s="82"/>
      <c r="EM16" s="82"/>
      <c r="EN16" s="82"/>
      <c r="EO16" s="82"/>
      <c r="EP16" s="82"/>
      <c r="EQ16" s="82"/>
      <c r="ER16" s="82"/>
      <c r="ES16" s="82">
        <v>7904449896</v>
      </c>
      <c r="ET16" s="82"/>
      <c r="EU16" s="82"/>
      <c r="EV16" s="82"/>
      <c r="EW16" s="82">
        <f t="shared" si="19"/>
        <v>7904449896</v>
      </c>
      <c r="EX16" s="90">
        <f t="shared" si="19"/>
        <v>21000000</v>
      </c>
      <c r="EY16" s="90">
        <f t="shared" si="20"/>
        <v>20999991</v>
      </c>
      <c r="EZ16" s="90">
        <f t="shared" si="20"/>
        <v>20999991</v>
      </c>
      <c r="FA16" s="173"/>
      <c r="FB16" s="82">
        <v>0</v>
      </c>
      <c r="FC16" s="90"/>
      <c r="FD16" s="90"/>
      <c r="FE16" s="90"/>
      <c r="FF16" s="131"/>
      <c r="FG16" s="82">
        <v>0</v>
      </c>
      <c r="FH16" s="82"/>
      <c r="FI16" s="82"/>
      <c r="FJ16" s="82"/>
      <c r="FK16" s="82"/>
      <c r="FL16" s="82">
        <v>0</v>
      </c>
      <c r="FM16" s="82">
        <v>66500000</v>
      </c>
      <c r="FN16" s="82">
        <v>55406609</v>
      </c>
      <c r="FO16" s="82">
        <v>55406609</v>
      </c>
      <c r="FP16" s="82"/>
      <c r="FQ16" s="82">
        <v>0</v>
      </c>
      <c r="FR16" s="82"/>
      <c r="FS16" s="82"/>
      <c r="FT16" s="82"/>
      <c r="FU16" s="82"/>
      <c r="FV16" s="82">
        <v>0</v>
      </c>
      <c r="FW16" s="82"/>
      <c r="FX16" s="82"/>
      <c r="FY16" s="82"/>
      <c r="FZ16" s="82"/>
      <c r="GA16" s="82">
        <v>0</v>
      </c>
      <c r="GB16" s="82"/>
      <c r="GC16" s="82"/>
      <c r="GD16" s="82"/>
      <c r="GE16" s="82"/>
      <c r="GF16" s="82">
        <v>0</v>
      </c>
      <c r="GG16" s="82"/>
      <c r="GH16" s="82"/>
      <c r="GI16" s="82"/>
      <c r="GJ16" s="82"/>
      <c r="GK16" s="82">
        <v>0</v>
      </c>
      <c r="GL16" s="82"/>
      <c r="GM16" s="82"/>
      <c r="GN16" s="82"/>
      <c r="GO16" s="82"/>
      <c r="GP16" s="82">
        <v>2000000000</v>
      </c>
      <c r="GQ16" s="82"/>
      <c r="GR16" s="82"/>
      <c r="GS16" s="82"/>
      <c r="GT16" s="82"/>
      <c r="GU16" s="82">
        <f t="shared" si="21"/>
        <v>2000000000</v>
      </c>
      <c r="GV16" s="82">
        <f t="shared" si="22"/>
        <v>66500000</v>
      </c>
      <c r="GW16" s="82">
        <f t="shared" si="22"/>
        <v>55406609</v>
      </c>
      <c r="GX16" s="82">
        <f t="shared" si="22"/>
        <v>55406609</v>
      </c>
      <c r="GY16" s="792">
        <f t="shared" si="22"/>
        <v>0</v>
      </c>
      <c r="GZ16" s="792">
        <f t="shared" si="23"/>
        <v>0</v>
      </c>
      <c r="HA16" s="792">
        <f t="shared" si="24"/>
        <v>0</v>
      </c>
      <c r="HB16" s="792">
        <f t="shared" si="25"/>
        <v>0</v>
      </c>
      <c r="HC16" s="792">
        <f t="shared" si="26"/>
        <v>0</v>
      </c>
      <c r="HD16" s="792">
        <f t="shared" si="27"/>
        <v>0</v>
      </c>
      <c r="HE16" s="792">
        <f t="shared" si="28"/>
        <v>0</v>
      </c>
      <c r="HF16" s="792">
        <f t="shared" si="29"/>
        <v>8910000</v>
      </c>
      <c r="HG16" s="792">
        <f t="shared" si="30"/>
        <v>8910000</v>
      </c>
      <c r="HH16" s="792">
        <f t="shared" si="31"/>
        <v>8910000</v>
      </c>
      <c r="HI16" s="792">
        <f t="shared" si="32"/>
        <v>0</v>
      </c>
      <c r="HJ16" s="792">
        <f t="shared" si="33"/>
        <v>0</v>
      </c>
      <c r="HK16" s="792">
        <f t="shared" si="34"/>
        <v>98590000</v>
      </c>
      <c r="HL16" s="792">
        <f t="shared" si="35"/>
        <v>87406600</v>
      </c>
      <c r="HM16" s="792">
        <f t="shared" si="36"/>
        <v>87406600</v>
      </c>
      <c r="HN16" s="792">
        <f t="shared" si="37"/>
        <v>0</v>
      </c>
      <c r="HO16" s="792">
        <f t="shared" si="38"/>
        <v>0</v>
      </c>
      <c r="HP16" s="792">
        <f t="shared" si="39"/>
        <v>0</v>
      </c>
      <c r="HQ16" s="792">
        <f t="shared" si="40"/>
        <v>0</v>
      </c>
      <c r="HR16" s="792">
        <f t="shared" si="41"/>
        <v>0</v>
      </c>
      <c r="HS16" s="792">
        <f t="shared" si="42"/>
        <v>0</v>
      </c>
      <c r="HT16" s="792">
        <f t="shared" si="43"/>
        <v>0</v>
      </c>
      <c r="HU16" s="792">
        <f t="shared" si="44"/>
        <v>0</v>
      </c>
      <c r="HV16" s="792">
        <f t="shared" si="45"/>
        <v>0</v>
      </c>
      <c r="HW16" s="792">
        <f t="shared" si="46"/>
        <v>0</v>
      </c>
      <c r="HX16" s="792">
        <f t="shared" si="47"/>
        <v>0</v>
      </c>
      <c r="HY16" s="792">
        <f t="shared" si="48"/>
        <v>0</v>
      </c>
      <c r="HZ16" s="792">
        <f t="shared" si="49"/>
        <v>0</v>
      </c>
      <c r="IA16" s="792">
        <f t="shared" si="50"/>
        <v>0</v>
      </c>
      <c r="IB16" s="792">
        <f t="shared" si="51"/>
        <v>0</v>
      </c>
      <c r="IC16" s="792">
        <f t="shared" si="52"/>
        <v>0</v>
      </c>
      <c r="ID16" s="792">
        <f t="shared" si="53"/>
        <v>0</v>
      </c>
      <c r="IE16" s="792">
        <f t="shared" si="54"/>
        <v>0</v>
      </c>
      <c r="IF16" s="792">
        <f t="shared" si="55"/>
        <v>0</v>
      </c>
      <c r="IG16" s="792">
        <f t="shared" si="56"/>
        <v>0</v>
      </c>
      <c r="IH16" s="792">
        <f t="shared" si="57"/>
        <v>0</v>
      </c>
      <c r="II16" s="792">
        <f t="shared" si="58"/>
        <v>0</v>
      </c>
      <c r="IJ16" s="792">
        <f t="shared" si="59"/>
        <v>0</v>
      </c>
      <c r="IK16" s="792">
        <f t="shared" si="60"/>
        <v>0</v>
      </c>
      <c r="IL16" s="792">
        <f t="shared" si="61"/>
        <v>0</v>
      </c>
      <c r="IM16" s="792">
        <f t="shared" si="62"/>
        <v>0</v>
      </c>
      <c r="IN16" s="792">
        <f t="shared" si="63"/>
        <v>10904449896</v>
      </c>
      <c r="IO16" s="792"/>
      <c r="IP16" s="792"/>
      <c r="IQ16" s="792"/>
      <c r="IR16" s="792"/>
      <c r="IS16" s="792">
        <f t="shared" si="64"/>
        <v>10904449896</v>
      </c>
      <c r="IT16" s="792">
        <f t="shared" si="65"/>
        <v>107500000</v>
      </c>
      <c r="IU16" s="792">
        <f t="shared" si="66"/>
        <v>96316600</v>
      </c>
      <c r="IV16" s="792">
        <f t="shared" si="67"/>
        <v>96316600</v>
      </c>
      <c r="IW16" s="793">
        <f t="shared" si="68"/>
        <v>0</v>
      </c>
    </row>
    <row r="17" spans="1:257" ht="126" customHeight="1" x14ac:dyDescent="0.2">
      <c r="A17" s="251"/>
      <c r="B17" s="251"/>
      <c r="C17" s="284"/>
      <c r="D17" s="293"/>
      <c r="E17" s="294"/>
      <c r="F17" s="295"/>
      <c r="G17" s="280">
        <v>5</v>
      </c>
      <c r="H17" s="848" t="s">
        <v>71</v>
      </c>
      <c r="I17" s="265" t="s">
        <v>72</v>
      </c>
      <c r="J17" s="270" t="s">
        <v>57</v>
      </c>
      <c r="K17" s="270">
        <v>10</v>
      </c>
      <c r="L17" s="271" t="s">
        <v>73</v>
      </c>
      <c r="M17" s="272">
        <v>3</v>
      </c>
      <c r="N17" s="272">
        <v>5</v>
      </c>
      <c r="O17" s="273">
        <v>1</v>
      </c>
      <c r="P17" s="274">
        <v>1</v>
      </c>
      <c r="Q17" s="272">
        <v>2</v>
      </c>
      <c r="R17" s="296"/>
      <c r="S17" s="285">
        <v>2</v>
      </c>
      <c r="T17" s="272">
        <v>2</v>
      </c>
      <c r="U17" s="271"/>
      <c r="V17" s="278">
        <v>6</v>
      </c>
      <c r="W17" s="271">
        <v>0</v>
      </c>
      <c r="X17" s="272"/>
      <c r="Y17" s="775"/>
      <c r="Z17" s="279">
        <f>BM17/$BM$12</f>
        <v>6.8513217596316272E-3</v>
      </c>
      <c r="AA17" s="280">
        <v>12</v>
      </c>
      <c r="AB17" s="281" t="s">
        <v>74</v>
      </c>
      <c r="AC17" s="40"/>
      <c r="AD17" s="41"/>
      <c r="AE17" s="41"/>
      <c r="AF17" s="41"/>
      <c r="AG17" s="40"/>
      <c r="AH17" s="41"/>
      <c r="AI17" s="41"/>
      <c r="AJ17" s="41"/>
      <c r="AK17" s="40">
        <v>10000000</v>
      </c>
      <c r="AL17" s="41">
        <v>10000000</v>
      </c>
      <c r="AM17" s="41">
        <v>10000000</v>
      </c>
      <c r="AN17" s="41">
        <v>10000000</v>
      </c>
      <c r="AO17" s="40"/>
      <c r="AP17" s="41"/>
      <c r="AQ17" s="41"/>
      <c r="AR17" s="41"/>
      <c r="AS17" s="40"/>
      <c r="AT17" s="41"/>
      <c r="AU17" s="41"/>
      <c r="AV17" s="41"/>
      <c r="AW17" s="40"/>
      <c r="AX17" s="41"/>
      <c r="AY17" s="41"/>
      <c r="AZ17" s="41"/>
      <c r="BA17" s="40"/>
      <c r="BB17" s="41"/>
      <c r="BC17" s="41"/>
      <c r="BD17" s="41"/>
      <c r="BE17" s="40"/>
      <c r="BF17" s="41"/>
      <c r="BG17" s="41"/>
      <c r="BH17" s="41"/>
      <c r="BI17" s="40"/>
      <c r="BJ17" s="41"/>
      <c r="BK17" s="41"/>
      <c r="BL17" s="41"/>
      <c r="BM17" s="40">
        <f t="shared" si="15"/>
        <v>10000000</v>
      </c>
      <c r="BN17" s="41">
        <f t="shared" si="16"/>
        <v>10000000</v>
      </c>
      <c r="BO17" s="41">
        <f t="shared" si="16"/>
        <v>10000000</v>
      </c>
      <c r="BP17" s="41">
        <f t="shared" si="16"/>
        <v>10000000</v>
      </c>
      <c r="BQ17" s="87"/>
      <c r="BR17" s="87"/>
      <c r="BS17" s="87"/>
      <c r="BT17" s="87"/>
      <c r="BU17" s="87"/>
      <c r="BV17" s="87">
        <v>41090000</v>
      </c>
      <c r="BW17" s="87">
        <v>41090000</v>
      </c>
      <c r="BX17" s="87">
        <v>41090000</v>
      </c>
      <c r="BY17" s="87"/>
      <c r="BZ17" s="82">
        <v>7500000</v>
      </c>
      <c r="CA17" s="82">
        <v>26910000</v>
      </c>
      <c r="CB17" s="82">
        <v>26910216</v>
      </c>
      <c r="CC17" s="82">
        <v>26906616</v>
      </c>
      <c r="CD17" s="82"/>
      <c r="CE17" s="82"/>
      <c r="CF17" s="82"/>
      <c r="CG17" s="82"/>
      <c r="CH17" s="82"/>
      <c r="CI17" s="87"/>
      <c r="CJ17" s="87"/>
      <c r="CK17" s="87"/>
      <c r="CL17" s="87"/>
      <c r="CM17" s="87"/>
      <c r="CN17" s="87"/>
      <c r="CO17" s="87"/>
      <c r="CP17" s="87"/>
      <c r="CQ17" s="87"/>
      <c r="CR17" s="87"/>
      <c r="CS17" s="87"/>
      <c r="CT17" s="87"/>
      <c r="CU17" s="87"/>
      <c r="CV17" s="87"/>
      <c r="CW17" s="87"/>
      <c r="CX17" s="87"/>
      <c r="CY17" s="87"/>
      <c r="CZ17" s="87"/>
      <c r="DA17" s="87"/>
      <c r="DB17" s="87"/>
      <c r="DC17" s="87"/>
      <c r="DD17" s="87"/>
      <c r="DE17" s="82">
        <f t="shared" si="17"/>
        <v>7500000</v>
      </c>
      <c r="DF17" s="102">
        <f>BR17+BV17+CA17+CF17+CJ17+CN17+CR17+CW17+DB17</f>
        <v>68000000</v>
      </c>
      <c r="DG17" s="102">
        <f t="shared" si="18"/>
        <v>68000216</v>
      </c>
      <c r="DH17" s="102">
        <f t="shared" si="18"/>
        <v>67996616</v>
      </c>
      <c r="DI17" s="102"/>
      <c r="DJ17" s="82"/>
      <c r="DK17" s="102"/>
      <c r="DL17" s="82"/>
      <c r="DM17" s="82"/>
      <c r="DN17" s="82"/>
      <c r="DO17" s="82"/>
      <c r="DP17" s="82"/>
      <c r="DQ17" s="82"/>
      <c r="DR17" s="82"/>
      <c r="DS17" s="82">
        <v>3750000</v>
      </c>
      <c r="DT17" s="82">
        <v>21000000</v>
      </c>
      <c r="DU17" s="82">
        <v>21000000</v>
      </c>
      <c r="DV17" s="82">
        <v>21000000</v>
      </c>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f t="shared" si="19"/>
        <v>3750000</v>
      </c>
      <c r="EX17" s="90">
        <f t="shared" si="19"/>
        <v>21000000</v>
      </c>
      <c r="EY17" s="90">
        <f t="shared" si="20"/>
        <v>21000000</v>
      </c>
      <c r="EZ17" s="90">
        <f t="shared" si="20"/>
        <v>21000000</v>
      </c>
      <c r="FA17" s="173"/>
      <c r="FB17" s="82"/>
      <c r="FC17" s="90"/>
      <c r="FD17" s="90"/>
      <c r="FE17" s="90"/>
      <c r="FF17" s="131"/>
      <c r="FG17" s="82"/>
      <c r="FH17" s="728"/>
      <c r="FI17" s="728"/>
      <c r="FJ17" s="728"/>
      <c r="FK17" s="728"/>
      <c r="FL17" s="82">
        <v>0</v>
      </c>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f t="shared" si="21"/>
        <v>0</v>
      </c>
      <c r="GV17" s="82">
        <f t="shared" si="22"/>
        <v>0</v>
      </c>
      <c r="GW17" s="82">
        <f t="shared" si="22"/>
        <v>0</v>
      </c>
      <c r="GX17" s="82">
        <f t="shared" si="22"/>
        <v>0</v>
      </c>
      <c r="GY17" s="792">
        <f t="shared" si="22"/>
        <v>0</v>
      </c>
      <c r="GZ17" s="792">
        <f t="shared" si="23"/>
        <v>0</v>
      </c>
      <c r="HA17" s="792">
        <f t="shared" si="24"/>
        <v>0</v>
      </c>
      <c r="HB17" s="792">
        <f t="shared" si="25"/>
        <v>0</v>
      </c>
      <c r="HC17" s="792">
        <f t="shared" si="26"/>
        <v>0</v>
      </c>
      <c r="HD17" s="792">
        <f t="shared" si="27"/>
        <v>0</v>
      </c>
      <c r="HE17" s="792">
        <f t="shared" si="28"/>
        <v>0</v>
      </c>
      <c r="HF17" s="792">
        <f t="shared" si="29"/>
        <v>41090000</v>
      </c>
      <c r="HG17" s="792">
        <f t="shared" si="30"/>
        <v>41090000</v>
      </c>
      <c r="HH17" s="792">
        <f t="shared" si="31"/>
        <v>41090000</v>
      </c>
      <c r="HI17" s="792">
        <f t="shared" si="32"/>
        <v>0</v>
      </c>
      <c r="HJ17" s="792">
        <f t="shared" si="33"/>
        <v>21250000</v>
      </c>
      <c r="HK17" s="792">
        <f t="shared" si="34"/>
        <v>57910000</v>
      </c>
      <c r="HL17" s="792">
        <f t="shared" si="35"/>
        <v>57910216</v>
      </c>
      <c r="HM17" s="792">
        <f t="shared" si="36"/>
        <v>57906616</v>
      </c>
      <c r="HN17" s="792">
        <f t="shared" si="37"/>
        <v>0</v>
      </c>
      <c r="HO17" s="792">
        <f t="shared" si="38"/>
        <v>0</v>
      </c>
      <c r="HP17" s="792">
        <f t="shared" si="39"/>
        <v>0</v>
      </c>
      <c r="HQ17" s="792">
        <f t="shared" si="40"/>
        <v>0</v>
      </c>
      <c r="HR17" s="792">
        <f t="shared" si="41"/>
        <v>0</v>
      </c>
      <c r="HS17" s="792">
        <f t="shared" si="42"/>
        <v>0</v>
      </c>
      <c r="HT17" s="792">
        <f t="shared" si="43"/>
        <v>0</v>
      </c>
      <c r="HU17" s="792">
        <f t="shared" si="44"/>
        <v>0</v>
      </c>
      <c r="HV17" s="792">
        <f t="shared" si="45"/>
        <v>0</v>
      </c>
      <c r="HW17" s="792">
        <f t="shared" si="46"/>
        <v>0</v>
      </c>
      <c r="HX17" s="792">
        <f t="shared" si="47"/>
        <v>0</v>
      </c>
      <c r="HY17" s="792">
        <f t="shared" si="48"/>
        <v>0</v>
      </c>
      <c r="HZ17" s="792">
        <f t="shared" si="49"/>
        <v>0</v>
      </c>
      <c r="IA17" s="792">
        <f t="shared" si="50"/>
        <v>0</v>
      </c>
      <c r="IB17" s="792">
        <f t="shared" si="51"/>
        <v>0</v>
      </c>
      <c r="IC17" s="792">
        <f t="shared" si="52"/>
        <v>0</v>
      </c>
      <c r="ID17" s="792">
        <f t="shared" si="53"/>
        <v>0</v>
      </c>
      <c r="IE17" s="792">
        <f t="shared" si="54"/>
        <v>0</v>
      </c>
      <c r="IF17" s="792">
        <f t="shared" si="55"/>
        <v>0</v>
      </c>
      <c r="IG17" s="792">
        <f t="shared" si="56"/>
        <v>0</v>
      </c>
      <c r="IH17" s="792">
        <f t="shared" si="57"/>
        <v>0</v>
      </c>
      <c r="II17" s="792">
        <f t="shared" si="58"/>
        <v>0</v>
      </c>
      <c r="IJ17" s="792">
        <f t="shared" si="59"/>
        <v>0</v>
      </c>
      <c r="IK17" s="792">
        <f t="shared" si="60"/>
        <v>0</v>
      </c>
      <c r="IL17" s="792">
        <f t="shared" si="61"/>
        <v>0</v>
      </c>
      <c r="IM17" s="792">
        <f t="shared" si="62"/>
        <v>0</v>
      </c>
      <c r="IN17" s="792">
        <f t="shared" si="63"/>
        <v>0</v>
      </c>
      <c r="IO17" s="792"/>
      <c r="IP17" s="792"/>
      <c r="IQ17" s="792"/>
      <c r="IR17" s="792"/>
      <c r="IS17" s="792">
        <f t="shared" si="64"/>
        <v>21250000</v>
      </c>
      <c r="IT17" s="792">
        <f t="shared" si="65"/>
        <v>99000000</v>
      </c>
      <c r="IU17" s="792">
        <f t="shared" si="66"/>
        <v>99000216</v>
      </c>
      <c r="IV17" s="792">
        <f t="shared" si="67"/>
        <v>98996616</v>
      </c>
      <c r="IW17" s="793">
        <f t="shared" si="68"/>
        <v>0</v>
      </c>
    </row>
    <row r="18" spans="1:257" ht="166.5" customHeight="1" x14ac:dyDescent="0.2">
      <c r="A18" s="251"/>
      <c r="B18" s="251"/>
      <c r="C18" s="286">
        <v>2</v>
      </c>
      <c r="D18" s="265" t="s">
        <v>75</v>
      </c>
      <c r="E18" s="299" t="s">
        <v>76</v>
      </c>
      <c r="F18" s="299" t="s">
        <v>76</v>
      </c>
      <c r="G18" s="300">
        <v>6</v>
      </c>
      <c r="H18" s="849" t="s">
        <v>77</v>
      </c>
      <c r="I18" s="265" t="s">
        <v>78</v>
      </c>
      <c r="J18" s="300" t="s">
        <v>57</v>
      </c>
      <c r="K18" s="300">
        <v>10</v>
      </c>
      <c r="L18" s="266" t="s">
        <v>58</v>
      </c>
      <c r="M18" s="266">
        <v>3</v>
      </c>
      <c r="N18" s="266">
        <v>12</v>
      </c>
      <c r="O18" s="300">
        <v>12</v>
      </c>
      <c r="P18" s="302">
        <v>2</v>
      </c>
      <c r="Q18" s="266">
        <v>12</v>
      </c>
      <c r="R18" s="303"/>
      <c r="S18" s="276">
        <v>12</v>
      </c>
      <c r="T18" s="266">
        <v>12</v>
      </c>
      <c r="U18" s="305"/>
      <c r="V18" s="306">
        <v>12</v>
      </c>
      <c r="W18" s="307">
        <v>12</v>
      </c>
      <c r="X18" s="774"/>
      <c r="Y18" s="777">
        <v>12</v>
      </c>
      <c r="Z18" s="279">
        <f>BM18/BM12</f>
        <v>1.027698263944744E-2</v>
      </c>
      <c r="AA18" s="308">
        <v>15</v>
      </c>
      <c r="AB18" s="266" t="s">
        <v>59</v>
      </c>
      <c r="AC18" s="43"/>
      <c r="AD18" s="41"/>
      <c r="AE18" s="41"/>
      <c r="AF18" s="41"/>
      <c r="AG18" s="43"/>
      <c r="AH18" s="41"/>
      <c r="AI18" s="41"/>
      <c r="AJ18" s="41"/>
      <c r="AK18" s="43">
        <v>15000000</v>
      </c>
      <c r="AL18" s="41">
        <v>15000000</v>
      </c>
      <c r="AM18" s="41">
        <v>5915000</v>
      </c>
      <c r="AN18" s="41">
        <v>5915000</v>
      </c>
      <c r="AO18" s="43"/>
      <c r="AP18" s="41"/>
      <c r="AQ18" s="41"/>
      <c r="AR18" s="41"/>
      <c r="AS18" s="43"/>
      <c r="AT18" s="41"/>
      <c r="AU18" s="41"/>
      <c r="AV18" s="41"/>
      <c r="AW18" s="43"/>
      <c r="AX18" s="41"/>
      <c r="AY18" s="41"/>
      <c r="AZ18" s="41"/>
      <c r="BA18" s="43"/>
      <c r="BB18" s="41"/>
      <c r="BC18" s="41"/>
      <c r="BD18" s="41"/>
      <c r="BE18" s="43"/>
      <c r="BF18" s="41"/>
      <c r="BG18" s="41"/>
      <c r="BH18" s="41"/>
      <c r="BI18" s="43"/>
      <c r="BJ18" s="41"/>
      <c r="BK18" s="41"/>
      <c r="BL18" s="41"/>
      <c r="BM18" s="44">
        <f t="shared" si="15"/>
        <v>15000000</v>
      </c>
      <c r="BN18" s="44">
        <f t="shared" si="16"/>
        <v>15000000</v>
      </c>
      <c r="BO18" s="44">
        <f t="shared" si="16"/>
        <v>5915000</v>
      </c>
      <c r="BP18" s="44">
        <f t="shared" si="16"/>
        <v>5915000</v>
      </c>
      <c r="BQ18" s="92"/>
      <c r="BR18" s="83"/>
      <c r="BS18" s="83"/>
      <c r="BT18" s="83"/>
      <c r="BU18" s="92"/>
      <c r="BV18" s="83"/>
      <c r="BW18" s="83"/>
      <c r="BX18" s="83"/>
      <c r="BY18" s="112"/>
      <c r="BZ18" s="92">
        <v>11250000</v>
      </c>
      <c r="CA18" s="83">
        <v>11000000</v>
      </c>
      <c r="CB18" s="83">
        <v>5973290</v>
      </c>
      <c r="CC18" s="83">
        <v>5973290</v>
      </c>
      <c r="CD18" s="112"/>
      <c r="CE18" s="83"/>
      <c r="CF18" s="83"/>
      <c r="CG18" s="83"/>
      <c r="CH18" s="83"/>
      <c r="CI18" s="92"/>
      <c r="CJ18" s="83"/>
      <c r="CK18" s="83"/>
      <c r="CL18" s="83"/>
      <c r="CM18" s="92"/>
      <c r="CN18" s="83"/>
      <c r="CO18" s="83"/>
      <c r="CP18" s="83"/>
      <c r="CQ18" s="92"/>
      <c r="CR18" s="83"/>
      <c r="CS18" s="83"/>
      <c r="CT18" s="83"/>
      <c r="CU18" s="112"/>
      <c r="CV18" s="92"/>
      <c r="CW18" s="83"/>
      <c r="CX18" s="83"/>
      <c r="CY18" s="83"/>
      <c r="CZ18" s="112"/>
      <c r="DA18" s="92"/>
      <c r="DB18" s="83"/>
      <c r="DC18" s="83"/>
      <c r="DD18" s="83"/>
      <c r="DE18" s="85">
        <f t="shared" si="17"/>
        <v>11250000</v>
      </c>
      <c r="DF18" s="44">
        <f>BR18+BV18+CA18+CF18+CJ18+CN18+CR18+CW18+DB18</f>
        <v>11000000</v>
      </c>
      <c r="DG18" s="44">
        <f t="shared" si="18"/>
        <v>5973290</v>
      </c>
      <c r="DH18" s="44">
        <f t="shared" si="18"/>
        <v>5973290</v>
      </c>
      <c r="DI18" s="163"/>
      <c r="DJ18" s="83"/>
      <c r="DK18" s="165"/>
      <c r="DL18" s="112"/>
      <c r="DM18" s="112"/>
      <c r="DN18" s="112"/>
      <c r="DO18" s="112"/>
      <c r="DP18" s="112"/>
      <c r="DQ18" s="112"/>
      <c r="DR18" s="112"/>
      <c r="DS18" s="112">
        <v>5625000</v>
      </c>
      <c r="DT18" s="112">
        <v>7000000</v>
      </c>
      <c r="DU18" s="112">
        <v>7000000</v>
      </c>
      <c r="DV18" s="112">
        <v>7000000</v>
      </c>
      <c r="DW18" s="112"/>
      <c r="DX18" s="83"/>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9"/>
      <c r="EU18" s="119"/>
      <c r="EV18" s="119"/>
      <c r="EW18" s="82">
        <f t="shared" si="19"/>
        <v>5625000</v>
      </c>
      <c r="EX18" s="90">
        <f t="shared" si="19"/>
        <v>7000000</v>
      </c>
      <c r="EY18" s="90">
        <f t="shared" si="20"/>
        <v>7000000</v>
      </c>
      <c r="EZ18" s="90">
        <f t="shared" si="20"/>
        <v>7000000</v>
      </c>
      <c r="FA18" s="136"/>
      <c r="FB18" s="179"/>
      <c r="FC18" s="66"/>
      <c r="FD18" s="66"/>
      <c r="FE18" s="66"/>
      <c r="FF18" s="132"/>
      <c r="FG18" s="177"/>
      <c r="FH18" s="177"/>
      <c r="FI18" s="177"/>
      <c r="FJ18" s="177"/>
      <c r="FK18" s="177"/>
      <c r="FL18" s="177">
        <v>2800000</v>
      </c>
      <c r="FM18" s="177">
        <v>11217500</v>
      </c>
      <c r="FN18" s="177">
        <v>11217000</v>
      </c>
      <c r="FO18" s="828">
        <v>11217000</v>
      </c>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9"/>
      <c r="GR18" s="179"/>
      <c r="GS18" s="179"/>
      <c r="GT18" s="179"/>
      <c r="GU18" s="82">
        <f t="shared" si="21"/>
        <v>2800000</v>
      </c>
      <c r="GV18" s="82">
        <f t="shared" si="22"/>
        <v>11217500</v>
      </c>
      <c r="GW18" s="82">
        <f t="shared" si="22"/>
        <v>11217000</v>
      </c>
      <c r="GX18" s="82">
        <f t="shared" si="22"/>
        <v>11217000</v>
      </c>
      <c r="GY18" s="792">
        <f t="shared" si="22"/>
        <v>0</v>
      </c>
      <c r="GZ18" s="792">
        <f t="shared" si="23"/>
        <v>0</v>
      </c>
      <c r="HA18" s="792">
        <f t="shared" si="24"/>
        <v>0</v>
      </c>
      <c r="HB18" s="792">
        <f t="shared" si="25"/>
        <v>0</v>
      </c>
      <c r="HC18" s="792">
        <f t="shared" si="26"/>
        <v>0</v>
      </c>
      <c r="HD18" s="792">
        <f t="shared" si="27"/>
        <v>0</v>
      </c>
      <c r="HE18" s="792">
        <f t="shared" si="28"/>
        <v>0</v>
      </c>
      <c r="HF18" s="792">
        <f t="shared" si="29"/>
        <v>0</v>
      </c>
      <c r="HG18" s="792">
        <f t="shared" si="30"/>
        <v>0</v>
      </c>
      <c r="HH18" s="792">
        <f t="shared" si="31"/>
        <v>0</v>
      </c>
      <c r="HI18" s="792">
        <f t="shared" si="32"/>
        <v>0</v>
      </c>
      <c r="HJ18" s="792">
        <f t="shared" si="33"/>
        <v>34675000</v>
      </c>
      <c r="HK18" s="792">
        <f t="shared" si="34"/>
        <v>44217500</v>
      </c>
      <c r="HL18" s="792">
        <f t="shared" si="35"/>
        <v>30105290</v>
      </c>
      <c r="HM18" s="792">
        <f t="shared" si="36"/>
        <v>30105290</v>
      </c>
      <c r="HN18" s="792">
        <f t="shared" si="37"/>
        <v>0</v>
      </c>
      <c r="HO18" s="792">
        <f t="shared" si="38"/>
        <v>0</v>
      </c>
      <c r="HP18" s="792">
        <f t="shared" si="39"/>
        <v>0</v>
      </c>
      <c r="HQ18" s="792">
        <f t="shared" si="40"/>
        <v>0</v>
      </c>
      <c r="HR18" s="792">
        <f t="shared" si="41"/>
        <v>0</v>
      </c>
      <c r="HS18" s="792">
        <f t="shared" si="42"/>
        <v>0</v>
      </c>
      <c r="HT18" s="792">
        <f t="shared" si="43"/>
        <v>0</v>
      </c>
      <c r="HU18" s="792">
        <f t="shared" si="44"/>
        <v>0</v>
      </c>
      <c r="HV18" s="792">
        <f t="shared" si="45"/>
        <v>0</v>
      </c>
      <c r="HW18" s="792">
        <f t="shared" si="46"/>
        <v>0</v>
      </c>
      <c r="HX18" s="792">
        <f t="shared" si="47"/>
        <v>0</v>
      </c>
      <c r="HY18" s="792">
        <f t="shared" si="48"/>
        <v>0</v>
      </c>
      <c r="HZ18" s="792">
        <f t="shared" si="49"/>
        <v>0</v>
      </c>
      <c r="IA18" s="792">
        <f t="shared" si="50"/>
        <v>0</v>
      </c>
      <c r="IB18" s="792">
        <f t="shared" si="51"/>
        <v>0</v>
      </c>
      <c r="IC18" s="792">
        <f t="shared" si="52"/>
        <v>0</v>
      </c>
      <c r="ID18" s="792">
        <f t="shared" si="53"/>
        <v>0</v>
      </c>
      <c r="IE18" s="792">
        <f t="shared" si="54"/>
        <v>0</v>
      </c>
      <c r="IF18" s="792">
        <f t="shared" si="55"/>
        <v>0</v>
      </c>
      <c r="IG18" s="792">
        <f t="shared" si="56"/>
        <v>0</v>
      </c>
      <c r="IH18" s="792">
        <f t="shared" si="57"/>
        <v>0</v>
      </c>
      <c r="II18" s="792">
        <f t="shared" si="58"/>
        <v>0</v>
      </c>
      <c r="IJ18" s="792">
        <f t="shared" si="59"/>
        <v>0</v>
      </c>
      <c r="IK18" s="792">
        <f t="shared" si="60"/>
        <v>0</v>
      </c>
      <c r="IL18" s="792">
        <f t="shared" si="61"/>
        <v>0</v>
      </c>
      <c r="IM18" s="792">
        <f t="shared" si="62"/>
        <v>0</v>
      </c>
      <c r="IN18" s="792">
        <f t="shared" si="63"/>
        <v>0</v>
      </c>
      <c r="IO18" s="792"/>
      <c r="IP18" s="792"/>
      <c r="IQ18" s="792"/>
      <c r="IR18" s="792"/>
      <c r="IS18" s="792">
        <f t="shared" si="64"/>
        <v>34675000</v>
      </c>
      <c r="IT18" s="792">
        <f t="shared" si="65"/>
        <v>44217500</v>
      </c>
      <c r="IU18" s="792">
        <f t="shared" si="66"/>
        <v>30105290</v>
      </c>
      <c r="IV18" s="792">
        <f t="shared" si="67"/>
        <v>30105290</v>
      </c>
      <c r="IW18" s="793">
        <f t="shared" si="68"/>
        <v>0</v>
      </c>
    </row>
    <row r="19" spans="1:257" ht="24.75" customHeight="1" x14ac:dyDescent="0.2">
      <c r="A19" s="251"/>
      <c r="B19" s="251"/>
      <c r="C19" s="252">
        <v>2</v>
      </c>
      <c r="D19" s="309" t="s">
        <v>79</v>
      </c>
      <c r="E19" s="310"/>
      <c r="F19" s="311"/>
      <c r="G19" s="255"/>
      <c r="H19" s="311"/>
      <c r="I19" s="311"/>
      <c r="J19" s="255"/>
      <c r="K19" s="255"/>
      <c r="L19" s="312"/>
      <c r="M19" s="311"/>
      <c r="N19" s="311"/>
      <c r="O19" s="313"/>
      <c r="P19" s="313"/>
      <c r="Q19" s="311"/>
      <c r="R19" s="314"/>
      <c r="S19" s="311"/>
      <c r="T19" s="311"/>
      <c r="U19" s="311"/>
      <c r="V19" s="313"/>
      <c r="W19" s="255"/>
      <c r="X19" s="784"/>
      <c r="Y19" s="312"/>
      <c r="Z19" s="315"/>
      <c r="AA19" s="255"/>
      <c r="AB19" s="255"/>
      <c r="AC19" s="186">
        <f t="shared" ref="AC19:BL19" si="69">SUM(AC20:AC26)</f>
        <v>0</v>
      </c>
      <c r="AD19" s="186">
        <f t="shared" si="69"/>
        <v>0</v>
      </c>
      <c r="AE19" s="186">
        <f t="shared" si="69"/>
        <v>0</v>
      </c>
      <c r="AF19" s="186">
        <f t="shared" si="69"/>
        <v>0</v>
      </c>
      <c r="AG19" s="186">
        <f t="shared" si="69"/>
        <v>0</v>
      </c>
      <c r="AH19" s="186">
        <f t="shared" si="69"/>
        <v>0</v>
      </c>
      <c r="AI19" s="186">
        <f t="shared" si="69"/>
        <v>0</v>
      </c>
      <c r="AJ19" s="186">
        <f t="shared" si="69"/>
        <v>0</v>
      </c>
      <c r="AK19" s="186">
        <f t="shared" si="69"/>
        <v>60200000</v>
      </c>
      <c r="AL19" s="186">
        <f t="shared" si="69"/>
        <v>265647255</v>
      </c>
      <c r="AM19" s="186">
        <f t="shared" si="69"/>
        <v>30853333</v>
      </c>
      <c r="AN19" s="186">
        <f t="shared" si="69"/>
        <v>30853333</v>
      </c>
      <c r="AO19" s="186">
        <f t="shared" si="69"/>
        <v>0</v>
      </c>
      <c r="AP19" s="186">
        <f t="shared" si="69"/>
        <v>0</v>
      </c>
      <c r="AQ19" s="186">
        <f t="shared" si="69"/>
        <v>0</v>
      </c>
      <c r="AR19" s="186">
        <f t="shared" si="69"/>
        <v>0</v>
      </c>
      <c r="AS19" s="186">
        <f t="shared" si="69"/>
        <v>0</v>
      </c>
      <c r="AT19" s="186">
        <f t="shared" si="69"/>
        <v>0</v>
      </c>
      <c r="AU19" s="186">
        <f t="shared" si="69"/>
        <v>0</v>
      </c>
      <c r="AV19" s="186">
        <f t="shared" si="69"/>
        <v>0</v>
      </c>
      <c r="AW19" s="186">
        <f t="shared" si="69"/>
        <v>2248717121</v>
      </c>
      <c r="AX19" s="186">
        <f t="shared" si="69"/>
        <v>2252293686</v>
      </c>
      <c r="AY19" s="186">
        <f t="shared" si="69"/>
        <v>2141958657.5599999</v>
      </c>
      <c r="AZ19" s="186">
        <f t="shared" si="69"/>
        <v>2141958657.5599999</v>
      </c>
      <c r="BA19" s="186">
        <f t="shared" si="69"/>
        <v>0</v>
      </c>
      <c r="BB19" s="186">
        <f t="shared" si="69"/>
        <v>0</v>
      </c>
      <c r="BC19" s="186">
        <f t="shared" si="69"/>
        <v>0</v>
      </c>
      <c r="BD19" s="186">
        <f t="shared" si="69"/>
        <v>0</v>
      </c>
      <c r="BE19" s="186">
        <f t="shared" si="69"/>
        <v>0</v>
      </c>
      <c r="BF19" s="186">
        <f t="shared" si="69"/>
        <v>0</v>
      </c>
      <c r="BG19" s="186">
        <f t="shared" si="69"/>
        <v>0</v>
      </c>
      <c r="BH19" s="186">
        <f t="shared" si="69"/>
        <v>0</v>
      </c>
      <c r="BI19" s="186">
        <f t="shared" si="69"/>
        <v>0</v>
      </c>
      <c r="BJ19" s="186">
        <f t="shared" si="69"/>
        <v>0</v>
      </c>
      <c r="BK19" s="186">
        <f t="shared" si="69"/>
        <v>0</v>
      </c>
      <c r="BL19" s="186">
        <f t="shared" si="69"/>
        <v>0</v>
      </c>
      <c r="BM19" s="186">
        <f t="shared" ref="BM19:EX19" si="70">SUM(BM20:BM26)</f>
        <v>2308917121</v>
      </c>
      <c r="BN19" s="186">
        <f t="shared" si="70"/>
        <v>2517940941</v>
      </c>
      <c r="BO19" s="186">
        <f t="shared" si="70"/>
        <v>2172811990.5599999</v>
      </c>
      <c r="BP19" s="186">
        <f t="shared" si="70"/>
        <v>2172811990.5599999</v>
      </c>
      <c r="BQ19" s="186">
        <f t="shared" si="70"/>
        <v>0</v>
      </c>
      <c r="BR19" s="186">
        <f t="shared" si="70"/>
        <v>0</v>
      </c>
      <c r="BS19" s="186">
        <f t="shared" si="70"/>
        <v>0</v>
      </c>
      <c r="BT19" s="186">
        <f t="shared" si="70"/>
        <v>0</v>
      </c>
      <c r="BU19" s="186">
        <f t="shared" si="70"/>
        <v>0</v>
      </c>
      <c r="BV19" s="186">
        <f t="shared" si="70"/>
        <v>610000000</v>
      </c>
      <c r="BW19" s="186">
        <f t="shared" si="70"/>
        <v>543127167.10000002</v>
      </c>
      <c r="BX19" s="186">
        <f t="shared" si="70"/>
        <v>264415374.09999999</v>
      </c>
      <c r="BY19" s="186">
        <f t="shared" si="70"/>
        <v>0</v>
      </c>
      <c r="BZ19" s="186">
        <f t="shared" si="70"/>
        <v>58800000</v>
      </c>
      <c r="CA19" s="186">
        <f t="shared" si="70"/>
        <v>358800000</v>
      </c>
      <c r="CB19" s="186">
        <f t="shared" si="70"/>
        <v>153622545.07999998</v>
      </c>
      <c r="CC19" s="186">
        <f t="shared" si="70"/>
        <v>153072045.07999998</v>
      </c>
      <c r="CD19" s="186">
        <f t="shared" si="70"/>
        <v>0</v>
      </c>
      <c r="CE19" s="186">
        <f t="shared" si="70"/>
        <v>0</v>
      </c>
      <c r="CF19" s="186">
        <f t="shared" si="70"/>
        <v>0</v>
      </c>
      <c r="CG19" s="186">
        <f t="shared" si="70"/>
        <v>0</v>
      </c>
      <c r="CH19" s="186">
        <f t="shared" si="70"/>
        <v>0</v>
      </c>
      <c r="CI19" s="186">
        <f t="shared" si="70"/>
        <v>0</v>
      </c>
      <c r="CJ19" s="186">
        <f t="shared" si="70"/>
        <v>0</v>
      </c>
      <c r="CK19" s="186">
        <f t="shared" si="70"/>
        <v>0</v>
      </c>
      <c r="CL19" s="186">
        <f t="shared" si="70"/>
        <v>0</v>
      </c>
      <c r="CM19" s="186">
        <f t="shared" si="70"/>
        <v>2207217417.7399998</v>
      </c>
      <c r="CN19" s="186">
        <f t="shared" si="70"/>
        <v>2432800182</v>
      </c>
      <c r="CO19" s="186">
        <f t="shared" si="70"/>
        <v>2427064367</v>
      </c>
      <c r="CP19" s="186">
        <f t="shared" si="70"/>
        <v>2427064367</v>
      </c>
      <c r="CQ19" s="186">
        <f t="shared" si="70"/>
        <v>0</v>
      </c>
      <c r="CR19" s="186">
        <f t="shared" si="70"/>
        <v>0</v>
      </c>
      <c r="CS19" s="186">
        <f t="shared" si="70"/>
        <v>0</v>
      </c>
      <c r="CT19" s="186">
        <f t="shared" si="70"/>
        <v>0</v>
      </c>
      <c r="CU19" s="186">
        <f t="shared" si="70"/>
        <v>0</v>
      </c>
      <c r="CV19" s="186">
        <f t="shared" si="70"/>
        <v>0</v>
      </c>
      <c r="CW19" s="186">
        <f t="shared" si="70"/>
        <v>0</v>
      </c>
      <c r="CX19" s="186">
        <f t="shared" si="70"/>
        <v>0</v>
      </c>
      <c r="CY19" s="186">
        <f t="shared" si="70"/>
        <v>0</v>
      </c>
      <c r="CZ19" s="186">
        <f t="shared" si="70"/>
        <v>0</v>
      </c>
      <c r="DA19" s="186">
        <f t="shared" si="70"/>
        <v>0</v>
      </c>
      <c r="DB19" s="186">
        <f t="shared" si="70"/>
        <v>0</v>
      </c>
      <c r="DC19" s="186">
        <f t="shared" si="70"/>
        <v>0</v>
      </c>
      <c r="DD19" s="186">
        <f t="shared" si="70"/>
        <v>0</v>
      </c>
      <c r="DE19" s="186">
        <f t="shared" si="70"/>
        <v>2266017417.7399998</v>
      </c>
      <c r="DF19" s="186">
        <f t="shared" si="70"/>
        <v>3401600182</v>
      </c>
      <c r="DG19" s="186">
        <f t="shared" si="70"/>
        <v>3123814079.1800003</v>
      </c>
      <c r="DH19" s="186">
        <f t="shared" si="70"/>
        <v>2844551786.1800003</v>
      </c>
      <c r="DI19" s="186">
        <f t="shared" si="70"/>
        <v>0</v>
      </c>
      <c r="DJ19" s="186">
        <f t="shared" si="70"/>
        <v>0</v>
      </c>
      <c r="DK19" s="186">
        <f t="shared" si="70"/>
        <v>0</v>
      </c>
      <c r="DL19" s="186">
        <f t="shared" si="70"/>
        <v>0</v>
      </c>
      <c r="DM19" s="186">
        <f t="shared" si="70"/>
        <v>0</v>
      </c>
      <c r="DN19" s="186">
        <f t="shared" si="70"/>
        <v>0</v>
      </c>
      <c r="DO19" s="186">
        <f t="shared" si="70"/>
        <v>336332504</v>
      </c>
      <c r="DP19" s="186">
        <f t="shared" si="70"/>
        <v>299137431.55000001</v>
      </c>
      <c r="DQ19" s="186">
        <f t="shared" si="70"/>
        <v>276813947.55000001</v>
      </c>
      <c r="DR19" s="186">
        <f t="shared" si="70"/>
        <v>0</v>
      </c>
      <c r="DS19" s="186">
        <f t="shared" si="70"/>
        <v>20000000</v>
      </c>
      <c r="DT19" s="186">
        <f t="shared" si="70"/>
        <v>1174750000</v>
      </c>
      <c r="DU19" s="186">
        <f t="shared" si="70"/>
        <v>700360121</v>
      </c>
      <c r="DV19" s="186">
        <f t="shared" si="70"/>
        <v>104471399</v>
      </c>
      <c r="DW19" s="186">
        <f t="shared" si="70"/>
        <v>0</v>
      </c>
      <c r="DX19" s="186">
        <f t="shared" si="70"/>
        <v>0</v>
      </c>
      <c r="DY19" s="186">
        <f t="shared" si="70"/>
        <v>0</v>
      </c>
      <c r="DZ19" s="186">
        <f t="shared" si="70"/>
        <v>0</v>
      </c>
      <c r="EA19" s="186">
        <f t="shared" si="70"/>
        <v>0</v>
      </c>
      <c r="EB19" s="186">
        <f t="shared" si="70"/>
        <v>0</v>
      </c>
      <c r="EC19" s="186">
        <f t="shared" si="70"/>
        <v>0</v>
      </c>
      <c r="ED19" s="186">
        <f t="shared" si="70"/>
        <v>0</v>
      </c>
      <c r="EE19" s="186">
        <f t="shared" si="70"/>
        <v>0</v>
      </c>
      <c r="EF19" s="186">
        <f t="shared" si="70"/>
        <v>2272403940.2722001</v>
      </c>
      <c r="EG19" s="186">
        <f t="shared" si="70"/>
        <v>2525108749</v>
      </c>
      <c r="EH19" s="186">
        <f t="shared" si="70"/>
        <v>2514716632</v>
      </c>
      <c r="EI19" s="186">
        <f t="shared" si="70"/>
        <v>2514716632</v>
      </c>
      <c r="EJ19" s="186">
        <f t="shared" si="70"/>
        <v>0</v>
      </c>
      <c r="EK19" s="186">
        <f t="shared" si="70"/>
        <v>0</v>
      </c>
      <c r="EL19" s="186">
        <f t="shared" si="70"/>
        <v>0</v>
      </c>
      <c r="EM19" s="186">
        <f t="shared" si="70"/>
        <v>0</v>
      </c>
      <c r="EN19" s="186">
        <f t="shared" si="70"/>
        <v>0</v>
      </c>
      <c r="EO19" s="186">
        <f t="shared" si="70"/>
        <v>0</v>
      </c>
      <c r="EP19" s="186">
        <f t="shared" si="70"/>
        <v>0</v>
      </c>
      <c r="EQ19" s="186">
        <f t="shared" si="70"/>
        <v>0</v>
      </c>
      <c r="ER19" s="186">
        <f t="shared" si="70"/>
        <v>0</v>
      </c>
      <c r="ES19" s="186">
        <f t="shared" si="70"/>
        <v>0</v>
      </c>
      <c r="ET19" s="186">
        <f t="shared" si="70"/>
        <v>0</v>
      </c>
      <c r="EU19" s="186">
        <f t="shared" si="70"/>
        <v>0</v>
      </c>
      <c r="EV19" s="186">
        <f t="shared" si="70"/>
        <v>0</v>
      </c>
      <c r="EW19" s="186">
        <f t="shared" si="70"/>
        <v>2292403940.2722001</v>
      </c>
      <c r="EX19" s="186">
        <f t="shared" si="70"/>
        <v>4036191253</v>
      </c>
      <c r="EY19" s="186">
        <f t="shared" ref="EY19" si="71">SUM(EY20:EY26)</f>
        <v>3514214184.5500002</v>
      </c>
      <c r="EZ19" s="186">
        <f>SUM(EZ20:EZ26)</f>
        <v>2896001978.5500002</v>
      </c>
      <c r="FA19" s="186">
        <f>SUM(FA20:FA26)</f>
        <v>0</v>
      </c>
      <c r="FB19" s="723">
        <f t="shared" ref="FB19:IW19" si="72">SUM(FB20:FB26)</f>
        <v>0</v>
      </c>
      <c r="FC19" s="723">
        <f t="shared" si="72"/>
        <v>0</v>
      </c>
      <c r="FD19" s="723">
        <f t="shared" si="72"/>
        <v>0</v>
      </c>
      <c r="FE19" s="723">
        <f t="shared" si="72"/>
        <v>0</v>
      </c>
      <c r="FF19" s="723">
        <f t="shared" si="72"/>
        <v>0</v>
      </c>
      <c r="FG19" s="723">
        <f t="shared" si="72"/>
        <v>0</v>
      </c>
      <c r="FH19" s="723">
        <f t="shared" si="72"/>
        <v>440000000</v>
      </c>
      <c r="FI19" s="723">
        <f t="shared" si="72"/>
        <v>422899049.19999999</v>
      </c>
      <c r="FJ19" s="723">
        <f t="shared" si="72"/>
        <v>422899049.19999999</v>
      </c>
      <c r="FK19" s="723">
        <f t="shared" si="72"/>
        <v>0</v>
      </c>
      <c r="FL19" s="723">
        <f t="shared" si="72"/>
        <v>19000000</v>
      </c>
      <c r="FM19" s="723">
        <f t="shared" si="72"/>
        <v>2158373529</v>
      </c>
      <c r="FN19" s="723">
        <f t="shared" si="72"/>
        <v>2068035407.96</v>
      </c>
      <c r="FO19" s="723">
        <f t="shared" si="72"/>
        <v>2035157328.96</v>
      </c>
      <c r="FP19" s="723">
        <f t="shared" si="72"/>
        <v>0</v>
      </c>
      <c r="FQ19" s="723">
        <f t="shared" si="72"/>
        <v>0</v>
      </c>
      <c r="FR19" s="723">
        <f t="shared" si="72"/>
        <v>0</v>
      </c>
      <c r="FS19" s="723">
        <f t="shared" si="72"/>
        <v>0</v>
      </c>
      <c r="FT19" s="723">
        <f t="shared" si="72"/>
        <v>0</v>
      </c>
      <c r="FU19" s="723">
        <f t="shared" si="72"/>
        <v>0</v>
      </c>
      <c r="FV19" s="723">
        <f t="shared" si="72"/>
        <v>0</v>
      </c>
      <c r="FW19" s="723">
        <f t="shared" si="72"/>
        <v>0</v>
      </c>
      <c r="FX19" s="723">
        <f t="shared" si="72"/>
        <v>0</v>
      </c>
      <c r="FY19" s="723">
        <f t="shared" si="72"/>
        <v>0</v>
      </c>
      <c r="FZ19" s="723">
        <f t="shared" si="72"/>
        <v>0</v>
      </c>
      <c r="GA19" s="723">
        <f t="shared" si="72"/>
        <v>2341576058.48</v>
      </c>
      <c r="GB19" s="723">
        <f t="shared" si="72"/>
        <v>2607660067</v>
      </c>
      <c r="GC19" s="723">
        <f t="shared" si="72"/>
        <v>2591680069</v>
      </c>
      <c r="GD19" s="723">
        <f t="shared" si="72"/>
        <v>2591680069</v>
      </c>
      <c r="GE19" s="723">
        <f t="shared" si="72"/>
        <v>0</v>
      </c>
      <c r="GF19" s="723">
        <f t="shared" si="72"/>
        <v>0</v>
      </c>
      <c r="GG19" s="723">
        <f t="shared" si="72"/>
        <v>0</v>
      </c>
      <c r="GH19" s="723">
        <f t="shared" si="72"/>
        <v>0</v>
      </c>
      <c r="GI19" s="723">
        <f t="shared" si="72"/>
        <v>0</v>
      </c>
      <c r="GJ19" s="723">
        <f t="shared" si="72"/>
        <v>0</v>
      </c>
      <c r="GK19" s="723">
        <f t="shared" si="72"/>
        <v>0</v>
      </c>
      <c r="GL19" s="723">
        <f t="shared" si="72"/>
        <v>0</v>
      </c>
      <c r="GM19" s="723">
        <f t="shared" si="72"/>
        <v>0</v>
      </c>
      <c r="GN19" s="723">
        <f t="shared" si="72"/>
        <v>0</v>
      </c>
      <c r="GO19" s="723">
        <f t="shared" si="72"/>
        <v>0</v>
      </c>
      <c r="GP19" s="723">
        <f t="shared" si="72"/>
        <v>0</v>
      </c>
      <c r="GQ19" s="723">
        <f t="shared" si="72"/>
        <v>0</v>
      </c>
      <c r="GR19" s="723">
        <f t="shared" si="72"/>
        <v>0</v>
      </c>
      <c r="GS19" s="723">
        <f t="shared" si="72"/>
        <v>0</v>
      </c>
      <c r="GT19" s="723">
        <f t="shared" si="72"/>
        <v>0</v>
      </c>
      <c r="GU19" s="723">
        <f t="shared" si="72"/>
        <v>2360576058.48</v>
      </c>
      <c r="GV19" s="723">
        <f t="shared" si="72"/>
        <v>5206033596</v>
      </c>
      <c r="GW19" s="723">
        <f t="shared" si="72"/>
        <v>5082614526.1599998</v>
      </c>
      <c r="GX19" s="723">
        <f t="shared" si="72"/>
        <v>5049736447.1599998</v>
      </c>
      <c r="GY19" s="723">
        <f t="shared" si="72"/>
        <v>0</v>
      </c>
      <c r="GZ19" s="723">
        <f t="shared" si="72"/>
        <v>0</v>
      </c>
      <c r="HA19" s="723">
        <f t="shared" si="72"/>
        <v>0</v>
      </c>
      <c r="HB19" s="723">
        <f t="shared" si="72"/>
        <v>0</v>
      </c>
      <c r="HC19" s="723">
        <f t="shared" si="72"/>
        <v>0</v>
      </c>
      <c r="HD19" s="723">
        <f t="shared" si="72"/>
        <v>0</v>
      </c>
      <c r="HE19" s="723">
        <f t="shared" si="72"/>
        <v>0</v>
      </c>
      <c r="HF19" s="723">
        <f t="shared" si="72"/>
        <v>1386332504</v>
      </c>
      <c r="HG19" s="723">
        <f t="shared" si="72"/>
        <v>1265163647.8500001</v>
      </c>
      <c r="HH19" s="723">
        <f t="shared" si="72"/>
        <v>964128370.8499999</v>
      </c>
      <c r="HI19" s="723">
        <f t="shared" si="72"/>
        <v>0</v>
      </c>
      <c r="HJ19" s="723">
        <f t="shared" si="72"/>
        <v>158000000</v>
      </c>
      <c r="HK19" s="723">
        <f t="shared" si="72"/>
        <v>3957570784</v>
      </c>
      <c r="HL19" s="723">
        <f t="shared" si="72"/>
        <v>2952871407.04</v>
      </c>
      <c r="HM19" s="723">
        <f t="shared" si="72"/>
        <v>2323554106.04</v>
      </c>
      <c r="HN19" s="723">
        <f t="shared" si="72"/>
        <v>0</v>
      </c>
      <c r="HO19" s="723">
        <f t="shared" si="72"/>
        <v>0</v>
      </c>
      <c r="HP19" s="723">
        <f t="shared" si="72"/>
        <v>0</v>
      </c>
      <c r="HQ19" s="723">
        <f t="shared" si="72"/>
        <v>0</v>
      </c>
      <c r="HR19" s="723">
        <f t="shared" si="72"/>
        <v>0</v>
      </c>
      <c r="HS19" s="723">
        <f t="shared" si="72"/>
        <v>0</v>
      </c>
      <c r="HT19" s="723">
        <f t="shared" si="72"/>
        <v>0</v>
      </c>
      <c r="HU19" s="723">
        <f t="shared" si="72"/>
        <v>0</v>
      </c>
      <c r="HV19" s="723">
        <f t="shared" si="72"/>
        <v>0</v>
      </c>
      <c r="HW19" s="723">
        <f t="shared" si="72"/>
        <v>0</v>
      </c>
      <c r="HX19" s="723">
        <f t="shared" si="72"/>
        <v>0</v>
      </c>
      <c r="HY19" s="723">
        <f t="shared" si="72"/>
        <v>9069914537.4921989</v>
      </c>
      <c r="HZ19" s="723">
        <f t="shared" si="72"/>
        <v>9817862684</v>
      </c>
      <c r="IA19" s="723">
        <f t="shared" si="72"/>
        <v>9675419725.5599995</v>
      </c>
      <c r="IB19" s="723">
        <f t="shared" si="72"/>
        <v>9675419725.5599995</v>
      </c>
      <c r="IC19" s="723">
        <f t="shared" si="72"/>
        <v>0</v>
      </c>
      <c r="ID19" s="723">
        <f t="shared" si="72"/>
        <v>0</v>
      </c>
      <c r="IE19" s="723">
        <f t="shared" si="72"/>
        <v>0</v>
      </c>
      <c r="IF19" s="723">
        <f t="shared" si="72"/>
        <v>0</v>
      </c>
      <c r="IG19" s="723">
        <f t="shared" si="72"/>
        <v>0</v>
      </c>
      <c r="IH19" s="723">
        <f t="shared" si="72"/>
        <v>0</v>
      </c>
      <c r="II19" s="723">
        <f t="shared" si="72"/>
        <v>0</v>
      </c>
      <c r="IJ19" s="723">
        <f t="shared" si="72"/>
        <v>0</v>
      </c>
      <c r="IK19" s="723">
        <f t="shared" si="72"/>
        <v>0</v>
      </c>
      <c r="IL19" s="723">
        <f t="shared" si="72"/>
        <v>0</v>
      </c>
      <c r="IM19" s="723">
        <f t="shared" si="72"/>
        <v>0</v>
      </c>
      <c r="IN19" s="723">
        <f t="shared" si="72"/>
        <v>0</v>
      </c>
      <c r="IO19" s="723">
        <f t="shared" si="72"/>
        <v>0</v>
      </c>
      <c r="IP19" s="723">
        <f t="shared" si="72"/>
        <v>0</v>
      </c>
      <c r="IQ19" s="723">
        <f t="shared" si="72"/>
        <v>0</v>
      </c>
      <c r="IR19" s="723">
        <f t="shared" si="72"/>
        <v>0</v>
      </c>
      <c r="IS19" s="723">
        <f t="shared" si="72"/>
        <v>9227914537.4921989</v>
      </c>
      <c r="IT19" s="723">
        <f t="shared" si="72"/>
        <v>15161765972</v>
      </c>
      <c r="IU19" s="723">
        <f t="shared" si="72"/>
        <v>13893454780.450001</v>
      </c>
      <c r="IV19" s="723">
        <f t="shared" si="72"/>
        <v>12963102202.449999</v>
      </c>
      <c r="IW19" s="186">
        <f t="shared" si="72"/>
        <v>0</v>
      </c>
    </row>
    <row r="20" spans="1:257" ht="139.5" customHeight="1" x14ac:dyDescent="0.2">
      <c r="A20" s="251"/>
      <c r="B20" s="251"/>
      <c r="C20" s="264"/>
      <c r="D20" s="316"/>
      <c r="E20" s="317"/>
      <c r="F20" s="317"/>
      <c r="G20" s="268">
        <v>7</v>
      </c>
      <c r="H20" s="848" t="s">
        <v>80</v>
      </c>
      <c r="I20" s="265" t="s">
        <v>81</v>
      </c>
      <c r="J20" s="270" t="s">
        <v>57</v>
      </c>
      <c r="K20" s="270">
        <v>10</v>
      </c>
      <c r="L20" s="271" t="s">
        <v>58</v>
      </c>
      <c r="M20" s="272">
        <v>0</v>
      </c>
      <c r="N20" s="272">
        <v>1</v>
      </c>
      <c r="O20" s="273">
        <v>1</v>
      </c>
      <c r="P20" s="274">
        <v>0.5</v>
      </c>
      <c r="Q20" s="272">
        <v>1</v>
      </c>
      <c r="R20" s="275"/>
      <c r="S20" s="318">
        <v>1</v>
      </c>
      <c r="T20" s="272">
        <v>1</v>
      </c>
      <c r="U20" s="272"/>
      <c r="V20" s="277">
        <v>0.6</v>
      </c>
      <c r="W20" s="272">
        <v>1</v>
      </c>
      <c r="X20" s="272"/>
      <c r="Y20" s="778">
        <v>0.78</v>
      </c>
      <c r="Z20" s="279">
        <f t="shared" ref="Z20:Z26" si="73">BM20/$BM$19</f>
        <v>5.4137932827083056E-3</v>
      </c>
      <c r="AA20" s="280">
        <v>6</v>
      </c>
      <c r="AB20" s="281" t="s">
        <v>82</v>
      </c>
      <c r="AC20" s="40"/>
      <c r="AD20" s="41"/>
      <c r="AE20" s="41"/>
      <c r="AF20" s="41"/>
      <c r="AG20" s="40"/>
      <c r="AH20" s="41"/>
      <c r="AI20" s="41"/>
      <c r="AJ20" s="41"/>
      <c r="AK20" s="45">
        <v>12500000</v>
      </c>
      <c r="AL20" s="42">
        <v>12500000</v>
      </c>
      <c r="AM20" s="42">
        <v>12500000</v>
      </c>
      <c r="AN20" s="42">
        <v>12500000</v>
      </c>
      <c r="AO20" s="45"/>
      <c r="AP20" s="42"/>
      <c r="AQ20" s="42"/>
      <c r="AR20" s="42"/>
      <c r="AS20" s="45"/>
      <c r="AT20" s="42"/>
      <c r="AU20" s="41"/>
      <c r="AV20" s="41"/>
      <c r="AW20" s="40"/>
      <c r="AX20" s="41"/>
      <c r="AY20" s="41"/>
      <c r="AZ20" s="41"/>
      <c r="BA20" s="40"/>
      <c r="BB20" s="41"/>
      <c r="BC20" s="41"/>
      <c r="BD20" s="41"/>
      <c r="BE20" s="40"/>
      <c r="BF20" s="41"/>
      <c r="BG20" s="41"/>
      <c r="BH20" s="41"/>
      <c r="BI20" s="40"/>
      <c r="BJ20" s="41"/>
      <c r="BK20" s="41"/>
      <c r="BL20" s="41"/>
      <c r="BM20" s="40">
        <f t="shared" ref="BM20:BM26" si="74">+AC20+AG20+AK20+AO20+AS20+AW20+BA20+BE20+BI20</f>
        <v>12500000</v>
      </c>
      <c r="BN20" s="41">
        <f t="shared" ref="BN20:BP26" si="75">AD20+AH20+AL20+AP20+AT20+AX20+BB20+BF20+BJ20</f>
        <v>12500000</v>
      </c>
      <c r="BO20" s="41">
        <f t="shared" si="75"/>
        <v>12500000</v>
      </c>
      <c r="BP20" s="41">
        <f t="shared" si="75"/>
        <v>12500000</v>
      </c>
      <c r="BQ20" s="86"/>
      <c r="BR20" s="86"/>
      <c r="BS20" s="86"/>
      <c r="BT20" s="86"/>
      <c r="BU20" s="86"/>
      <c r="BV20" s="86"/>
      <c r="BW20" s="86"/>
      <c r="BX20" s="86"/>
      <c r="BY20" s="86"/>
      <c r="BZ20" s="86">
        <v>12200000</v>
      </c>
      <c r="CA20" s="86">
        <v>92200000</v>
      </c>
      <c r="CB20" s="86">
        <v>56482216</v>
      </c>
      <c r="CC20" s="86">
        <v>55931716</v>
      </c>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2">
        <f t="shared" ref="DE20:DE34" si="76">BQ20+BU20+BZ20+CE20+CI20+CM20+CQ20+CV20+DA20</f>
        <v>12200000</v>
      </c>
      <c r="DF20" s="102">
        <f t="shared" ref="DF20:DF26" si="77">BR20+BV20+CA20+CF20+CJ20+CN20+CR20+CW20+DB20</f>
        <v>92200000</v>
      </c>
      <c r="DG20" s="102">
        <f t="shared" ref="DG20:DG26" si="78">BS20+BW20+CB20+CG20+CK20+CO20+CS20+CX20+DC20</f>
        <v>56482216</v>
      </c>
      <c r="DH20" s="102">
        <f t="shared" ref="DH20:DH26" si="79">BT20+BX20+CC20+CH20+CL20+CP20+CT20+CY20+DD20</f>
        <v>55931716</v>
      </c>
      <c r="DI20" s="102"/>
      <c r="DJ20" s="86"/>
      <c r="DK20" s="86"/>
      <c r="DL20" s="86"/>
      <c r="DM20" s="86"/>
      <c r="DN20" s="86"/>
      <c r="DO20" s="86">
        <v>100000000</v>
      </c>
      <c r="DP20" s="86">
        <v>71829735</v>
      </c>
      <c r="DQ20" s="86">
        <v>71829735</v>
      </c>
      <c r="DR20" s="86"/>
      <c r="DS20" s="86">
        <v>12400000</v>
      </c>
      <c r="DT20" s="86">
        <v>62000000</v>
      </c>
      <c r="DU20" s="86">
        <v>58453000</v>
      </c>
      <c r="DV20" s="86">
        <v>58453000</v>
      </c>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2">
        <f t="shared" ref="EW20:EX26" si="80">DJ20+DN20+DS20+DX20+EB20+EF20+EJ20+EN20+ES20</f>
        <v>12400000</v>
      </c>
      <c r="EX20" s="90">
        <f t="shared" si="80"/>
        <v>162000000</v>
      </c>
      <c r="EY20" s="90">
        <f t="shared" ref="EY20:EZ26" si="81">DL20+DP20+DU20+DZ20+ED20+EH20+EL20+EP20+EU20</f>
        <v>130282735</v>
      </c>
      <c r="EZ20" s="90">
        <f t="shared" si="81"/>
        <v>130282735</v>
      </c>
      <c r="FA20" s="173"/>
      <c r="FB20" s="87"/>
      <c r="FC20" s="88"/>
      <c r="FD20" s="88"/>
      <c r="FE20" s="88"/>
      <c r="FF20" s="133"/>
      <c r="FG20" s="87"/>
      <c r="FH20" s="87"/>
      <c r="FI20" s="87"/>
      <c r="FJ20" s="87"/>
      <c r="FK20" s="87"/>
      <c r="FL20" s="87">
        <v>12700000</v>
      </c>
      <c r="FM20" s="87">
        <v>126673529</v>
      </c>
      <c r="FN20" s="87">
        <v>99553494</v>
      </c>
      <c r="FO20" s="87">
        <v>99553494</v>
      </c>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2">
        <f t="shared" ref="GU20:GU26" si="82">FB20+FG20+FL20+FQ20+FV20+GA20+GF20+GK20+GP20</f>
        <v>12700000</v>
      </c>
      <c r="GV20" s="82">
        <f t="shared" ref="GV20:GY21" si="83">GQ20+GL20+GG20+GB20+FW20+FR20+FM20+FH20</f>
        <v>126673529</v>
      </c>
      <c r="GW20" s="82">
        <f t="shared" si="83"/>
        <v>99553494</v>
      </c>
      <c r="GX20" s="82">
        <f t="shared" si="83"/>
        <v>99553494</v>
      </c>
      <c r="GY20" s="792">
        <f t="shared" si="83"/>
        <v>0</v>
      </c>
      <c r="GZ20" s="792">
        <f t="shared" ref="GZ20:GZ26" si="84">AC20+BQ20+DJ20+FB20</f>
        <v>0</v>
      </c>
      <c r="HA20" s="792">
        <f t="shared" ref="HA20:HA26" si="85">AD20+BR20+DK20+FC20</f>
        <v>0</v>
      </c>
      <c r="HB20" s="792">
        <f t="shared" ref="HB20:HB26" si="86">AE20+BS20+DL20+FD20</f>
        <v>0</v>
      </c>
      <c r="HC20" s="792">
        <f t="shared" ref="HC20:HC26" si="87">AF20+BT20+DM20+FE20</f>
        <v>0</v>
      </c>
      <c r="HD20" s="792">
        <f t="shared" ref="HD20:HD26" si="88">FF20</f>
        <v>0</v>
      </c>
      <c r="HE20" s="792">
        <f t="shared" ref="HE20:HE26" si="89">AG20+BU20+DN20+FG20</f>
        <v>0</v>
      </c>
      <c r="HF20" s="792">
        <f t="shared" ref="HF20:HF26" si="90">AH20+BV20+DO20+FH20</f>
        <v>100000000</v>
      </c>
      <c r="HG20" s="792">
        <f t="shared" ref="HG20:HG26" si="91">AI20+BW20+DP20+FI20</f>
        <v>71829735</v>
      </c>
      <c r="HH20" s="792">
        <f t="shared" ref="HH20:HH26" si="92">AJ20+BX20+DQ20+FJ20</f>
        <v>71829735</v>
      </c>
      <c r="HI20" s="792">
        <f t="shared" ref="HI20:HI26" si="93">BY20+DR20+FK20</f>
        <v>0</v>
      </c>
      <c r="HJ20" s="792">
        <f t="shared" ref="HJ20:HJ26" si="94">AK20+BZ20+DS20+FL20</f>
        <v>49800000</v>
      </c>
      <c r="HK20" s="792">
        <f t="shared" ref="HK20:HK26" si="95">AL20+CA20+DT20+FM20</f>
        <v>293373529</v>
      </c>
      <c r="HL20" s="792">
        <f t="shared" ref="HL20:HL26" si="96">AM20+CB20+DU20+FN20</f>
        <v>226988710</v>
      </c>
      <c r="HM20" s="792">
        <f t="shared" ref="HM20:HM26" si="97">AN20+CC20+DV20+FO20</f>
        <v>226438210</v>
      </c>
      <c r="HN20" s="792">
        <f t="shared" ref="HN20:HN26" si="98">CD20+DW20+FP20</f>
        <v>0</v>
      </c>
      <c r="HO20" s="792">
        <f t="shared" ref="HO20:HO26" si="99">AO20+CE20+DX20+FQ20</f>
        <v>0</v>
      </c>
      <c r="HP20" s="792">
        <f t="shared" ref="HP20:HP26" si="100">AP20+CF20+DY20+FR20</f>
        <v>0</v>
      </c>
      <c r="HQ20" s="792">
        <f t="shared" ref="HQ20:HQ26" si="101">AQ20+CG20+DZ20+FS20</f>
        <v>0</v>
      </c>
      <c r="HR20" s="792">
        <f t="shared" ref="HR20:HR26" si="102">AR20+CH20+EA20+FT20</f>
        <v>0</v>
      </c>
      <c r="HS20" s="792">
        <f t="shared" ref="HS20:HS26" si="103">FU20</f>
        <v>0</v>
      </c>
      <c r="HT20" s="792">
        <f t="shared" ref="HT20:HT26" si="104">AS20+CI20+EB20+FV20</f>
        <v>0</v>
      </c>
      <c r="HU20" s="792">
        <f t="shared" ref="HU20:HU26" si="105">AT20+CJ20+EC20+FW20</f>
        <v>0</v>
      </c>
      <c r="HV20" s="792">
        <f t="shared" ref="HV20:HV26" si="106">AU20+CK20+ED20+FX20</f>
        <v>0</v>
      </c>
      <c r="HW20" s="792">
        <f t="shared" ref="HW20:HW26" si="107">AV20+CL20+EE20+FY20</f>
        <v>0</v>
      </c>
      <c r="HX20" s="792">
        <f t="shared" ref="HX20:HX26" si="108">FZ20</f>
        <v>0</v>
      </c>
      <c r="HY20" s="792">
        <f t="shared" ref="HY20:HY26" si="109">AW20+CM20+EF20+GA20</f>
        <v>0</v>
      </c>
      <c r="HZ20" s="792">
        <f t="shared" ref="HZ20:HZ26" si="110">AX20+CN20+EG20+GB20</f>
        <v>0</v>
      </c>
      <c r="IA20" s="792">
        <f t="shared" ref="IA20:IA26" si="111">AY20+CO20+EH20+GC20</f>
        <v>0</v>
      </c>
      <c r="IB20" s="792">
        <f t="shared" ref="IB20:IB26" si="112">AZ20+CP20+EI20+GD20</f>
        <v>0</v>
      </c>
      <c r="IC20" s="792">
        <f t="shared" ref="IC20:IC26" si="113">GE20</f>
        <v>0</v>
      </c>
      <c r="ID20" s="792">
        <f t="shared" ref="ID20:ID26" si="114">BA20+CQ20+EJ20+GF20</f>
        <v>0</v>
      </c>
      <c r="IE20" s="792">
        <f t="shared" ref="IE20:IE26" si="115">BB20+CR20+EK20+GG20</f>
        <v>0</v>
      </c>
      <c r="IF20" s="792">
        <f t="shared" ref="IF20:IF26" si="116">BC20+CS20+EL20+GH20</f>
        <v>0</v>
      </c>
      <c r="IG20" s="792">
        <f t="shared" ref="IG20:IG26" si="117">BD20+CT20+EM20+GI20</f>
        <v>0</v>
      </c>
      <c r="IH20" s="792">
        <f t="shared" ref="IH20:IH26" si="118">CU20+GJ20</f>
        <v>0</v>
      </c>
      <c r="II20" s="792">
        <f t="shared" ref="II20:II26" si="119">BE20+CV20+EN20+GK20</f>
        <v>0</v>
      </c>
      <c r="IJ20" s="792">
        <f t="shared" ref="IJ20:IJ26" si="120">BF20+CW20+EO20+GL20</f>
        <v>0</v>
      </c>
      <c r="IK20" s="792">
        <f t="shared" ref="IK20:IK26" si="121">BG20+CX20+EP20+GM20</f>
        <v>0</v>
      </c>
      <c r="IL20" s="792">
        <f t="shared" ref="IL20:IL26" si="122">BH20+CY20+EQ20+GM20</f>
        <v>0</v>
      </c>
      <c r="IM20" s="792">
        <f t="shared" ref="IM20:IM26" si="123">CZ20+ER20+GO20</f>
        <v>0</v>
      </c>
      <c r="IN20" s="792">
        <f t="shared" ref="IN20:IN26" si="124">BI20+DA20+ES20+GP20</f>
        <v>0</v>
      </c>
      <c r="IO20" s="792"/>
      <c r="IP20" s="792"/>
      <c r="IQ20" s="792"/>
      <c r="IR20" s="792"/>
      <c r="IS20" s="792">
        <f t="shared" ref="IS20:IS26" si="125">GZ20+HE20+HJ20+HO20+HT20+HY20+ID20+II20+IN20</f>
        <v>49800000</v>
      </c>
      <c r="IT20" s="792">
        <f t="shared" ref="IT20:IT26" si="126">HA20+HF20+HK20+HP20+HU20+HZ20+IE20+IJ20+IO20</f>
        <v>393373529</v>
      </c>
      <c r="IU20" s="792">
        <f t="shared" ref="IU20:IU26" si="127">HB20+HG20+HL20+HQ20+HV20+IA20+IF20+IK20+IP20</f>
        <v>298818445</v>
      </c>
      <c r="IV20" s="792">
        <f t="shared" ref="IV20:IV26" si="128">HC20+HH20+HM20+HR20+HW20+IB20+IG20+IL20+IQ20</f>
        <v>298267945</v>
      </c>
      <c r="IW20" s="793">
        <f t="shared" ref="IW20:IW26" si="129">HD20+HI20+HN20+HS20+HX20+IC20+IH20+IM20+IR20</f>
        <v>0</v>
      </c>
    </row>
    <row r="21" spans="1:257" ht="90.75" customHeight="1" x14ac:dyDescent="0.2">
      <c r="A21" s="251"/>
      <c r="B21" s="251"/>
      <c r="C21" s="286"/>
      <c r="D21" s="319"/>
      <c r="E21" s="320"/>
      <c r="F21" s="320"/>
      <c r="G21" s="268">
        <v>8</v>
      </c>
      <c r="H21" s="848" t="s">
        <v>83</v>
      </c>
      <c r="I21" s="265" t="s">
        <v>84</v>
      </c>
      <c r="J21" s="270" t="s">
        <v>57</v>
      </c>
      <c r="K21" s="270">
        <v>10</v>
      </c>
      <c r="L21" s="271" t="s">
        <v>73</v>
      </c>
      <c r="M21" s="272">
        <v>1</v>
      </c>
      <c r="N21" s="272">
        <v>6</v>
      </c>
      <c r="O21" s="273">
        <v>2</v>
      </c>
      <c r="P21" s="274">
        <v>2</v>
      </c>
      <c r="Q21" s="272">
        <v>2</v>
      </c>
      <c r="R21" s="275"/>
      <c r="S21" s="318">
        <v>2</v>
      </c>
      <c r="T21" s="272">
        <v>1</v>
      </c>
      <c r="U21" s="272"/>
      <c r="V21" s="277">
        <v>2</v>
      </c>
      <c r="W21" s="272">
        <v>1</v>
      </c>
      <c r="X21" s="272"/>
      <c r="Y21" s="778">
        <v>0.8</v>
      </c>
      <c r="Z21" s="279">
        <f t="shared" si="73"/>
        <v>2.0572414474291562E-2</v>
      </c>
      <c r="AA21" s="280">
        <v>15</v>
      </c>
      <c r="AB21" s="281" t="s">
        <v>59</v>
      </c>
      <c r="AC21" s="40"/>
      <c r="AD21" s="41"/>
      <c r="AE21" s="41"/>
      <c r="AF21" s="41"/>
      <c r="AG21" s="40"/>
      <c r="AH21" s="41"/>
      <c r="AI21" s="41"/>
      <c r="AJ21" s="41"/>
      <c r="AK21" s="46">
        <v>47500000</v>
      </c>
      <c r="AL21" s="42">
        <f>60000000-12500000</f>
        <v>47500000</v>
      </c>
      <c r="AM21" s="42">
        <v>18353333</v>
      </c>
      <c r="AN21" s="47">
        <v>18353333</v>
      </c>
      <c r="AO21" s="46"/>
      <c r="AP21" s="47"/>
      <c r="AQ21" s="47"/>
      <c r="AR21" s="47"/>
      <c r="AS21" s="46"/>
      <c r="AT21" s="47"/>
      <c r="AU21" s="48"/>
      <c r="AV21" s="41"/>
      <c r="AW21" s="40"/>
      <c r="AX21" s="41"/>
      <c r="AY21" s="41"/>
      <c r="AZ21" s="41"/>
      <c r="BA21" s="40"/>
      <c r="BB21" s="41"/>
      <c r="BC21" s="41"/>
      <c r="BD21" s="41"/>
      <c r="BE21" s="40"/>
      <c r="BF21" s="41"/>
      <c r="BG21" s="41"/>
      <c r="BH21" s="41"/>
      <c r="BI21" s="40"/>
      <c r="BJ21" s="41"/>
      <c r="BK21" s="41"/>
      <c r="BL21" s="41"/>
      <c r="BM21" s="40">
        <f t="shared" si="74"/>
        <v>47500000</v>
      </c>
      <c r="BN21" s="41">
        <f t="shared" si="75"/>
        <v>47500000</v>
      </c>
      <c r="BO21" s="41">
        <f t="shared" si="75"/>
        <v>18353333</v>
      </c>
      <c r="BP21" s="41">
        <f t="shared" si="75"/>
        <v>18353333</v>
      </c>
      <c r="BQ21" s="87"/>
      <c r="BR21" s="87"/>
      <c r="BS21" s="87"/>
      <c r="BT21" s="87"/>
      <c r="BU21" s="87"/>
      <c r="BV21" s="87"/>
      <c r="BW21" s="87"/>
      <c r="BX21" s="87"/>
      <c r="BY21" s="87"/>
      <c r="BZ21" s="86">
        <v>46600000</v>
      </c>
      <c r="CA21" s="86">
        <v>66600000</v>
      </c>
      <c r="CB21" s="86">
        <v>66600000</v>
      </c>
      <c r="CC21" s="86">
        <v>66600000</v>
      </c>
      <c r="CD21" s="86"/>
      <c r="CE21" s="86"/>
      <c r="CF21" s="86"/>
      <c r="CG21" s="86"/>
      <c r="CH21" s="86"/>
      <c r="CI21" s="87"/>
      <c r="CJ21" s="87"/>
      <c r="CK21" s="87"/>
      <c r="CL21" s="87"/>
      <c r="CM21" s="87"/>
      <c r="CN21" s="87"/>
      <c r="CO21" s="87"/>
      <c r="CP21" s="87"/>
      <c r="CQ21" s="87"/>
      <c r="CR21" s="87"/>
      <c r="CS21" s="87"/>
      <c r="CT21" s="87"/>
      <c r="CU21" s="87"/>
      <c r="CV21" s="87"/>
      <c r="CW21" s="87"/>
      <c r="CX21" s="87"/>
      <c r="CY21" s="87"/>
      <c r="CZ21" s="87"/>
      <c r="DA21" s="87"/>
      <c r="DB21" s="87"/>
      <c r="DC21" s="87"/>
      <c r="DD21" s="87"/>
      <c r="DE21" s="82">
        <f t="shared" si="76"/>
        <v>46600000</v>
      </c>
      <c r="DF21" s="102">
        <f t="shared" si="77"/>
        <v>66600000</v>
      </c>
      <c r="DG21" s="102">
        <f t="shared" si="78"/>
        <v>66600000</v>
      </c>
      <c r="DH21" s="102">
        <f t="shared" si="79"/>
        <v>66600000</v>
      </c>
      <c r="DI21" s="102"/>
      <c r="DJ21" s="86"/>
      <c r="DK21" s="86"/>
      <c r="DL21" s="86"/>
      <c r="DM21" s="86"/>
      <c r="DN21" s="86"/>
      <c r="DO21" s="86"/>
      <c r="DP21" s="86"/>
      <c r="DQ21" s="86"/>
      <c r="DR21" s="86"/>
      <c r="DS21" s="86">
        <v>7600000</v>
      </c>
      <c r="DT21" s="86">
        <v>38000000</v>
      </c>
      <c r="DU21" s="86">
        <v>33520000</v>
      </c>
      <c r="DV21" s="86">
        <v>33520000</v>
      </c>
      <c r="DW21" s="86"/>
      <c r="DX21" s="86"/>
      <c r="DY21" s="86"/>
      <c r="DZ21" s="86"/>
      <c r="EA21" s="86"/>
      <c r="EB21" s="86"/>
      <c r="EC21" s="86"/>
      <c r="ED21" s="86"/>
      <c r="EE21" s="86"/>
      <c r="EF21" s="86">
        <v>39500000</v>
      </c>
      <c r="EG21" s="86"/>
      <c r="EH21" s="86"/>
      <c r="EI21" s="86"/>
      <c r="EJ21" s="86"/>
      <c r="EK21" s="86"/>
      <c r="EL21" s="86"/>
      <c r="EM21" s="86"/>
      <c r="EN21" s="86"/>
      <c r="EO21" s="86"/>
      <c r="EP21" s="86"/>
      <c r="EQ21" s="86"/>
      <c r="ER21" s="86"/>
      <c r="ES21" s="86"/>
      <c r="ET21" s="86"/>
      <c r="EU21" s="86"/>
      <c r="EV21" s="86"/>
      <c r="EW21" s="82">
        <f t="shared" si="80"/>
        <v>47100000</v>
      </c>
      <c r="EX21" s="90">
        <f t="shared" si="80"/>
        <v>38000000</v>
      </c>
      <c r="EY21" s="90">
        <f t="shared" si="81"/>
        <v>33520000</v>
      </c>
      <c r="EZ21" s="90">
        <f t="shared" si="81"/>
        <v>33520000</v>
      </c>
      <c r="FA21" s="173"/>
      <c r="FB21" s="87"/>
      <c r="FC21" s="88"/>
      <c r="FD21" s="88"/>
      <c r="FE21" s="88"/>
      <c r="FF21" s="133"/>
      <c r="FG21" s="87"/>
      <c r="FH21" s="87"/>
      <c r="FI21" s="87"/>
      <c r="FJ21" s="87"/>
      <c r="FK21" s="87"/>
      <c r="FL21" s="87">
        <v>6300000</v>
      </c>
      <c r="FM21" s="87">
        <v>31700000</v>
      </c>
      <c r="FN21" s="87">
        <v>31649526</v>
      </c>
      <c r="FO21" s="87">
        <v>31649526</v>
      </c>
      <c r="FP21" s="87"/>
      <c r="FQ21" s="87"/>
      <c r="FR21" s="87"/>
      <c r="FS21" s="87"/>
      <c r="FT21" s="87"/>
      <c r="FU21" s="87"/>
      <c r="FV21" s="87"/>
      <c r="FW21" s="87"/>
      <c r="FX21" s="87"/>
      <c r="FY21" s="87"/>
      <c r="FZ21" s="87"/>
      <c r="GA21" s="87">
        <f>48500000-6300000</f>
        <v>42200000</v>
      </c>
      <c r="GB21" s="87"/>
      <c r="GC21" s="87"/>
      <c r="GD21" s="87"/>
      <c r="GE21" s="87"/>
      <c r="GF21" s="87"/>
      <c r="GG21" s="87"/>
      <c r="GH21" s="87"/>
      <c r="GI21" s="87"/>
      <c r="GJ21" s="87"/>
      <c r="GK21" s="87"/>
      <c r="GL21" s="87"/>
      <c r="GM21" s="87"/>
      <c r="GN21" s="87"/>
      <c r="GO21" s="87"/>
      <c r="GP21" s="87"/>
      <c r="GQ21" s="87"/>
      <c r="GR21" s="87"/>
      <c r="GS21" s="87"/>
      <c r="GT21" s="87"/>
      <c r="GU21" s="82">
        <f t="shared" si="82"/>
        <v>48500000</v>
      </c>
      <c r="GV21" s="82">
        <f t="shared" si="83"/>
        <v>31700000</v>
      </c>
      <c r="GW21" s="82">
        <f t="shared" si="83"/>
        <v>31649526</v>
      </c>
      <c r="GX21" s="82">
        <f t="shared" si="83"/>
        <v>31649526</v>
      </c>
      <c r="GY21" s="792">
        <f t="shared" si="83"/>
        <v>0</v>
      </c>
      <c r="GZ21" s="792">
        <f t="shared" si="84"/>
        <v>0</v>
      </c>
      <c r="HA21" s="792">
        <f t="shared" si="85"/>
        <v>0</v>
      </c>
      <c r="HB21" s="792">
        <f t="shared" si="86"/>
        <v>0</v>
      </c>
      <c r="HC21" s="792">
        <f t="shared" si="87"/>
        <v>0</v>
      </c>
      <c r="HD21" s="792">
        <f t="shared" si="88"/>
        <v>0</v>
      </c>
      <c r="HE21" s="792">
        <f t="shared" si="89"/>
        <v>0</v>
      </c>
      <c r="HF21" s="792">
        <f t="shared" si="90"/>
        <v>0</v>
      </c>
      <c r="HG21" s="792">
        <f t="shared" si="91"/>
        <v>0</v>
      </c>
      <c r="HH21" s="792">
        <f t="shared" si="92"/>
        <v>0</v>
      </c>
      <c r="HI21" s="792">
        <f t="shared" si="93"/>
        <v>0</v>
      </c>
      <c r="HJ21" s="792">
        <f t="shared" si="94"/>
        <v>108000000</v>
      </c>
      <c r="HK21" s="792">
        <f t="shared" si="95"/>
        <v>183800000</v>
      </c>
      <c r="HL21" s="792">
        <f t="shared" si="96"/>
        <v>150122859</v>
      </c>
      <c r="HM21" s="792">
        <f t="shared" si="97"/>
        <v>150122859</v>
      </c>
      <c r="HN21" s="792">
        <f t="shared" si="98"/>
        <v>0</v>
      </c>
      <c r="HO21" s="792">
        <f t="shared" si="99"/>
        <v>0</v>
      </c>
      <c r="HP21" s="792">
        <f t="shared" si="100"/>
        <v>0</v>
      </c>
      <c r="HQ21" s="792">
        <f t="shared" si="101"/>
        <v>0</v>
      </c>
      <c r="HR21" s="792">
        <f t="shared" si="102"/>
        <v>0</v>
      </c>
      <c r="HS21" s="792">
        <f t="shared" si="103"/>
        <v>0</v>
      </c>
      <c r="HT21" s="792">
        <f t="shared" si="104"/>
        <v>0</v>
      </c>
      <c r="HU21" s="792">
        <f t="shared" si="105"/>
        <v>0</v>
      </c>
      <c r="HV21" s="792">
        <f t="shared" si="106"/>
        <v>0</v>
      </c>
      <c r="HW21" s="792">
        <f t="shared" si="107"/>
        <v>0</v>
      </c>
      <c r="HX21" s="792">
        <f t="shared" si="108"/>
        <v>0</v>
      </c>
      <c r="HY21" s="792">
        <f t="shared" si="109"/>
        <v>81700000</v>
      </c>
      <c r="HZ21" s="792">
        <f t="shared" si="110"/>
        <v>0</v>
      </c>
      <c r="IA21" s="792">
        <f t="shared" si="111"/>
        <v>0</v>
      </c>
      <c r="IB21" s="792">
        <f t="shared" si="112"/>
        <v>0</v>
      </c>
      <c r="IC21" s="792">
        <f t="shared" si="113"/>
        <v>0</v>
      </c>
      <c r="ID21" s="792">
        <f t="shared" si="114"/>
        <v>0</v>
      </c>
      <c r="IE21" s="792">
        <f t="shared" si="115"/>
        <v>0</v>
      </c>
      <c r="IF21" s="792">
        <f t="shared" si="116"/>
        <v>0</v>
      </c>
      <c r="IG21" s="792">
        <f t="shared" si="117"/>
        <v>0</v>
      </c>
      <c r="IH21" s="792">
        <f t="shared" si="118"/>
        <v>0</v>
      </c>
      <c r="II21" s="792">
        <f t="shared" si="119"/>
        <v>0</v>
      </c>
      <c r="IJ21" s="792">
        <f t="shared" si="120"/>
        <v>0</v>
      </c>
      <c r="IK21" s="792">
        <f t="shared" si="121"/>
        <v>0</v>
      </c>
      <c r="IL21" s="792">
        <f t="shared" si="122"/>
        <v>0</v>
      </c>
      <c r="IM21" s="792">
        <f t="shared" si="123"/>
        <v>0</v>
      </c>
      <c r="IN21" s="792">
        <f t="shared" si="124"/>
        <v>0</v>
      </c>
      <c r="IO21" s="792"/>
      <c r="IP21" s="792"/>
      <c r="IQ21" s="792"/>
      <c r="IR21" s="792"/>
      <c r="IS21" s="792">
        <f t="shared" si="125"/>
        <v>189700000</v>
      </c>
      <c r="IT21" s="792">
        <f t="shared" si="126"/>
        <v>183800000</v>
      </c>
      <c r="IU21" s="792">
        <f t="shared" si="127"/>
        <v>150122859</v>
      </c>
      <c r="IV21" s="792">
        <f t="shared" si="128"/>
        <v>150122859</v>
      </c>
      <c r="IW21" s="793">
        <f t="shared" si="129"/>
        <v>0</v>
      </c>
    </row>
    <row r="22" spans="1:257" ht="175.5" customHeight="1" x14ac:dyDescent="0.2">
      <c r="A22" s="251"/>
      <c r="B22" s="251"/>
      <c r="C22" s="286"/>
      <c r="D22" s="321"/>
      <c r="E22" s="320"/>
      <c r="F22" s="320"/>
      <c r="G22" s="268">
        <v>9</v>
      </c>
      <c r="H22" s="848" t="s">
        <v>85</v>
      </c>
      <c r="I22" s="265" t="s">
        <v>86</v>
      </c>
      <c r="J22" s="270" t="s">
        <v>87</v>
      </c>
      <c r="K22" s="270">
        <v>3</v>
      </c>
      <c r="L22" s="270" t="s">
        <v>73</v>
      </c>
      <c r="M22" s="273">
        <v>35</v>
      </c>
      <c r="N22" s="273">
        <v>20</v>
      </c>
      <c r="O22" s="273">
        <v>5</v>
      </c>
      <c r="P22" s="274">
        <v>4</v>
      </c>
      <c r="Q22" s="273">
        <v>5</v>
      </c>
      <c r="R22" s="949">
        <v>6</v>
      </c>
      <c r="S22" s="274">
        <v>6</v>
      </c>
      <c r="T22" s="273">
        <v>5</v>
      </c>
      <c r="U22" s="273"/>
      <c r="V22" s="274">
        <v>5</v>
      </c>
      <c r="W22" s="273">
        <v>5</v>
      </c>
      <c r="X22" s="273"/>
      <c r="Y22" s="779">
        <v>9</v>
      </c>
      <c r="Z22" s="279">
        <f t="shared" si="73"/>
        <v>0.23642782216607766</v>
      </c>
      <c r="AA22" s="280">
        <v>6</v>
      </c>
      <c r="AB22" s="281" t="s">
        <v>82</v>
      </c>
      <c r="AC22" s="40"/>
      <c r="AD22" s="41"/>
      <c r="AE22" s="41"/>
      <c r="AF22" s="41"/>
      <c r="AG22" s="40"/>
      <c r="AH22" s="41"/>
      <c r="AI22" s="41"/>
      <c r="AJ22" s="41"/>
      <c r="AK22" s="40">
        <v>200000</v>
      </c>
      <c r="AL22" s="41">
        <v>205647255</v>
      </c>
      <c r="AM22" s="41"/>
      <c r="AN22" s="41"/>
      <c r="AO22" s="40"/>
      <c r="AP22" s="41"/>
      <c r="AQ22" s="41"/>
      <c r="AR22" s="41"/>
      <c r="AS22" s="40"/>
      <c r="AT22" s="41"/>
      <c r="AU22" s="41"/>
      <c r="AV22" s="41"/>
      <c r="AW22" s="47">
        <v>545692246.48000002</v>
      </c>
      <c r="AX22" s="47">
        <v>549268811.48000002</v>
      </c>
      <c r="AY22" s="47">
        <v>438933783</v>
      </c>
      <c r="AZ22" s="47">
        <v>438933783</v>
      </c>
      <c r="BA22" s="40"/>
      <c r="BB22" s="41"/>
      <c r="BC22" s="41"/>
      <c r="BD22" s="41"/>
      <c r="BE22" s="40"/>
      <c r="BF22" s="41"/>
      <c r="BG22" s="41"/>
      <c r="BH22" s="41"/>
      <c r="BI22" s="40"/>
      <c r="BJ22" s="41"/>
      <c r="BK22" s="41"/>
      <c r="BL22" s="41"/>
      <c r="BM22" s="40">
        <f t="shared" si="74"/>
        <v>545892246.48000002</v>
      </c>
      <c r="BN22" s="41">
        <f t="shared" si="75"/>
        <v>754916066.48000002</v>
      </c>
      <c r="BO22" s="41">
        <f t="shared" si="75"/>
        <v>438933783</v>
      </c>
      <c r="BP22" s="41">
        <f t="shared" si="75"/>
        <v>438933783</v>
      </c>
      <c r="BQ22" s="87"/>
      <c r="BR22" s="87"/>
      <c r="BS22" s="87"/>
      <c r="BT22" s="87"/>
      <c r="BU22" s="87"/>
      <c r="BV22" s="87">
        <v>610000000</v>
      </c>
      <c r="BW22" s="87">
        <v>543127167.10000002</v>
      </c>
      <c r="BX22" s="87">
        <v>264415374.09999999</v>
      </c>
      <c r="BY22" s="87"/>
      <c r="BZ22" s="87"/>
      <c r="CA22" s="87">
        <v>200000000</v>
      </c>
      <c r="CB22" s="87">
        <v>30540329.079999998</v>
      </c>
      <c r="CC22" s="87">
        <v>30540329.079999998</v>
      </c>
      <c r="CD22" s="87"/>
      <c r="CE22" s="87"/>
      <c r="CF22" s="87"/>
      <c r="CG22" s="87"/>
      <c r="CH22" s="87"/>
      <c r="CI22" s="87"/>
      <c r="CJ22" s="87"/>
      <c r="CK22" s="87"/>
      <c r="CL22" s="87"/>
      <c r="CM22" s="86">
        <f>535600000-200000</f>
        <v>535400000</v>
      </c>
      <c r="CN22" s="86">
        <v>760982764</v>
      </c>
      <c r="CO22" s="86">
        <v>755246949</v>
      </c>
      <c r="CP22" s="86">
        <v>755246949</v>
      </c>
      <c r="CQ22" s="87"/>
      <c r="CR22" s="87"/>
      <c r="CS22" s="87"/>
      <c r="CT22" s="87"/>
      <c r="CU22" s="87"/>
      <c r="CV22" s="87"/>
      <c r="CW22" s="87"/>
      <c r="CX22" s="87"/>
      <c r="CY22" s="87"/>
      <c r="CZ22" s="87"/>
      <c r="DA22" s="87"/>
      <c r="DB22" s="87"/>
      <c r="DC22" s="87"/>
      <c r="DD22" s="87"/>
      <c r="DE22" s="82">
        <f t="shared" si="76"/>
        <v>535400000</v>
      </c>
      <c r="DF22" s="102">
        <f t="shared" si="77"/>
        <v>1570982764</v>
      </c>
      <c r="DG22" s="102">
        <f t="shared" si="78"/>
        <v>1328914445.1800001</v>
      </c>
      <c r="DH22" s="102">
        <f t="shared" si="79"/>
        <v>1050202652.1800001</v>
      </c>
      <c r="DI22" s="102"/>
      <c r="DJ22" s="86"/>
      <c r="DK22" s="86"/>
      <c r="DL22" s="86"/>
      <c r="DM22" s="86"/>
      <c r="DN22" s="86"/>
      <c r="DO22" s="86">
        <v>236332504</v>
      </c>
      <c r="DP22" s="86">
        <v>227307696.55000001</v>
      </c>
      <c r="DQ22" s="86">
        <v>204984212.55000001</v>
      </c>
      <c r="DR22" s="86"/>
      <c r="DS22" s="86"/>
      <c r="DT22" s="86">
        <v>1074750000</v>
      </c>
      <c r="DU22" s="86">
        <v>608387121</v>
      </c>
      <c r="DV22" s="86">
        <v>12498399</v>
      </c>
      <c r="DW22" s="86"/>
      <c r="DX22" s="86"/>
      <c r="DY22" s="86"/>
      <c r="DZ22" s="86"/>
      <c r="EA22" s="86"/>
      <c r="EB22" s="86"/>
      <c r="EC22" s="86"/>
      <c r="ED22" s="86"/>
      <c r="EE22" s="86"/>
      <c r="EF22" s="57">
        <v>540000000</v>
      </c>
      <c r="EG22" s="86">
        <v>783108749</v>
      </c>
      <c r="EH22" s="86">
        <v>772716632</v>
      </c>
      <c r="EI22" s="86">
        <v>772716632</v>
      </c>
      <c r="EJ22" s="86"/>
      <c r="EK22" s="86"/>
      <c r="EL22" s="86"/>
      <c r="EM22" s="86"/>
      <c r="EN22" s="86"/>
      <c r="EO22" s="86"/>
      <c r="EP22" s="86"/>
      <c r="EQ22" s="86"/>
      <c r="ER22" s="86"/>
      <c r="ES22" s="86"/>
      <c r="ET22" s="86"/>
      <c r="EU22" s="86"/>
      <c r="EV22" s="86"/>
      <c r="EW22" s="82">
        <f t="shared" si="80"/>
        <v>540000000</v>
      </c>
      <c r="EX22" s="90">
        <f t="shared" si="80"/>
        <v>2094191253</v>
      </c>
      <c r="EY22" s="90">
        <f t="shared" si="81"/>
        <v>1608411449.55</v>
      </c>
      <c r="EZ22" s="90">
        <f t="shared" si="81"/>
        <v>990199243.54999995</v>
      </c>
      <c r="FA22" s="173"/>
      <c r="FB22" s="87"/>
      <c r="FC22" s="88"/>
      <c r="FD22" s="88"/>
      <c r="FE22" s="88"/>
      <c r="FF22" s="133"/>
      <c r="FG22" s="87"/>
      <c r="FH22" s="87">
        <f>425000000+15000000</f>
        <v>440000000</v>
      </c>
      <c r="FI22" s="87">
        <v>422899049.19999999</v>
      </c>
      <c r="FJ22" s="87">
        <v>422899049.19999999</v>
      </c>
      <c r="FK22" s="87"/>
      <c r="FL22" s="87"/>
      <c r="FM22" s="788">
        <v>2000000000</v>
      </c>
      <c r="FN22" s="87">
        <v>1936832387.96</v>
      </c>
      <c r="FO22" s="87">
        <v>1903954308.96</v>
      </c>
      <c r="FP22" s="87"/>
      <c r="FQ22" s="87"/>
      <c r="FR22" s="87"/>
      <c r="FS22" s="87"/>
      <c r="FT22" s="87"/>
      <c r="FU22" s="87"/>
      <c r="FV22" s="87"/>
      <c r="FW22" s="87"/>
      <c r="FX22" s="87"/>
      <c r="FY22" s="87"/>
      <c r="FZ22" s="87"/>
      <c r="GA22" s="86">
        <v>649900000</v>
      </c>
      <c r="GB22" s="86">
        <v>1107660067</v>
      </c>
      <c r="GC22" s="86">
        <v>1091680073</v>
      </c>
      <c r="GD22" s="86">
        <v>1091680073</v>
      </c>
      <c r="GE22" s="86"/>
      <c r="GF22" s="87"/>
      <c r="GG22" s="87"/>
      <c r="GH22" s="87"/>
      <c r="GI22" s="87"/>
      <c r="GJ22" s="87"/>
      <c r="GK22" s="87"/>
      <c r="GL22" s="87"/>
      <c r="GM22" s="87"/>
      <c r="GN22" s="87"/>
      <c r="GO22" s="87"/>
      <c r="GP22" s="87"/>
      <c r="GQ22" s="87"/>
      <c r="GR22" s="87"/>
      <c r="GS22" s="87"/>
      <c r="GT22" s="87"/>
      <c r="GU22" s="82">
        <f t="shared" si="82"/>
        <v>649900000</v>
      </c>
      <c r="GV22" s="82">
        <f t="shared" ref="GV22:GY26" si="130">FC22+FH22+FM22+FR22+FW22+GB22+GG22+GL22+GQ22</f>
        <v>3547660067</v>
      </c>
      <c r="GW22" s="82">
        <f t="shared" si="130"/>
        <v>3451411510.1599998</v>
      </c>
      <c r="GX22" s="82">
        <f t="shared" si="130"/>
        <v>3418533431.1599998</v>
      </c>
      <c r="GY22" s="792">
        <f t="shared" si="130"/>
        <v>0</v>
      </c>
      <c r="GZ22" s="792">
        <f t="shared" si="84"/>
        <v>0</v>
      </c>
      <c r="HA22" s="792">
        <f t="shared" si="85"/>
        <v>0</v>
      </c>
      <c r="HB22" s="792">
        <f t="shared" si="86"/>
        <v>0</v>
      </c>
      <c r="HC22" s="792">
        <f t="shared" si="87"/>
        <v>0</v>
      </c>
      <c r="HD22" s="792">
        <f t="shared" si="88"/>
        <v>0</v>
      </c>
      <c r="HE22" s="792">
        <f t="shared" si="89"/>
        <v>0</v>
      </c>
      <c r="HF22" s="792">
        <f t="shared" si="90"/>
        <v>1286332504</v>
      </c>
      <c r="HG22" s="792">
        <f t="shared" si="91"/>
        <v>1193333912.8500001</v>
      </c>
      <c r="HH22" s="792">
        <f t="shared" si="92"/>
        <v>892298635.8499999</v>
      </c>
      <c r="HI22" s="792">
        <f t="shared" si="93"/>
        <v>0</v>
      </c>
      <c r="HJ22" s="792">
        <f t="shared" si="94"/>
        <v>200000</v>
      </c>
      <c r="HK22" s="792">
        <f t="shared" si="95"/>
        <v>3480397255</v>
      </c>
      <c r="HL22" s="792">
        <f t="shared" si="96"/>
        <v>2575759838.04</v>
      </c>
      <c r="HM22" s="792">
        <f t="shared" si="97"/>
        <v>1946993037.04</v>
      </c>
      <c r="HN22" s="792">
        <f t="shared" si="98"/>
        <v>0</v>
      </c>
      <c r="HO22" s="792">
        <f t="shared" si="99"/>
        <v>0</v>
      </c>
      <c r="HP22" s="792">
        <f t="shared" si="100"/>
        <v>0</v>
      </c>
      <c r="HQ22" s="792">
        <f t="shared" si="101"/>
        <v>0</v>
      </c>
      <c r="HR22" s="792">
        <f t="shared" si="102"/>
        <v>0</v>
      </c>
      <c r="HS22" s="792">
        <f t="shared" si="103"/>
        <v>0</v>
      </c>
      <c r="HT22" s="792">
        <f t="shared" si="104"/>
        <v>0</v>
      </c>
      <c r="HU22" s="792">
        <f t="shared" si="105"/>
        <v>0</v>
      </c>
      <c r="HV22" s="792">
        <f t="shared" si="106"/>
        <v>0</v>
      </c>
      <c r="HW22" s="792">
        <f t="shared" si="107"/>
        <v>0</v>
      </c>
      <c r="HX22" s="792">
        <f t="shared" si="108"/>
        <v>0</v>
      </c>
      <c r="HY22" s="792">
        <f t="shared" si="109"/>
        <v>2270992246.48</v>
      </c>
      <c r="HZ22" s="792">
        <f t="shared" si="110"/>
        <v>3201020391.48</v>
      </c>
      <c r="IA22" s="792">
        <f t="shared" si="111"/>
        <v>3058577437</v>
      </c>
      <c r="IB22" s="792">
        <f t="shared" si="112"/>
        <v>3058577437</v>
      </c>
      <c r="IC22" s="792">
        <f t="shared" si="113"/>
        <v>0</v>
      </c>
      <c r="ID22" s="792">
        <f t="shared" si="114"/>
        <v>0</v>
      </c>
      <c r="IE22" s="792">
        <f t="shared" si="115"/>
        <v>0</v>
      </c>
      <c r="IF22" s="792">
        <f t="shared" si="116"/>
        <v>0</v>
      </c>
      <c r="IG22" s="792">
        <f t="shared" si="117"/>
        <v>0</v>
      </c>
      <c r="IH22" s="792">
        <f t="shared" si="118"/>
        <v>0</v>
      </c>
      <c r="II22" s="792">
        <f t="shared" si="119"/>
        <v>0</v>
      </c>
      <c r="IJ22" s="792">
        <f t="shared" si="120"/>
        <v>0</v>
      </c>
      <c r="IK22" s="792">
        <f t="shared" si="121"/>
        <v>0</v>
      </c>
      <c r="IL22" s="792">
        <f t="shared" si="122"/>
        <v>0</v>
      </c>
      <c r="IM22" s="792">
        <f t="shared" si="123"/>
        <v>0</v>
      </c>
      <c r="IN22" s="792">
        <f t="shared" si="124"/>
        <v>0</v>
      </c>
      <c r="IO22" s="792"/>
      <c r="IP22" s="792"/>
      <c r="IQ22" s="792"/>
      <c r="IR22" s="792"/>
      <c r="IS22" s="792">
        <f t="shared" si="125"/>
        <v>2271192246.48</v>
      </c>
      <c r="IT22" s="792">
        <f t="shared" si="126"/>
        <v>7967750150.4799995</v>
      </c>
      <c r="IU22" s="792">
        <f t="shared" si="127"/>
        <v>6827671187.8900003</v>
      </c>
      <c r="IV22" s="792">
        <f t="shared" si="128"/>
        <v>5897869109.8899994</v>
      </c>
      <c r="IW22" s="793">
        <f t="shared" si="129"/>
        <v>0</v>
      </c>
    </row>
    <row r="23" spans="1:257" ht="124.5" customHeight="1" x14ac:dyDescent="0.2">
      <c r="A23" s="251"/>
      <c r="B23" s="251"/>
      <c r="C23" s="322">
        <v>2</v>
      </c>
      <c r="D23" s="293" t="s">
        <v>88</v>
      </c>
      <c r="E23" s="323" t="s">
        <v>76</v>
      </c>
      <c r="F23" s="324" t="s">
        <v>76</v>
      </c>
      <c r="G23" s="273">
        <v>10</v>
      </c>
      <c r="H23" s="848" t="s">
        <v>89</v>
      </c>
      <c r="I23" s="325" t="s">
        <v>90</v>
      </c>
      <c r="J23" s="270" t="s">
        <v>87</v>
      </c>
      <c r="K23" s="270">
        <v>3</v>
      </c>
      <c r="L23" s="326" t="s">
        <v>73</v>
      </c>
      <c r="M23" s="327">
        <v>1</v>
      </c>
      <c r="N23" s="328">
        <v>20</v>
      </c>
      <c r="O23" s="327">
        <v>5</v>
      </c>
      <c r="P23" s="329">
        <v>5</v>
      </c>
      <c r="Q23" s="327">
        <v>5</v>
      </c>
      <c r="R23" s="275"/>
      <c r="S23" s="329">
        <v>5</v>
      </c>
      <c r="T23" s="327">
        <v>5</v>
      </c>
      <c r="U23" s="327"/>
      <c r="V23" s="329">
        <v>5</v>
      </c>
      <c r="W23" s="327">
        <v>5</v>
      </c>
      <c r="X23" s="327"/>
      <c r="Y23" s="780">
        <v>5</v>
      </c>
      <c r="Z23" s="279">
        <v>0.2</v>
      </c>
      <c r="AA23" s="280">
        <v>6</v>
      </c>
      <c r="AB23" s="281" t="s">
        <v>82</v>
      </c>
      <c r="AC23" s="40"/>
      <c r="AD23" s="41"/>
      <c r="AE23" s="41"/>
      <c r="AF23" s="41"/>
      <c r="AG23" s="40"/>
      <c r="AH23" s="41"/>
      <c r="AI23" s="41"/>
      <c r="AJ23" s="41"/>
      <c r="AK23" s="40"/>
      <c r="AL23" s="41"/>
      <c r="AM23" s="41"/>
      <c r="AN23" s="41"/>
      <c r="AO23" s="40"/>
      <c r="AP23" s="41"/>
      <c r="AQ23" s="41"/>
      <c r="AR23" s="41"/>
      <c r="AS23" s="40"/>
      <c r="AT23" s="41"/>
      <c r="AU23" s="41"/>
      <c r="AV23" s="41"/>
      <c r="AW23" s="49">
        <v>50286511.960000001</v>
      </c>
      <c r="AX23" s="41">
        <v>50286511.960000001</v>
      </c>
      <c r="AY23" s="41">
        <v>50286512</v>
      </c>
      <c r="AZ23" s="48">
        <v>50286512</v>
      </c>
      <c r="BA23" s="40"/>
      <c r="BB23" s="41"/>
      <c r="BC23" s="41"/>
      <c r="BD23" s="41"/>
      <c r="BE23" s="40"/>
      <c r="BF23" s="41"/>
      <c r="BG23" s="41"/>
      <c r="BH23" s="41"/>
      <c r="BI23" s="40"/>
      <c r="BJ23" s="41"/>
      <c r="BK23" s="41"/>
      <c r="BL23" s="41"/>
      <c r="BM23" s="40">
        <f t="shared" si="74"/>
        <v>50286511.960000001</v>
      </c>
      <c r="BN23" s="41">
        <f t="shared" si="75"/>
        <v>50286511.960000001</v>
      </c>
      <c r="BO23" s="41">
        <f t="shared" si="75"/>
        <v>50286512</v>
      </c>
      <c r="BP23" s="41">
        <f t="shared" si="75"/>
        <v>50286512</v>
      </c>
      <c r="BQ23" s="82"/>
      <c r="BR23" s="82"/>
      <c r="BS23" s="82"/>
      <c r="BT23" s="82"/>
      <c r="BU23" s="82"/>
      <c r="BV23" s="82"/>
      <c r="BW23" s="82"/>
      <c r="BX23" s="82"/>
      <c r="BY23" s="82"/>
      <c r="BZ23" s="82"/>
      <c r="CA23" s="82"/>
      <c r="CB23" s="82"/>
      <c r="CC23" s="82"/>
      <c r="CD23" s="82"/>
      <c r="CE23" s="82"/>
      <c r="CF23" s="82"/>
      <c r="CG23" s="82"/>
      <c r="CH23" s="82"/>
      <c r="CI23" s="82"/>
      <c r="CJ23" s="82"/>
      <c r="CK23" s="82"/>
      <c r="CL23" s="82"/>
      <c r="CM23" s="86">
        <f>49300000+417417.74</f>
        <v>49717417.740000002</v>
      </c>
      <c r="CN23" s="86">
        <v>49717418</v>
      </c>
      <c r="CO23" s="86">
        <v>49717418</v>
      </c>
      <c r="CP23" s="86">
        <v>49717418</v>
      </c>
      <c r="CQ23" s="82"/>
      <c r="CR23" s="82"/>
      <c r="CS23" s="82"/>
      <c r="CT23" s="82"/>
      <c r="CU23" s="82"/>
      <c r="CV23" s="82"/>
      <c r="CW23" s="82"/>
      <c r="CX23" s="82"/>
      <c r="CY23" s="82"/>
      <c r="CZ23" s="82"/>
      <c r="DA23" s="82"/>
      <c r="DB23" s="82"/>
      <c r="DC23" s="82"/>
      <c r="DD23" s="82"/>
      <c r="DE23" s="82">
        <f t="shared" si="76"/>
        <v>49717417.740000002</v>
      </c>
      <c r="DF23" s="102">
        <f t="shared" si="77"/>
        <v>49717418</v>
      </c>
      <c r="DG23" s="102">
        <f t="shared" si="78"/>
        <v>49717418</v>
      </c>
      <c r="DH23" s="102">
        <f t="shared" si="79"/>
        <v>49717418</v>
      </c>
      <c r="DI23" s="102"/>
      <c r="DJ23" s="86"/>
      <c r="DK23" s="86"/>
      <c r="DL23" s="86"/>
      <c r="DM23" s="86"/>
      <c r="DN23" s="86"/>
      <c r="DO23" s="86"/>
      <c r="DP23" s="86"/>
      <c r="DQ23" s="86"/>
      <c r="DR23" s="86"/>
      <c r="DS23" s="86"/>
      <c r="DT23" s="86"/>
      <c r="DU23" s="86"/>
      <c r="DV23" s="86"/>
      <c r="DW23" s="86"/>
      <c r="DX23" s="86"/>
      <c r="DY23" s="86"/>
      <c r="DZ23" s="86"/>
      <c r="EA23" s="86"/>
      <c r="EB23" s="86"/>
      <c r="EC23" s="86"/>
      <c r="ED23" s="86"/>
      <c r="EE23" s="86"/>
      <c r="EF23" s="57">
        <v>50000000</v>
      </c>
      <c r="EG23" s="86">
        <v>80000000</v>
      </c>
      <c r="EH23" s="86">
        <v>80000000</v>
      </c>
      <c r="EI23" s="86">
        <v>80000000</v>
      </c>
      <c r="EJ23" s="86"/>
      <c r="EK23" s="86"/>
      <c r="EL23" s="86"/>
      <c r="EM23" s="86"/>
      <c r="EN23" s="86"/>
      <c r="EO23" s="86"/>
      <c r="EP23" s="86"/>
      <c r="EQ23" s="86"/>
      <c r="ER23" s="86"/>
      <c r="ES23" s="86"/>
      <c r="ET23" s="86"/>
      <c r="EU23" s="86"/>
      <c r="EV23" s="86"/>
      <c r="EW23" s="82">
        <f t="shared" si="80"/>
        <v>50000000</v>
      </c>
      <c r="EX23" s="90">
        <f t="shared" si="80"/>
        <v>80000000</v>
      </c>
      <c r="EY23" s="90">
        <f t="shared" si="81"/>
        <v>80000000</v>
      </c>
      <c r="EZ23" s="90">
        <f t="shared" si="81"/>
        <v>80000000</v>
      </c>
      <c r="FA23" s="173"/>
      <c r="FB23" s="87"/>
      <c r="FC23" s="88"/>
      <c r="FD23" s="88"/>
      <c r="FE23" s="88"/>
      <c r="FF23" s="133"/>
      <c r="FG23" s="87"/>
      <c r="FH23" s="87"/>
      <c r="FI23" s="87"/>
      <c r="FJ23" s="87"/>
      <c r="FK23" s="87"/>
      <c r="FL23" s="87"/>
      <c r="FM23" s="788"/>
      <c r="FN23" s="87"/>
      <c r="FO23" s="87"/>
      <c r="FP23" s="87"/>
      <c r="FQ23" s="87"/>
      <c r="FR23" s="87"/>
      <c r="FS23" s="87"/>
      <c r="FT23" s="87"/>
      <c r="FU23" s="87"/>
      <c r="FV23" s="87"/>
      <c r="FW23" s="87"/>
      <c r="FX23" s="87"/>
      <c r="FY23" s="87"/>
      <c r="FZ23" s="87"/>
      <c r="GA23" s="86">
        <v>51400000</v>
      </c>
      <c r="GB23" s="86">
        <v>80000000</v>
      </c>
      <c r="GC23" s="86">
        <v>80000000</v>
      </c>
      <c r="GD23" s="86">
        <v>80000000</v>
      </c>
      <c r="GE23" s="86"/>
      <c r="GF23" s="87"/>
      <c r="GG23" s="87"/>
      <c r="GH23" s="87"/>
      <c r="GI23" s="87"/>
      <c r="GJ23" s="87"/>
      <c r="GK23" s="87"/>
      <c r="GL23" s="87"/>
      <c r="GM23" s="87"/>
      <c r="GN23" s="87"/>
      <c r="GO23" s="87"/>
      <c r="GP23" s="87"/>
      <c r="GQ23" s="87"/>
      <c r="GR23" s="87"/>
      <c r="GS23" s="87"/>
      <c r="GT23" s="87"/>
      <c r="GU23" s="82">
        <f t="shared" si="82"/>
        <v>51400000</v>
      </c>
      <c r="GV23" s="82">
        <f t="shared" si="130"/>
        <v>80000000</v>
      </c>
      <c r="GW23" s="82">
        <f t="shared" si="130"/>
        <v>80000000</v>
      </c>
      <c r="GX23" s="82">
        <f t="shared" si="130"/>
        <v>80000000</v>
      </c>
      <c r="GY23" s="792">
        <f t="shared" si="130"/>
        <v>0</v>
      </c>
      <c r="GZ23" s="792">
        <f t="shared" si="84"/>
        <v>0</v>
      </c>
      <c r="HA23" s="792">
        <f t="shared" si="85"/>
        <v>0</v>
      </c>
      <c r="HB23" s="792">
        <f t="shared" si="86"/>
        <v>0</v>
      </c>
      <c r="HC23" s="792">
        <f t="shared" si="87"/>
        <v>0</v>
      </c>
      <c r="HD23" s="792">
        <f t="shared" si="88"/>
        <v>0</v>
      </c>
      <c r="HE23" s="792">
        <f t="shared" si="89"/>
        <v>0</v>
      </c>
      <c r="HF23" s="792">
        <f t="shared" si="90"/>
        <v>0</v>
      </c>
      <c r="HG23" s="792">
        <f t="shared" si="91"/>
        <v>0</v>
      </c>
      <c r="HH23" s="792">
        <f t="shared" si="92"/>
        <v>0</v>
      </c>
      <c r="HI23" s="792">
        <f t="shared" si="93"/>
        <v>0</v>
      </c>
      <c r="HJ23" s="792">
        <f t="shared" si="94"/>
        <v>0</v>
      </c>
      <c r="HK23" s="792">
        <f t="shared" si="95"/>
        <v>0</v>
      </c>
      <c r="HL23" s="792">
        <f t="shared" si="96"/>
        <v>0</v>
      </c>
      <c r="HM23" s="792">
        <f t="shared" si="97"/>
        <v>0</v>
      </c>
      <c r="HN23" s="792">
        <f t="shared" si="98"/>
        <v>0</v>
      </c>
      <c r="HO23" s="792">
        <f t="shared" si="99"/>
        <v>0</v>
      </c>
      <c r="HP23" s="792">
        <f t="shared" si="100"/>
        <v>0</v>
      </c>
      <c r="HQ23" s="792">
        <f t="shared" si="101"/>
        <v>0</v>
      </c>
      <c r="HR23" s="792">
        <f t="shared" si="102"/>
        <v>0</v>
      </c>
      <c r="HS23" s="792">
        <f t="shared" si="103"/>
        <v>0</v>
      </c>
      <c r="HT23" s="792">
        <f t="shared" si="104"/>
        <v>0</v>
      </c>
      <c r="HU23" s="792">
        <f t="shared" si="105"/>
        <v>0</v>
      </c>
      <c r="HV23" s="792">
        <f t="shared" si="106"/>
        <v>0</v>
      </c>
      <c r="HW23" s="792">
        <f t="shared" si="107"/>
        <v>0</v>
      </c>
      <c r="HX23" s="792">
        <f t="shared" si="108"/>
        <v>0</v>
      </c>
      <c r="HY23" s="792">
        <f t="shared" si="109"/>
        <v>201403929.69999999</v>
      </c>
      <c r="HZ23" s="792">
        <f t="shared" si="110"/>
        <v>260003929.96000001</v>
      </c>
      <c r="IA23" s="792">
        <f t="shared" si="111"/>
        <v>260003930</v>
      </c>
      <c r="IB23" s="792">
        <f t="shared" si="112"/>
        <v>260003930</v>
      </c>
      <c r="IC23" s="792">
        <f t="shared" si="113"/>
        <v>0</v>
      </c>
      <c r="ID23" s="792">
        <f t="shared" si="114"/>
        <v>0</v>
      </c>
      <c r="IE23" s="792">
        <f t="shared" si="115"/>
        <v>0</v>
      </c>
      <c r="IF23" s="792">
        <f t="shared" si="116"/>
        <v>0</v>
      </c>
      <c r="IG23" s="792">
        <f t="shared" si="117"/>
        <v>0</v>
      </c>
      <c r="IH23" s="792">
        <f t="shared" si="118"/>
        <v>0</v>
      </c>
      <c r="II23" s="792">
        <f t="shared" si="119"/>
        <v>0</v>
      </c>
      <c r="IJ23" s="792">
        <f t="shared" si="120"/>
        <v>0</v>
      </c>
      <c r="IK23" s="792">
        <f t="shared" si="121"/>
        <v>0</v>
      </c>
      <c r="IL23" s="792">
        <f t="shared" si="122"/>
        <v>0</v>
      </c>
      <c r="IM23" s="792">
        <f t="shared" si="123"/>
        <v>0</v>
      </c>
      <c r="IN23" s="792">
        <f t="shared" si="124"/>
        <v>0</v>
      </c>
      <c r="IO23" s="792"/>
      <c r="IP23" s="792"/>
      <c r="IQ23" s="792"/>
      <c r="IR23" s="792"/>
      <c r="IS23" s="792">
        <f t="shared" si="125"/>
        <v>201403929.69999999</v>
      </c>
      <c r="IT23" s="792">
        <f t="shared" si="126"/>
        <v>260003929.96000001</v>
      </c>
      <c r="IU23" s="792">
        <f t="shared" si="127"/>
        <v>260003930</v>
      </c>
      <c r="IV23" s="792">
        <f t="shared" si="128"/>
        <v>260003930</v>
      </c>
      <c r="IW23" s="793">
        <f t="shared" si="129"/>
        <v>0</v>
      </c>
    </row>
    <row r="24" spans="1:257" ht="87" customHeight="1" x14ac:dyDescent="0.2">
      <c r="A24" s="251"/>
      <c r="B24" s="251"/>
      <c r="C24" s="299">
        <v>3</v>
      </c>
      <c r="D24" s="265" t="s">
        <v>91</v>
      </c>
      <c r="E24" s="324" t="s">
        <v>92</v>
      </c>
      <c r="F24" s="324" t="s">
        <v>93</v>
      </c>
      <c r="G24" s="268">
        <v>11</v>
      </c>
      <c r="H24" s="848" t="s">
        <v>94</v>
      </c>
      <c r="I24" s="265" t="s">
        <v>95</v>
      </c>
      <c r="J24" s="270" t="s">
        <v>87</v>
      </c>
      <c r="K24" s="270">
        <v>3</v>
      </c>
      <c r="L24" s="271" t="s">
        <v>58</v>
      </c>
      <c r="M24" s="272">
        <v>1</v>
      </c>
      <c r="N24" s="272">
        <v>1</v>
      </c>
      <c r="O24" s="273">
        <v>1</v>
      </c>
      <c r="P24" s="330">
        <v>0</v>
      </c>
      <c r="Q24" s="272">
        <v>1</v>
      </c>
      <c r="R24" s="275"/>
      <c r="S24" s="274">
        <v>0.5</v>
      </c>
      <c r="T24" s="272">
        <v>1</v>
      </c>
      <c r="U24" s="272"/>
      <c r="V24" s="277">
        <v>1</v>
      </c>
      <c r="W24" s="272">
        <v>1</v>
      </c>
      <c r="X24" s="272"/>
      <c r="Y24" s="778">
        <v>1</v>
      </c>
      <c r="Z24" s="279">
        <f t="shared" si="73"/>
        <v>0.14333258057641646</v>
      </c>
      <c r="AA24" s="280">
        <v>6</v>
      </c>
      <c r="AB24" s="281" t="s">
        <v>82</v>
      </c>
      <c r="AC24" s="40"/>
      <c r="AD24" s="41"/>
      <c r="AE24" s="41"/>
      <c r="AF24" s="41"/>
      <c r="AG24" s="40"/>
      <c r="AH24" s="41"/>
      <c r="AI24" s="41"/>
      <c r="AJ24" s="41"/>
      <c r="AK24" s="40"/>
      <c r="AL24" s="41"/>
      <c r="AM24" s="41"/>
      <c r="AN24" s="41"/>
      <c r="AO24" s="40"/>
      <c r="AP24" s="41"/>
      <c r="AQ24" s="41"/>
      <c r="AR24" s="41"/>
      <c r="AS24" s="40"/>
      <c r="AT24" s="41"/>
      <c r="AU24" s="41"/>
      <c r="AV24" s="41"/>
      <c r="AW24" s="49">
        <v>330943049.29000002</v>
      </c>
      <c r="AX24" s="41">
        <v>330943049.29000002</v>
      </c>
      <c r="AY24" s="41">
        <v>330943049.29000002</v>
      </c>
      <c r="AZ24" s="48">
        <v>330943049.29000002</v>
      </c>
      <c r="BA24" s="40"/>
      <c r="BB24" s="41"/>
      <c r="BC24" s="41"/>
      <c r="BD24" s="41"/>
      <c r="BE24" s="40"/>
      <c r="BF24" s="41"/>
      <c r="BG24" s="41"/>
      <c r="BH24" s="41"/>
      <c r="BI24" s="40"/>
      <c r="BJ24" s="41"/>
      <c r="BK24" s="41"/>
      <c r="BL24" s="41"/>
      <c r="BM24" s="40">
        <f t="shared" si="74"/>
        <v>330943049.29000002</v>
      </c>
      <c r="BN24" s="41">
        <f t="shared" si="75"/>
        <v>330943049.29000002</v>
      </c>
      <c r="BO24" s="41">
        <f t="shared" si="75"/>
        <v>330943049.29000002</v>
      </c>
      <c r="BP24" s="41">
        <f t="shared" si="75"/>
        <v>330943049.29000002</v>
      </c>
      <c r="BQ24" s="82"/>
      <c r="BR24" s="82"/>
      <c r="BS24" s="82"/>
      <c r="BT24" s="82"/>
      <c r="BU24" s="82"/>
      <c r="BV24" s="82"/>
      <c r="BW24" s="82"/>
      <c r="BX24" s="82"/>
      <c r="BY24" s="82"/>
      <c r="BZ24" s="82"/>
      <c r="CA24" s="82"/>
      <c r="CB24" s="82"/>
      <c r="CC24" s="82"/>
      <c r="CD24" s="82"/>
      <c r="CE24" s="82"/>
      <c r="CF24" s="82"/>
      <c r="CG24" s="82"/>
      <c r="CH24" s="82"/>
      <c r="CI24" s="82"/>
      <c r="CJ24" s="82"/>
      <c r="CK24" s="82"/>
      <c r="CL24" s="82"/>
      <c r="CM24" s="86">
        <v>324800000</v>
      </c>
      <c r="CN24" s="86">
        <v>324800000</v>
      </c>
      <c r="CO24" s="86">
        <v>324800000</v>
      </c>
      <c r="CP24" s="86">
        <v>324800000</v>
      </c>
      <c r="CQ24" s="82"/>
      <c r="CR24" s="82"/>
      <c r="CS24" s="82"/>
      <c r="CT24" s="82"/>
      <c r="CU24" s="82"/>
      <c r="CV24" s="82"/>
      <c r="CW24" s="82"/>
      <c r="CX24" s="82"/>
      <c r="CY24" s="82"/>
      <c r="CZ24" s="82"/>
      <c r="DA24" s="82"/>
      <c r="DB24" s="82"/>
      <c r="DC24" s="82"/>
      <c r="DD24" s="82"/>
      <c r="DE24" s="82">
        <f t="shared" si="76"/>
        <v>324800000</v>
      </c>
      <c r="DF24" s="102">
        <f t="shared" si="77"/>
        <v>324800000</v>
      </c>
      <c r="DG24" s="102">
        <f t="shared" si="78"/>
        <v>324800000</v>
      </c>
      <c r="DH24" s="102">
        <f t="shared" si="79"/>
        <v>324800000</v>
      </c>
      <c r="DI24" s="102"/>
      <c r="DJ24" s="86"/>
      <c r="DK24" s="86"/>
      <c r="DL24" s="86"/>
      <c r="DM24" s="86"/>
      <c r="DN24" s="86"/>
      <c r="DO24" s="86"/>
      <c r="DP24" s="86"/>
      <c r="DQ24" s="86"/>
      <c r="DR24" s="86"/>
      <c r="DS24" s="86"/>
      <c r="DT24" s="86"/>
      <c r="DU24" s="86"/>
      <c r="DV24" s="86"/>
      <c r="DW24" s="86"/>
      <c r="DX24" s="86"/>
      <c r="DY24" s="86"/>
      <c r="DZ24" s="86"/>
      <c r="EA24" s="86"/>
      <c r="EB24" s="86"/>
      <c r="EC24" s="86"/>
      <c r="ED24" s="86"/>
      <c r="EE24" s="86"/>
      <c r="EF24" s="57">
        <v>328000000</v>
      </c>
      <c r="EG24" s="86">
        <v>312000000</v>
      </c>
      <c r="EH24" s="86">
        <v>312000000</v>
      </c>
      <c r="EI24" s="86">
        <v>312000000</v>
      </c>
      <c r="EJ24" s="86"/>
      <c r="EK24" s="86"/>
      <c r="EL24" s="86"/>
      <c r="EM24" s="86"/>
      <c r="EN24" s="86"/>
      <c r="EO24" s="86"/>
      <c r="EP24" s="86"/>
      <c r="EQ24" s="86"/>
      <c r="ER24" s="86"/>
      <c r="ES24" s="86"/>
      <c r="ET24" s="86"/>
      <c r="EU24" s="86"/>
      <c r="EV24" s="86"/>
      <c r="EW24" s="82">
        <f t="shared" si="80"/>
        <v>328000000</v>
      </c>
      <c r="EX24" s="90">
        <f t="shared" si="80"/>
        <v>312000000</v>
      </c>
      <c r="EY24" s="90">
        <f t="shared" si="81"/>
        <v>312000000</v>
      </c>
      <c r="EZ24" s="90">
        <f t="shared" si="81"/>
        <v>312000000</v>
      </c>
      <c r="FA24" s="173"/>
      <c r="FB24" s="87"/>
      <c r="FC24" s="88"/>
      <c r="FD24" s="88"/>
      <c r="FE24" s="88"/>
      <c r="FF24" s="133"/>
      <c r="FG24" s="87"/>
      <c r="FH24" s="87"/>
      <c r="FI24" s="87"/>
      <c r="FJ24" s="87"/>
      <c r="FK24" s="87"/>
      <c r="FL24" s="87"/>
      <c r="FM24" s="788"/>
      <c r="FN24" s="87"/>
      <c r="FO24" s="87"/>
      <c r="FP24" s="87"/>
      <c r="FQ24" s="87"/>
      <c r="FR24" s="87"/>
      <c r="FS24" s="87"/>
      <c r="FT24" s="87"/>
      <c r="FU24" s="87"/>
      <c r="FV24" s="87"/>
      <c r="FW24" s="87"/>
      <c r="FX24" s="87"/>
      <c r="FY24" s="87"/>
      <c r="FZ24" s="87"/>
      <c r="GA24" s="86">
        <v>430300000</v>
      </c>
      <c r="GB24" s="86">
        <v>230000000</v>
      </c>
      <c r="GC24" s="86">
        <v>230000000</v>
      </c>
      <c r="GD24" s="86">
        <v>230000000</v>
      </c>
      <c r="GE24" s="86"/>
      <c r="GF24" s="87"/>
      <c r="GG24" s="87"/>
      <c r="GH24" s="87"/>
      <c r="GI24" s="87"/>
      <c r="GJ24" s="87"/>
      <c r="GK24" s="87"/>
      <c r="GL24" s="87"/>
      <c r="GM24" s="87"/>
      <c r="GN24" s="87"/>
      <c r="GO24" s="87"/>
      <c r="GP24" s="87"/>
      <c r="GQ24" s="87"/>
      <c r="GR24" s="87"/>
      <c r="GS24" s="87"/>
      <c r="GT24" s="87"/>
      <c r="GU24" s="82">
        <f t="shared" si="82"/>
        <v>430300000</v>
      </c>
      <c r="GV24" s="82">
        <f t="shared" si="130"/>
        <v>230000000</v>
      </c>
      <c r="GW24" s="82">
        <f t="shared" si="130"/>
        <v>230000000</v>
      </c>
      <c r="GX24" s="82">
        <f t="shared" si="130"/>
        <v>230000000</v>
      </c>
      <c r="GY24" s="792">
        <f t="shared" si="130"/>
        <v>0</v>
      </c>
      <c r="GZ24" s="792">
        <f t="shared" si="84"/>
        <v>0</v>
      </c>
      <c r="HA24" s="792">
        <f t="shared" si="85"/>
        <v>0</v>
      </c>
      <c r="HB24" s="792">
        <f t="shared" si="86"/>
        <v>0</v>
      </c>
      <c r="HC24" s="792">
        <f t="shared" si="87"/>
        <v>0</v>
      </c>
      <c r="HD24" s="792">
        <f t="shared" si="88"/>
        <v>0</v>
      </c>
      <c r="HE24" s="792">
        <f t="shared" si="89"/>
        <v>0</v>
      </c>
      <c r="HF24" s="792">
        <f t="shared" si="90"/>
        <v>0</v>
      </c>
      <c r="HG24" s="792">
        <f t="shared" si="91"/>
        <v>0</v>
      </c>
      <c r="HH24" s="792">
        <f t="shared" si="92"/>
        <v>0</v>
      </c>
      <c r="HI24" s="792">
        <f t="shared" si="93"/>
        <v>0</v>
      </c>
      <c r="HJ24" s="792">
        <f t="shared" si="94"/>
        <v>0</v>
      </c>
      <c r="HK24" s="792">
        <f t="shared" si="95"/>
        <v>0</v>
      </c>
      <c r="HL24" s="792">
        <f t="shared" si="96"/>
        <v>0</v>
      </c>
      <c r="HM24" s="792">
        <f t="shared" si="97"/>
        <v>0</v>
      </c>
      <c r="HN24" s="792">
        <f t="shared" si="98"/>
        <v>0</v>
      </c>
      <c r="HO24" s="792">
        <f t="shared" si="99"/>
        <v>0</v>
      </c>
      <c r="HP24" s="792">
        <f t="shared" si="100"/>
        <v>0</v>
      </c>
      <c r="HQ24" s="792">
        <f t="shared" si="101"/>
        <v>0</v>
      </c>
      <c r="HR24" s="792">
        <f t="shared" si="102"/>
        <v>0</v>
      </c>
      <c r="HS24" s="792">
        <f t="shared" si="103"/>
        <v>0</v>
      </c>
      <c r="HT24" s="792">
        <f t="shared" si="104"/>
        <v>0</v>
      </c>
      <c r="HU24" s="792">
        <f t="shared" si="105"/>
        <v>0</v>
      </c>
      <c r="HV24" s="792">
        <f t="shared" si="106"/>
        <v>0</v>
      </c>
      <c r="HW24" s="792">
        <f t="shared" si="107"/>
        <v>0</v>
      </c>
      <c r="HX24" s="792">
        <f t="shared" si="108"/>
        <v>0</v>
      </c>
      <c r="HY24" s="792">
        <f t="shared" si="109"/>
        <v>1414043049.29</v>
      </c>
      <c r="HZ24" s="792">
        <f t="shared" si="110"/>
        <v>1197743049.29</v>
      </c>
      <c r="IA24" s="792">
        <f t="shared" si="111"/>
        <v>1197743049.29</v>
      </c>
      <c r="IB24" s="792">
        <f t="shared" si="112"/>
        <v>1197743049.29</v>
      </c>
      <c r="IC24" s="792">
        <f t="shared" si="113"/>
        <v>0</v>
      </c>
      <c r="ID24" s="792">
        <f t="shared" si="114"/>
        <v>0</v>
      </c>
      <c r="IE24" s="792">
        <f t="shared" si="115"/>
        <v>0</v>
      </c>
      <c r="IF24" s="792">
        <f t="shared" si="116"/>
        <v>0</v>
      </c>
      <c r="IG24" s="792">
        <f t="shared" si="117"/>
        <v>0</v>
      </c>
      <c r="IH24" s="792">
        <f t="shared" si="118"/>
        <v>0</v>
      </c>
      <c r="II24" s="792">
        <f t="shared" si="119"/>
        <v>0</v>
      </c>
      <c r="IJ24" s="792">
        <f t="shared" si="120"/>
        <v>0</v>
      </c>
      <c r="IK24" s="792">
        <f t="shared" si="121"/>
        <v>0</v>
      </c>
      <c r="IL24" s="792">
        <f t="shared" si="122"/>
        <v>0</v>
      </c>
      <c r="IM24" s="792">
        <f t="shared" si="123"/>
        <v>0</v>
      </c>
      <c r="IN24" s="792">
        <f t="shared" si="124"/>
        <v>0</v>
      </c>
      <c r="IO24" s="792"/>
      <c r="IP24" s="792"/>
      <c r="IQ24" s="792"/>
      <c r="IR24" s="792"/>
      <c r="IS24" s="792">
        <f t="shared" si="125"/>
        <v>1414043049.29</v>
      </c>
      <c r="IT24" s="792">
        <f t="shared" si="126"/>
        <v>1197743049.29</v>
      </c>
      <c r="IU24" s="792">
        <f t="shared" si="127"/>
        <v>1197743049.29</v>
      </c>
      <c r="IV24" s="792">
        <f t="shared" si="128"/>
        <v>1197743049.29</v>
      </c>
      <c r="IW24" s="793">
        <f t="shared" si="129"/>
        <v>0</v>
      </c>
    </row>
    <row r="25" spans="1:257" ht="151.5" customHeight="1" x14ac:dyDescent="0.2">
      <c r="A25" s="251"/>
      <c r="B25" s="251"/>
      <c r="C25" s="286"/>
      <c r="D25" s="331"/>
      <c r="E25" s="324"/>
      <c r="F25" s="324"/>
      <c r="G25" s="268">
        <v>12</v>
      </c>
      <c r="H25" s="848" t="s">
        <v>96</v>
      </c>
      <c r="I25" s="265" t="s">
        <v>97</v>
      </c>
      <c r="J25" s="270" t="s">
        <v>87</v>
      </c>
      <c r="K25" s="270">
        <v>3</v>
      </c>
      <c r="L25" s="271" t="s">
        <v>58</v>
      </c>
      <c r="M25" s="272">
        <v>1</v>
      </c>
      <c r="N25" s="272">
        <v>3</v>
      </c>
      <c r="O25" s="273">
        <v>3</v>
      </c>
      <c r="P25" s="274">
        <v>1</v>
      </c>
      <c r="Q25" s="272">
        <v>3</v>
      </c>
      <c r="R25" s="275"/>
      <c r="S25" s="274">
        <v>2</v>
      </c>
      <c r="T25" s="272">
        <v>3</v>
      </c>
      <c r="U25" s="272"/>
      <c r="V25" s="277">
        <v>2</v>
      </c>
      <c r="W25" s="272">
        <v>3</v>
      </c>
      <c r="X25" s="272"/>
      <c r="Y25" s="778">
        <v>2</v>
      </c>
      <c r="Z25" s="279">
        <f t="shared" si="73"/>
        <v>0.45547890815349884</v>
      </c>
      <c r="AA25" s="280">
        <v>6</v>
      </c>
      <c r="AB25" s="281" t="s">
        <v>82</v>
      </c>
      <c r="AC25" s="40"/>
      <c r="AD25" s="41"/>
      <c r="AE25" s="41"/>
      <c r="AF25" s="41"/>
      <c r="AG25" s="40"/>
      <c r="AH25" s="41"/>
      <c r="AI25" s="41"/>
      <c r="AJ25" s="41"/>
      <c r="AK25" s="40"/>
      <c r="AL25" s="41"/>
      <c r="AM25" s="41"/>
      <c r="AN25" s="41"/>
      <c r="AO25" s="40"/>
      <c r="AP25" s="41"/>
      <c r="AQ25" s="41"/>
      <c r="AR25" s="41"/>
      <c r="AS25" s="40"/>
      <c r="AT25" s="41"/>
      <c r="AU25" s="41"/>
      <c r="AV25" s="41"/>
      <c r="AW25" s="46">
        <v>1051663049.29</v>
      </c>
      <c r="AX25" s="41">
        <v>1051663049.29</v>
      </c>
      <c r="AY25" s="41">
        <v>1051663049.29</v>
      </c>
      <c r="AZ25" s="47">
        <v>1051663049.29</v>
      </c>
      <c r="BA25" s="40"/>
      <c r="BB25" s="41"/>
      <c r="BC25" s="41"/>
      <c r="BD25" s="41"/>
      <c r="BE25" s="40"/>
      <c r="BF25" s="41"/>
      <c r="BG25" s="41"/>
      <c r="BH25" s="41"/>
      <c r="BI25" s="40"/>
      <c r="BJ25" s="41"/>
      <c r="BK25" s="41"/>
      <c r="BL25" s="41"/>
      <c r="BM25" s="40">
        <f t="shared" si="74"/>
        <v>1051663049.29</v>
      </c>
      <c r="BN25" s="41">
        <f t="shared" si="75"/>
        <v>1051663049.29</v>
      </c>
      <c r="BO25" s="41">
        <f t="shared" si="75"/>
        <v>1051663049.29</v>
      </c>
      <c r="BP25" s="41">
        <f t="shared" si="75"/>
        <v>1051663049.29</v>
      </c>
      <c r="BQ25" s="87"/>
      <c r="BR25" s="87"/>
      <c r="BS25" s="87"/>
      <c r="BT25" s="87"/>
      <c r="BU25" s="87"/>
      <c r="BV25" s="87"/>
      <c r="BW25" s="87"/>
      <c r="BX25" s="87"/>
      <c r="BY25" s="87"/>
      <c r="BZ25" s="87"/>
      <c r="CA25" s="87"/>
      <c r="CB25" s="87"/>
      <c r="CC25" s="87"/>
      <c r="CD25" s="87"/>
      <c r="CE25" s="87"/>
      <c r="CF25" s="87"/>
      <c r="CG25" s="87"/>
      <c r="CH25" s="87"/>
      <c r="CI25" s="87"/>
      <c r="CJ25" s="87"/>
      <c r="CK25" s="87"/>
      <c r="CL25" s="87"/>
      <c r="CM25" s="86">
        <v>1032300000</v>
      </c>
      <c r="CN25" s="86">
        <v>1032300000</v>
      </c>
      <c r="CO25" s="86">
        <v>1032300000</v>
      </c>
      <c r="CP25" s="86">
        <v>1032300000</v>
      </c>
      <c r="CQ25" s="87"/>
      <c r="CR25" s="87"/>
      <c r="CS25" s="87"/>
      <c r="CT25" s="87"/>
      <c r="CU25" s="87"/>
      <c r="CV25" s="87"/>
      <c r="CW25" s="87"/>
      <c r="CX25" s="87"/>
      <c r="CY25" s="87"/>
      <c r="CZ25" s="87"/>
      <c r="DA25" s="87"/>
      <c r="DB25" s="87"/>
      <c r="DC25" s="87"/>
      <c r="DD25" s="87"/>
      <c r="DE25" s="82">
        <f t="shared" si="76"/>
        <v>1032300000</v>
      </c>
      <c r="DF25" s="102">
        <f t="shared" si="77"/>
        <v>1032300000</v>
      </c>
      <c r="DG25" s="102">
        <f t="shared" si="78"/>
        <v>1032300000</v>
      </c>
      <c r="DH25" s="102">
        <f t="shared" si="79"/>
        <v>1032300000</v>
      </c>
      <c r="DI25" s="102"/>
      <c r="DJ25" s="86"/>
      <c r="DK25" s="86"/>
      <c r="DL25" s="86"/>
      <c r="DM25" s="86"/>
      <c r="DN25" s="86"/>
      <c r="DO25" s="86"/>
      <c r="DP25" s="86"/>
      <c r="DQ25" s="86"/>
      <c r="DR25" s="86"/>
      <c r="DS25" s="86"/>
      <c r="DT25" s="86"/>
      <c r="DU25" s="86"/>
      <c r="DV25" s="86"/>
      <c r="DW25" s="86"/>
      <c r="DX25" s="86"/>
      <c r="DY25" s="86"/>
      <c r="DZ25" s="86"/>
      <c r="EA25" s="86"/>
      <c r="EB25" s="86"/>
      <c r="EC25" s="86"/>
      <c r="ED25" s="86"/>
      <c r="EE25" s="86"/>
      <c r="EF25" s="57">
        <v>1044000000</v>
      </c>
      <c r="EG25" s="86">
        <v>1050000000</v>
      </c>
      <c r="EH25" s="86">
        <v>1050000000</v>
      </c>
      <c r="EI25" s="86">
        <v>1050000000</v>
      </c>
      <c r="EJ25" s="86"/>
      <c r="EK25" s="86"/>
      <c r="EL25" s="86"/>
      <c r="EM25" s="86"/>
      <c r="EN25" s="86"/>
      <c r="EO25" s="86"/>
      <c r="EP25" s="86"/>
      <c r="EQ25" s="86"/>
      <c r="ER25" s="86"/>
      <c r="ES25" s="86"/>
      <c r="ET25" s="86"/>
      <c r="EU25" s="86"/>
      <c r="EV25" s="86"/>
      <c r="EW25" s="82">
        <f t="shared" si="80"/>
        <v>1044000000</v>
      </c>
      <c r="EX25" s="90">
        <f t="shared" si="80"/>
        <v>1050000000</v>
      </c>
      <c r="EY25" s="90">
        <f t="shared" si="81"/>
        <v>1050000000</v>
      </c>
      <c r="EZ25" s="90">
        <f t="shared" si="81"/>
        <v>1050000000</v>
      </c>
      <c r="FA25" s="173"/>
      <c r="FB25" s="87"/>
      <c r="FC25" s="88"/>
      <c r="FD25" s="88"/>
      <c r="FE25" s="88"/>
      <c r="FF25" s="133"/>
      <c r="FG25" s="87"/>
      <c r="FH25" s="87"/>
      <c r="FI25" s="87"/>
      <c r="FJ25" s="87"/>
      <c r="FK25" s="87"/>
      <c r="FL25" s="87"/>
      <c r="FM25" s="788"/>
      <c r="FN25" s="87"/>
      <c r="FO25" s="87"/>
      <c r="FP25" s="87"/>
      <c r="FQ25" s="87"/>
      <c r="FR25" s="87"/>
      <c r="FS25" s="87"/>
      <c r="FT25" s="87"/>
      <c r="FU25" s="87"/>
      <c r="FV25" s="87"/>
      <c r="FW25" s="87"/>
      <c r="FX25" s="87"/>
      <c r="FY25" s="87"/>
      <c r="FZ25" s="87"/>
      <c r="GA25" s="86">
        <v>1167776058.48</v>
      </c>
      <c r="GB25" s="86">
        <v>1190000000</v>
      </c>
      <c r="GC25" s="86">
        <v>1189999996</v>
      </c>
      <c r="GD25" s="86">
        <v>1189999996</v>
      </c>
      <c r="GE25" s="86"/>
      <c r="GF25" s="87"/>
      <c r="GG25" s="87"/>
      <c r="GH25" s="87"/>
      <c r="GI25" s="87"/>
      <c r="GJ25" s="87"/>
      <c r="GK25" s="87"/>
      <c r="GL25" s="87"/>
      <c r="GM25" s="87"/>
      <c r="GN25" s="87"/>
      <c r="GO25" s="87"/>
      <c r="GP25" s="87"/>
      <c r="GQ25" s="87"/>
      <c r="GR25" s="87"/>
      <c r="GS25" s="87"/>
      <c r="GT25" s="87"/>
      <c r="GU25" s="82">
        <f t="shared" si="82"/>
        <v>1167776058.48</v>
      </c>
      <c r="GV25" s="82">
        <f t="shared" si="130"/>
        <v>1190000000</v>
      </c>
      <c r="GW25" s="82">
        <f t="shared" si="130"/>
        <v>1189999996</v>
      </c>
      <c r="GX25" s="82">
        <f t="shared" si="130"/>
        <v>1189999996</v>
      </c>
      <c r="GY25" s="792">
        <f t="shared" si="130"/>
        <v>0</v>
      </c>
      <c r="GZ25" s="792">
        <f t="shared" si="84"/>
        <v>0</v>
      </c>
      <c r="HA25" s="792">
        <f t="shared" si="85"/>
        <v>0</v>
      </c>
      <c r="HB25" s="792">
        <f t="shared" si="86"/>
        <v>0</v>
      </c>
      <c r="HC25" s="792">
        <f t="shared" si="87"/>
        <v>0</v>
      </c>
      <c r="HD25" s="792">
        <f t="shared" si="88"/>
        <v>0</v>
      </c>
      <c r="HE25" s="792">
        <f t="shared" si="89"/>
        <v>0</v>
      </c>
      <c r="HF25" s="792">
        <f t="shared" si="90"/>
        <v>0</v>
      </c>
      <c r="HG25" s="792">
        <f t="shared" si="91"/>
        <v>0</v>
      </c>
      <c r="HH25" s="792">
        <f t="shared" si="92"/>
        <v>0</v>
      </c>
      <c r="HI25" s="792">
        <f t="shared" si="93"/>
        <v>0</v>
      </c>
      <c r="HJ25" s="792">
        <f t="shared" si="94"/>
        <v>0</v>
      </c>
      <c r="HK25" s="792">
        <f t="shared" si="95"/>
        <v>0</v>
      </c>
      <c r="HL25" s="792">
        <f t="shared" si="96"/>
        <v>0</v>
      </c>
      <c r="HM25" s="792">
        <f t="shared" si="97"/>
        <v>0</v>
      </c>
      <c r="HN25" s="792">
        <f t="shared" si="98"/>
        <v>0</v>
      </c>
      <c r="HO25" s="792">
        <f t="shared" si="99"/>
        <v>0</v>
      </c>
      <c r="HP25" s="792">
        <f t="shared" si="100"/>
        <v>0</v>
      </c>
      <c r="HQ25" s="792">
        <f t="shared" si="101"/>
        <v>0</v>
      </c>
      <c r="HR25" s="792">
        <f t="shared" si="102"/>
        <v>0</v>
      </c>
      <c r="HS25" s="792">
        <f t="shared" si="103"/>
        <v>0</v>
      </c>
      <c r="HT25" s="792">
        <f t="shared" si="104"/>
        <v>0</v>
      </c>
      <c r="HU25" s="792">
        <f t="shared" si="105"/>
        <v>0</v>
      </c>
      <c r="HV25" s="792">
        <f t="shared" si="106"/>
        <v>0</v>
      </c>
      <c r="HW25" s="792">
        <f t="shared" si="107"/>
        <v>0</v>
      </c>
      <c r="HX25" s="792">
        <f t="shared" si="108"/>
        <v>0</v>
      </c>
      <c r="HY25" s="792">
        <f t="shared" si="109"/>
        <v>4295739107.7700005</v>
      </c>
      <c r="HZ25" s="792">
        <f t="shared" si="110"/>
        <v>4323963049.29</v>
      </c>
      <c r="IA25" s="792">
        <f t="shared" si="111"/>
        <v>4323963045.29</v>
      </c>
      <c r="IB25" s="792">
        <f t="shared" si="112"/>
        <v>4323963045.29</v>
      </c>
      <c r="IC25" s="792">
        <f t="shared" si="113"/>
        <v>0</v>
      </c>
      <c r="ID25" s="792">
        <f t="shared" si="114"/>
        <v>0</v>
      </c>
      <c r="IE25" s="792">
        <f t="shared" si="115"/>
        <v>0</v>
      </c>
      <c r="IF25" s="792">
        <f t="shared" si="116"/>
        <v>0</v>
      </c>
      <c r="IG25" s="792">
        <f t="shared" si="117"/>
        <v>0</v>
      </c>
      <c r="IH25" s="792">
        <f t="shared" si="118"/>
        <v>0</v>
      </c>
      <c r="II25" s="792">
        <f t="shared" si="119"/>
        <v>0</v>
      </c>
      <c r="IJ25" s="792">
        <f t="shared" si="120"/>
        <v>0</v>
      </c>
      <c r="IK25" s="792">
        <f t="shared" si="121"/>
        <v>0</v>
      </c>
      <c r="IL25" s="792">
        <f t="shared" si="122"/>
        <v>0</v>
      </c>
      <c r="IM25" s="792">
        <f t="shared" si="123"/>
        <v>0</v>
      </c>
      <c r="IN25" s="792">
        <f t="shared" si="124"/>
        <v>0</v>
      </c>
      <c r="IO25" s="792"/>
      <c r="IP25" s="792"/>
      <c r="IQ25" s="792"/>
      <c r="IR25" s="792"/>
      <c r="IS25" s="792">
        <f t="shared" si="125"/>
        <v>4295739107.7700005</v>
      </c>
      <c r="IT25" s="792">
        <f t="shared" si="126"/>
        <v>4323963049.29</v>
      </c>
      <c r="IU25" s="792">
        <f t="shared" si="127"/>
        <v>4323963045.29</v>
      </c>
      <c r="IV25" s="792">
        <f t="shared" si="128"/>
        <v>4323963045.29</v>
      </c>
      <c r="IW25" s="793">
        <f t="shared" si="129"/>
        <v>0</v>
      </c>
    </row>
    <row r="26" spans="1:257" ht="79.5" customHeight="1" x14ac:dyDescent="0.2">
      <c r="A26" s="251"/>
      <c r="B26" s="251"/>
      <c r="C26" s="284"/>
      <c r="D26" s="321"/>
      <c r="E26" s="294"/>
      <c r="F26" s="294"/>
      <c r="G26" s="280">
        <v>13</v>
      </c>
      <c r="H26" s="848" t="s">
        <v>98</v>
      </c>
      <c r="I26" s="265" t="s">
        <v>99</v>
      </c>
      <c r="J26" s="270" t="s">
        <v>87</v>
      </c>
      <c r="K26" s="270">
        <v>3</v>
      </c>
      <c r="L26" s="270" t="s">
        <v>58</v>
      </c>
      <c r="M26" s="273">
        <v>0</v>
      </c>
      <c r="N26" s="273">
        <v>2</v>
      </c>
      <c r="O26" s="273">
        <v>2</v>
      </c>
      <c r="P26" s="330">
        <v>0</v>
      </c>
      <c r="Q26" s="273">
        <v>2</v>
      </c>
      <c r="R26" s="275"/>
      <c r="S26" s="274">
        <v>0</v>
      </c>
      <c r="T26" s="273">
        <v>2</v>
      </c>
      <c r="U26" s="273"/>
      <c r="V26" s="274">
        <v>1</v>
      </c>
      <c r="W26" s="273">
        <v>0</v>
      </c>
      <c r="X26" s="273"/>
      <c r="Y26" s="779"/>
      <c r="Z26" s="279">
        <f t="shared" si="73"/>
        <v>0.11699521889421687</v>
      </c>
      <c r="AA26" s="280">
        <v>6</v>
      </c>
      <c r="AB26" s="281" t="s">
        <v>82</v>
      </c>
      <c r="AC26" s="40"/>
      <c r="AD26" s="41"/>
      <c r="AE26" s="41"/>
      <c r="AF26" s="41"/>
      <c r="AG26" s="40"/>
      <c r="AH26" s="41"/>
      <c r="AI26" s="41"/>
      <c r="AJ26" s="41"/>
      <c r="AK26" s="40"/>
      <c r="AL26" s="41"/>
      <c r="AM26" s="41"/>
      <c r="AN26" s="41"/>
      <c r="AO26" s="40"/>
      <c r="AP26" s="41"/>
      <c r="AQ26" s="41"/>
      <c r="AR26" s="41"/>
      <c r="AS26" s="40"/>
      <c r="AT26" s="41"/>
      <c r="AU26" s="41"/>
      <c r="AV26" s="41"/>
      <c r="AW26" s="46">
        <v>270132263.98000002</v>
      </c>
      <c r="AX26" s="41">
        <v>270132263.98000002</v>
      </c>
      <c r="AY26" s="41">
        <v>270132263.98000002</v>
      </c>
      <c r="AZ26" s="47">
        <v>270132263.98000002</v>
      </c>
      <c r="BA26" s="40"/>
      <c r="BB26" s="41"/>
      <c r="BC26" s="41"/>
      <c r="BD26" s="41"/>
      <c r="BE26" s="40"/>
      <c r="BF26" s="41"/>
      <c r="BG26" s="41"/>
      <c r="BH26" s="41"/>
      <c r="BI26" s="40"/>
      <c r="BJ26" s="41"/>
      <c r="BK26" s="41"/>
      <c r="BL26" s="41"/>
      <c r="BM26" s="40">
        <f t="shared" si="74"/>
        <v>270132263.98000002</v>
      </c>
      <c r="BN26" s="41">
        <f t="shared" si="75"/>
        <v>270132263.98000002</v>
      </c>
      <c r="BO26" s="41">
        <f t="shared" si="75"/>
        <v>270132263.98000002</v>
      </c>
      <c r="BP26" s="41">
        <f t="shared" si="75"/>
        <v>270132263.98000002</v>
      </c>
      <c r="BQ26" s="87"/>
      <c r="BR26" s="87"/>
      <c r="BS26" s="87"/>
      <c r="BT26" s="87"/>
      <c r="BU26" s="87"/>
      <c r="BV26" s="87"/>
      <c r="BW26" s="87"/>
      <c r="BX26" s="87"/>
      <c r="BY26" s="87"/>
      <c r="BZ26" s="87"/>
      <c r="CA26" s="87"/>
      <c r="CB26" s="87"/>
      <c r="CC26" s="87"/>
      <c r="CD26" s="87"/>
      <c r="CE26" s="87"/>
      <c r="CF26" s="87"/>
      <c r="CG26" s="87"/>
      <c r="CH26" s="87"/>
      <c r="CI26" s="87"/>
      <c r="CJ26" s="87"/>
      <c r="CK26" s="87"/>
      <c r="CL26" s="87"/>
      <c r="CM26" s="86">
        <v>265000000</v>
      </c>
      <c r="CN26" s="86">
        <v>265000000</v>
      </c>
      <c r="CO26" s="86">
        <v>265000000</v>
      </c>
      <c r="CP26" s="86">
        <v>265000000</v>
      </c>
      <c r="CQ26" s="87"/>
      <c r="CR26" s="87"/>
      <c r="CS26" s="87"/>
      <c r="CT26" s="87"/>
      <c r="CU26" s="87"/>
      <c r="CV26" s="87"/>
      <c r="CW26" s="87"/>
      <c r="CX26" s="87"/>
      <c r="CY26" s="87"/>
      <c r="CZ26" s="87"/>
      <c r="DA26" s="87"/>
      <c r="DB26" s="87"/>
      <c r="DC26" s="87"/>
      <c r="DD26" s="87"/>
      <c r="DE26" s="82">
        <f t="shared" si="76"/>
        <v>265000000</v>
      </c>
      <c r="DF26" s="102">
        <f t="shared" si="77"/>
        <v>265000000</v>
      </c>
      <c r="DG26" s="102">
        <f t="shared" si="78"/>
        <v>265000000</v>
      </c>
      <c r="DH26" s="102">
        <f t="shared" si="79"/>
        <v>265000000</v>
      </c>
      <c r="DI26" s="102"/>
      <c r="DJ26" s="86"/>
      <c r="DK26" s="86"/>
      <c r="DL26" s="86"/>
      <c r="DM26" s="86"/>
      <c r="DN26" s="86"/>
      <c r="DO26" s="86"/>
      <c r="DP26" s="86"/>
      <c r="DQ26" s="86"/>
      <c r="DR26" s="86"/>
      <c r="DS26" s="86"/>
      <c r="DT26" s="86"/>
      <c r="DU26" s="86"/>
      <c r="DV26" s="86"/>
      <c r="DW26" s="86"/>
      <c r="DX26" s="86"/>
      <c r="DY26" s="86"/>
      <c r="DZ26" s="86"/>
      <c r="EA26" s="86"/>
      <c r="EB26" s="86"/>
      <c r="EC26" s="86"/>
      <c r="ED26" s="86"/>
      <c r="EE26" s="86"/>
      <c r="EF26" s="57">
        <v>270903940.27219999</v>
      </c>
      <c r="EG26" s="86">
        <v>300000000</v>
      </c>
      <c r="EH26" s="86">
        <v>300000000</v>
      </c>
      <c r="EI26" s="86">
        <v>300000000</v>
      </c>
      <c r="EJ26" s="86"/>
      <c r="EK26" s="86"/>
      <c r="EL26" s="86"/>
      <c r="EM26" s="86"/>
      <c r="EN26" s="86"/>
      <c r="EO26" s="86"/>
      <c r="EP26" s="86"/>
      <c r="EQ26" s="86"/>
      <c r="ER26" s="86"/>
      <c r="ES26" s="86"/>
      <c r="ET26" s="86"/>
      <c r="EU26" s="86"/>
      <c r="EV26" s="86"/>
      <c r="EW26" s="82">
        <f t="shared" si="80"/>
        <v>270903940.27219999</v>
      </c>
      <c r="EX26" s="90">
        <f t="shared" si="80"/>
        <v>300000000</v>
      </c>
      <c r="EY26" s="90">
        <f t="shared" si="81"/>
        <v>300000000</v>
      </c>
      <c r="EZ26" s="90">
        <f t="shared" si="81"/>
        <v>300000000</v>
      </c>
      <c r="FA26" s="173"/>
      <c r="FB26" s="87"/>
      <c r="FC26" s="88"/>
      <c r="FD26" s="88"/>
      <c r="FE26" s="88"/>
      <c r="FF26" s="133"/>
      <c r="FG26" s="87"/>
      <c r="FH26" s="87"/>
      <c r="FI26" s="87"/>
      <c r="FJ26" s="87"/>
      <c r="FK26" s="87"/>
      <c r="FL26" s="87"/>
      <c r="FM26" s="788"/>
      <c r="FN26" s="87"/>
      <c r="FO26" s="87"/>
      <c r="FP26" s="87"/>
      <c r="FQ26" s="87"/>
      <c r="FR26" s="87"/>
      <c r="FS26" s="87"/>
      <c r="FT26" s="87"/>
      <c r="FU26" s="87"/>
      <c r="FV26" s="87"/>
      <c r="FW26" s="87"/>
      <c r="FX26" s="87"/>
      <c r="FY26" s="87"/>
      <c r="FZ26" s="87"/>
      <c r="GA26" s="86">
        <v>0</v>
      </c>
      <c r="GB26" s="86"/>
      <c r="GC26" s="86"/>
      <c r="GD26" s="86"/>
      <c r="GE26" s="86"/>
      <c r="GF26" s="87"/>
      <c r="GG26" s="87"/>
      <c r="GH26" s="87"/>
      <c r="GI26" s="87"/>
      <c r="GJ26" s="87"/>
      <c r="GK26" s="87"/>
      <c r="GL26" s="87"/>
      <c r="GM26" s="87"/>
      <c r="GN26" s="87"/>
      <c r="GO26" s="87"/>
      <c r="GP26" s="87"/>
      <c r="GQ26" s="87"/>
      <c r="GR26" s="87"/>
      <c r="GS26" s="87"/>
      <c r="GT26" s="87"/>
      <c r="GU26" s="82">
        <f t="shared" si="82"/>
        <v>0</v>
      </c>
      <c r="GV26" s="82">
        <f t="shared" si="130"/>
        <v>0</v>
      </c>
      <c r="GW26" s="82">
        <f t="shared" si="130"/>
        <v>0</v>
      </c>
      <c r="GX26" s="82">
        <f t="shared" si="130"/>
        <v>0</v>
      </c>
      <c r="GY26" s="792">
        <f t="shared" si="130"/>
        <v>0</v>
      </c>
      <c r="GZ26" s="792">
        <f t="shared" si="84"/>
        <v>0</v>
      </c>
      <c r="HA26" s="792">
        <f t="shared" si="85"/>
        <v>0</v>
      </c>
      <c r="HB26" s="792">
        <f t="shared" si="86"/>
        <v>0</v>
      </c>
      <c r="HC26" s="792">
        <f t="shared" si="87"/>
        <v>0</v>
      </c>
      <c r="HD26" s="792">
        <f t="shared" si="88"/>
        <v>0</v>
      </c>
      <c r="HE26" s="792">
        <f t="shared" si="89"/>
        <v>0</v>
      </c>
      <c r="HF26" s="792">
        <f t="shared" si="90"/>
        <v>0</v>
      </c>
      <c r="HG26" s="792">
        <f t="shared" si="91"/>
        <v>0</v>
      </c>
      <c r="HH26" s="792">
        <f t="shared" si="92"/>
        <v>0</v>
      </c>
      <c r="HI26" s="792">
        <f t="shared" si="93"/>
        <v>0</v>
      </c>
      <c r="HJ26" s="792">
        <f t="shared" si="94"/>
        <v>0</v>
      </c>
      <c r="HK26" s="792">
        <f t="shared" si="95"/>
        <v>0</v>
      </c>
      <c r="HL26" s="792">
        <f t="shared" si="96"/>
        <v>0</v>
      </c>
      <c r="HM26" s="792">
        <f t="shared" si="97"/>
        <v>0</v>
      </c>
      <c r="HN26" s="792">
        <f t="shared" si="98"/>
        <v>0</v>
      </c>
      <c r="HO26" s="792">
        <f t="shared" si="99"/>
        <v>0</v>
      </c>
      <c r="HP26" s="792">
        <f t="shared" si="100"/>
        <v>0</v>
      </c>
      <c r="HQ26" s="792">
        <f t="shared" si="101"/>
        <v>0</v>
      </c>
      <c r="HR26" s="792">
        <f t="shared" si="102"/>
        <v>0</v>
      </c>
      <c r="HS26" s="792">
        <f t="shared" si="103"/>
        <v>0</v>
      </c>
      <c r="HT26" s="792">
        <f t="shared" si="104"/>
        <v>0</v>
      </c>
      <c r="HU26" s="792">
        <f t="shared" si="105"/>
        <v>0</v>
      </c>
      <c r="HV26" s="792">
        <f t="shared" si="106"/>
        <v>0</v>
      </c>
      <c r="HW26" s="792">
        <f t="shared" si="107"/>
        <v>0</v>
      </c>
      <c r="HX26" s="792">
        <f t="shared" si="108"/>
        <v>0</v>
      </c>
      <c r="HY26" s="792">
        <f t="shared" si="109"/>
        <v>806036204.25220001</v>
      </c>
      <c r="HZ26" s="792">
        <f t="shared" si="110"/>
        <v>835132263.98000002</v>
      </c>
      <c r="IA26" s="792">
        <f t="shared" si="111"/>
        <v>835132263.98000002</v>
      </c>
      <c r="IB26" s="792">
        <f t="shared" si="112"/>
        <v>835132263.98000002</v>
      </c>
      <c r="IC26" s="792">
        <f t="shared" si="113"/>
        <v>0</v>
      </c>
      <c r="ID26" s="792">
        <f t="shared" si="114"/>
        <v>0</v>
      </c>
      <c r="IE26" s="792">
        <f t="shared" si="115"/>
        <v>0</v>
      </c>
      <c r="IF26" s="792">
        <f t="shared" si="116"/>
        <v>0</v>
      </c>
      <c r="IG26" s="792">
        <f t="shared" si="117"/>
        <v>0</v>
      </c>
      <c r="IH26" s="792">
        <f t="shared" si="118"/>
        <v>0</v>
      </c>
      <c r="II26" s="792">
        <f t="shared" si="119"/>
        <v>0</v>
      </c>
      <c r="IJ26" s="792">
        <f t="shared" si="120"/>
        <v>0</v>
      </c>
      <c r="IK26" s="792">
        <f t="shared" si="121"/>
        <v>0</v>
      </c>
      <c r="IL26" s="792">
        <f t="shared" si="122"/>
        <v>0</v>
      </c>
      <c r="IM26" s="792">
        <f t="shared" si="123"/>
        <v>0</v>
      </c>
      <c r="IN26" s="792">
        <f t="shared" si="124"/>
        <v>0</v>
      </c>
      <c r="IO26" s="792"/>
      <c r="IP26" s="792"/>
      <c r="IQ26" s="792"/>
      <c r="IR26" s="792"/>
      <c r="IS26" s="792">
        <f t="shared" si="125"/>
        <v>806036204.25220001</v>
      </c>
      <c r="IT26" s="792">
        <f t="shared" si="126"/>
        <v>835132263.98000002</v>
      </c>
      <c r="IU26" s="792">
        <f t="shared" si="127"/>
        <v>835132263.98000002</v>
      </c>
      <c r="IV26" s="792">
        <f t="shared" si="128"/>
        <v>835132263.98000002</v>
      </c>
      <c r="IW26" s="793">
        <f t="shared" si="129"/>
        <v>0</v>
      </c>
    </row>
    <row r="27" spans="1:257" ht="24.75" customHeight="1" x14ac:dyDescent="0.2">
      <c r="A27" s="251"/>
      <c r="B27" s="251"/>
      <c r="C27" s="252">
        <v>3</v>
      </c>
      <c r="D27" s="253" t="s">
        <v>100</v>
      </c>
      <c r="E27" s="332"/>
      <c r="F27" s="311"/>
      <c r="G27" s="255"/>
      <c r="H27" s="311"/>
      <c r="I27" s="311"/>
      <c r="J27" s="255"/>
      <c r="K27" s="255"/>
      <c r="L27" s="312"/>
      <c r="M27" s="311"/>
      <c r="N27" s="311"/>
      <c r="O27" s="313"/>
      <c r="P27" s="313"/>
      <c r="Q27" s="311"/>
      <c r="R27" s="314"/>
      <c r="S27" s="313"/>
      <c r="T27" s="311"/>
      <c r="U27" s="311"/>
      <c r="V27" s="313"/>
      <c r="W27" s="255"/>
      <c r="X27" s="784"/>
      <c r="Y27" s="312"/>
      <c r="Z27" s="315"/>
      <c r="AA27" s="255"/>
      <c r="AB27" s="255"/>
      <c r="AC27" s="186">
        <f t="shared" ref="AC27:BL27" si="131">SUM(AC28:AC34)</f>
        <v>0</v>
      </c>
      <c r="AD27" s="186">
        <f t="shared" si="131"/>
        <v>0</v>
      </c>
      <c r="AE27" s="186">
        <f t="shared" si="131"/>
        <v>0</v>
      </c>
      <c r="AF27" s="186">
        <f t="shared" si="131"/>
        <v>0</v>
      </c>
      <c r="AG27" s="186">
        <f t="shared" si="131"/>
        <v>0</v>
      </c>
      <c r="AH27" s="186">
        <f t="shared" si="131"/>
        <v>0</v>
      </c>
      <c r="AI27" s="186">
        <f t="shared" si="131"/>
        <v>0</v>
      </c>
      <c r="AJ27" s="186">
        <f t="shared" si="131"/>
        <v>0</v>
      </c>
      <c r="AK27" s="186">
        <f t="shared" si="131"/>
        <v>709366350</v>
      </c>
      <c r="AL27" s="186">
        <f t="shared" si="131"/>
        <v>709366350</v>
      </c>
      <c r="AM27" s="186">
        <f t="shared" si="131"/>
        <v>307269997</v>
      </c>
      <c r="AN27" s="186">
        <f t="shared" si="131"/>
        <v>307269997</v>
      </c>
      <c r="AO27" s="186">
        <f t="shared" si="131"/>
        <v>0</v>
      </c>
      <c r="AP27" s="186">
        <f t="shared" si="131"/>
        <v>0</v>
      </c>
      <c r="AQ27" s="186">
        <f t="shared" si="131"/>
        <v>0</v>
      </c>
      <c r="AR27" s="186">
        <f t="shared" si="131"/>
        <v>0</v>
      </c>
      <c r="AS27" s="186">
        <f t="shared" si="131"/>
        <v>0</v>
      </c>
      <c r="AT27" s="186">
        <f t="shared" si="131"/>
        <v>0</v>
      </c>
      <c r="AU27" s="186">
        <f t="shared" si="131"/>
        <v>0</v>
      </c>
      <c r="AV27" s="186">
        <f t="shared" si="131"/>
        <v>0</v>
      </c>
      <c r="AW27" s="186">
        <f t="shared" si="131"/>
        <v>0</v>
      </c>
      <c r="AX27" s="186">
        <f t="shared" si="131"/>
        <v>0</v>
      </c>
      <c r="AY27" s="186">
        <f t="shared" si="131"/>
        <v>0</v>
      </c>
      <c r="AZ27" s="186">
        <f t="shared" si="131"/>
        <v>0</v>
      </c>
      <c r="BA27" s="186">
        <f t="shared" si="131"/>
        <v>0</v>
      </c>
      <c r="BB27" s="186">
        <f t="shared" si="131"/>
        <v>0</v>
      </c>
      <c r="BC27" s="186">
        <f t="shared" si="131"/>
        <v>0</v>
      </c>
      <c r="BD27" s="186">
        <f t="shared" si="131"/>
        <v>0</v>
      </c>
      <c r="BE27" s="186">
        <f t="shared" si="131"/>
        <v>0</v>
      </c>
      <c r="BF27" s="186">
        <f t="shared" si="131"/>
        <v>0</v>
      </c>
      <c r="BG27" s="186">
        <f t="shared" si="131"/>
        <v>0</v>
      </c>
      <c r="BH27" s="186">
        <f t="shared" si="131"/>
        <v>0</v>
      </c>
      <c r="BI27" s="186">
        <f t="shared" si="131"/>
        <v>0</v>
      </c>
      <c r="BJ27" s="186">
        <f t="shared" si="131"/>
        <v>0</v>
      </c>
      <c r="BK27" s="186">
        <f t="shared" si="131"/>
        <v>0</v>
      </c>
      <c r="BL27" s="186">
        <f t="shared" si="131"/>
        <v>0</v>
      </c>
      <c r="BM27" s="186">
        <f t="shared" ref="BM27:DX27" si="132">SUM(BM28:BM34)</f>
        <v>709366350</v>
      </c>
      <c r="BN27" s="186">
        <f t="shared" si="132"/>
        <v>709366350</v>
      </c>
      <c r="BO27" s="186">
        <f t="shared" si="132"/>
        <v>307269997</v>
      </c>
      <c r="BP27" s="186">
        <f t="shared" si="132"/>
        <v>307269997</v>
      </c>
      <c r="BQ27" s="186">
        <f t="shared" si="132"/>
        <v>0</v>
      </c>
      <c r="BR27" s="186">
        <f t="shared" si="132"/>
        <v>0</v>
      </c>
      <c r="BS27" s="186">
        <f t="shared" si="132"/>
        <v>0</v>
      </c>
      <c r="BT27" s="186">
        <f t="shared" si="132"/>
        <v>0</v>
      </c>
      <c r="BU27" s="186">
        <f t="shared" si="132"/>
        <v>0</v>
      </c>
      <c r="BV27" s="186">
        <f t="shared" si="132"/>
        <v>368000000</v>
      </c>
      <c r="BW27" s="186">
        <f t="shared" si="132"/>
        <v>122298310</v>
      </c>
      <c r="BX27" s="186">
        <f t="shared" si="132"/>
        <v>122298310</v>
      </c>
      <c r="BY27" s="186">
        <f t="shared" si="132"/>
        <v>0</v>
      </c>
      <c r="BZ27" s="186">
        <f t="shared" si="132"/>
        <v>579591884.66919994</v>
      </c>
      <c r="CA27" s="186">
        <f t="shared" si="132"/>
        <v>672044406</v>
      </c>
      <c r="CB27" s="186">
        <f t="shared" si="132"/>
        <v>364675668</v>
      </c>
      <c r="CC27" s="186">
        <f t="shared" si="132"/>
        <v>364675668</v>
      </c>
      <c r="CD27" s="186">
        <f t="shared" si="132"/>
        <v>0</v>
      </c>
      <c r="CE27" s="186">
        <f t="shared" si="132"/>
        <v>0</v>
      </c>
      <c r="CF27" s="186">
        <f t="shared" si="132"/>
        <v>0</v>
      </c>
      <c r="CG27" s="186">
        <f t="shared" si="132"/>
        <v>0</v>
      </c>
      <c r="CH27" s="186">
        <f t="shared" si="132"/>
        <v>0</v>
      </c>
      <c r="CI27" s="186">
        <f t="shared" si="132"/>
        <v>0</v>
      </c>
      <c r="CJ27" s="186">
        <f t="shared" si="132"/>
        <v>0</v>
      </c>
      <c r="CK27" s="186">
        <f t="shared" si="132"/>
        <v>0</v>
      </c>
      <c r="CL27" s="186">
        <f t="shared" si="132"/>
        <v>0</v>
      </c>
      <c r="CM27" s="186">
        <f t="shared" si="132"/>
        <v>0</v>
      </c>
      <c r="CN27" s="186">
        <f t="shared" si="132"/>
        <v>0</v>
      </c>
      <c r="CO27" s="186">
        <f t="shared" si="132"/>
        <v>0</v>
      </c>
      <c r="CP27" s="186">
        <f t="shared" si="132"/>
        <v>0</v>
      </c>
      <c r="CQ27" s="186">
        <f t="shared" si="132"/>
        <v>0</v>
      </c>
      <c r="CR27" s="186">
        <f t="shared" si="132"/>
        <v>0</v>
      </c>
      <c r="CS27" s="186">
        <f t="shared" si="132"/>
        <v>0</v>
      </c>
      <c r="CT27" s="186">
        <f t="shared" si="132"/>
        <v>0</v>
      </c>
      <c r="CU27" s="186">
        <f t="shared" si="132"/>
        <v>0</v>
      </c>
      <c r="CV27" s="186">
        <f t="shared" si="132"/>
        <v>0</v>
      </c>
      <c r="CW27" s="186">
        <f t="shared" si="132"/>
        <v>0</v>
      </c>
      <c r="CX27" s="186">
        <f t="shared" si="132"/>
        <v>0</v>
      </c>
      <c r="CY27" s="186">
        <f t="shared" si="132"/>
        <v>0</v>
      </c>
      <c r="CZ27" s="186">
        <f t="shared" si="132"/>
        <v>0</v>
      </c>
      <c r="DA27" s="186">
        <f t="shared" si="132"/>
        <v>0</v>
      </c>
      <c r="DB27" s="186">
        <f t="shared" si="132"/>
        <v>0</v>
      </c>
      <c r="DC27" s="186">
        <f t="shared" si="132"/>
        <v>0</v>
      </c>
      <c r="DD27" s="186">
        <f t="shared" si="132"/>
        <v>0</v>
      </c>
      <c r="DE27" s="186">
        <f t="shared" si="132"/>
        <v>579591884.66919994</v>
      </c>
      <c r="DF27" s="186">
        <f t="shared" si="132"/>
        <v>1040044406</v>
      </c>
      <c r="DG27" s="186">
        <f t="shared" si="132"/>
        <v>486973978</v>
      </c>
      <c r="DH27" s="186">
        <f t="shared" si="132"/>
        <v>486973978</v>
      </c>
      <c r="DI27" s="186">
        <f t="shared" si="132"/>
        <v>0</v>
      </c>
      <c r="DJ27" s="186">
        <f t="shared" si="132"/>
        <v>0</v>
      </c>
      <c r="DK27" s="186">
        <f t="shared" si="132"/>
        <v>0</v>
      </c>
      <c r="DL27" s="186">
        <f t="shared" si="132"/>
        <v>0</v>
      </c>
      <c r="DM27" s="186">
        <f t="shared" si="132"/>
        <v>0</v>
      </c>
      <c r="DN27" s="186">
        <f t="shared" si="132"/>
        <v>0</v>
      </c>
      <c r="DO27" s="186">
        <f t="shared" si="132"/>
        <v>592289786</v>
      </c>
      <c r="DP27" s="186">
        <f t="shared" si="132"/>
        <v>36450000</v>
      </c>
      <c r="DQ27" s="186">
        <f t="shared" si="132"/>
        <v>36450000</v>
      </c>
      <c r="DR27" s="186">
        <f t="shared" si="132"/>
        <v>0</v>
      </c>
      <c r="DS27" s="186">
        <f t="shared" si="132"/>
        <v>596979641.20930004</v>
      </c>
      <c r="DT27" s="186">
        <f t="shared" si="132"/>
        <v>758472658</v>
      </c>
      <c r="DU27" s="186">
        <f t="shared" si="132"/>
        <v>340272150</v>
      </c>
      <c r="DV27" s="186">
        <f t="shared" si="132"/>
        <v>340272150</v>
      </c>
      <c r="DW27" s="186">
        <f t="shared" si="132"/>
        <v>0</v>
      </c>
      <c r="DX27" s="186">
        <f t="shared" si="132"/>
        <v>0</v>
      </c>
      <c r="DY27" s="186">
        <f t="shared" ref="DY27:EW27" si="133">SUM(DY28:DY34)</f>
        <v>0</v>
      </c>
      <c r="DZ27" s="186">
        <f t="shared" si="133"/>
        <v>0</v>
      </c>
      <c r="EA27" s="186">
        <f t="shared" si="133"/>
        <v>0</v>
      </c>
      <c r="EB27" s="186">
        <f t="shared" si="133"/>
        <v>0</v>
      </c>
      <c r="EC27" s="186">
        <f t="shared" si="133"/>
        <v>0</v>
      </c>
      <c r="ED27" s="186">
        <f t="shared" si="133"/>
        <v>0</v>
      </c>
      <c r="EE27" s="186">
        <f t="shared" si="133"/>
        <v>0</v>
      </c>
      <c r="EF27" s="186">
        <f t="shared" si="133"/>
        <v>0</v>
      </c>
      <c r="EG27" s="186">
        <f t="shared" si="133"/>
        <v>0</v>
      </c>
      <c r="EH27" s="186">
        <f t="shared" si="133"/>
        <v>0</v>
      </c>
      <c r="EI27" s="186">
        <f t="shared" si="133"/>
        <v>0</v>
      </c>
      <c r="EJ27" s="186">
        <f t="shared" si="133"/>
        <v>0</v>
      </c>
      <c r="EK27" s="186">
        <f t="shared" si="133"/>
        <v>0</v>
      </c>
      <c r="EL27" s="186">
        <f t="shared" si="133"/>
        <v>0</v>
      </c>
      <c r="EM27" s="186">
        <f t="shared" si="133"/>
        <v>0</v>
      </c>
      <c r="EN27" s="186">
        <f t="shared" si="133"/>
        <v>0</v>
      </c>
      <c r="EO27" s="186">
        <f t="shared" si="133"/>
        <v>0</v>
      </c>
      <c r="EP27" s="186">
        <f t="shared" si="133"/>
        <v>0</v>
      </c>
      <c r="EQ27" s="186">
        <f t="shared" si="133"/>
        <v>0</v>
      </c>
      <c r="ER27" s="186">
        <f t="shared" si="133"/>
        <v>0</v>
      </c>
      <c r="ES27" s="186">
        <f t="shared" si="133"/>
        <v>0</v>
      </c>
      <c r="ET27" s="186">
        <f t="shared" si="133"/>
        <v>0</v>
      </c>
      <c r="EU27" s="186">
        <f t="shared" si="133"/>
        <v>0</v>
      </c>
      <c r="EV27" s="186">
        <f t="shared" si="133"/>
        <v>0</v>
      </c>
      <c r="EW27" s="186">
        <f t="shared" si="133"/>
        <v>596979641.20930004</v>
      </c>
      <c r="EX27" s="186">
        <f t="shared" ref="EX27:EY27" si="134">SUM(EX28:EX34)</f>
        <v>1350762444</v>
      </c>
      <c r="EY27" s="186">
        <f t="shared" si="134"/>
        <v>376722150</v>
      </c>
      <c r="EZ27" s="186">
        <f>SUM(EZ28:EZ34)</f>
        <v>376722150</v>
      </c>
      <c r="FA27" s="186">
        <f>SUM(FA28:FA34)</f>
        <v>0</v>
      </c>
      <c r="FB27" s="723">
        <f t="shared" ref="FB27:IW27" si="135">SUM(FB28:FB34)</f>
        <v>0</v>
      </c>
      <c r="FC27" s="186">
        <f t="shared" si="135"/>
        <v>0</v>
      </c>
      <c r="FD27" s="186">
        <f t="shared" si="135"/>
        <v>0</v>
      </c>
      <c r="FE27" s="186">
        <f t="shared" si="135"/>
        <v>0</v>
      </c>
      <c r="FF27" s="186">
        <f t="shared" si="135"/>
        <v>0</v>
      </c>
      <c r="FG27" s="186">
        <f t="shared" si="135"/>
        <v>0</v>
      </c>
      <c r="FH27" s="186">
        <f t="shared" si="135"/>
        <v>876000000</v>
      </c>
      <c r="FI27" s="186">
        <f t="shared" si="135"/>
        <v>854914400</v>
      </c>
      <c r="FJ27" s="186">
        <f t="shared" si="135"/>
        <v>529758880</v>
      </c>
      <c r="FK27" s="186">
        <f t="shared" si="135"/>
        <v>0</v>
      </c>
      <c r="FL27" s="186">
        <f t="shared" si="135"/>
        <v>614889030</v>
      </c>
      <c r="FM27" s="186">
        <f t="shared" si="135"/>
        <v>880575596</v>
      </c>
      <c r="FN27" s="186">
        <f t="shared" si="135"/>
        <v>488707840</v>
      </c>
      <c r="FO27" s="186">
        <f t="shared" si="135"/>
        <v>313018880</v>
      </c>
      <c r="FP27" s="186">
        <f t="shared" si="135"/>
        <v>0</v>
      </c>
      <c r="FQ27" s="186">
        <f t="shared" si="135"/>
        <v>0</v>
      </c>
      <c r="FR27" s="186">
        <f t="shared" si="135"/>
        <v>0</v>
      </c>
      <c r="FS27" s="186">
        <f t="shared" si="135"/>
        <v>0</v>
      </c>
      <c r="FT27" s="186">
        <f t="shared" si="135"/>
        <v>0</v>
      </c>
      <c r="FU27" s="186">
        <f t="shared" si="135"/>
        <v>0</v>
      </c>
      <c r="FV27" s="186">
        <f t="shared" si="135"/>
        <v>0</v>
      </c>
      <c r="FW27" s="186">
        <f t="shared" si="135"/>
        <v>0</v>
      </c>
      <c r="FX27" s="186">
        <f t="shared" si="135"/>
        <v>0</v>
      </c>
      <c r="FY27" s="186">
        <f t="shared" si="135"/>
        <v>0</v>
      </c>
      <c r="FZ27" s="186">
        <f t="shared" si="135"/>
        <v>0</v>
      </c>
      <c r="GA27" s="186">
        <f t="shared" si="135"/>
        <v>0</v>
      </c>
      <c r="GB27" s="186">
        <f t="shared" si="135"/>
        <v>0</v>
      </c>
      <c r="GC27" s="186">
        <f t="shared" si="135"/>
        <v>0</v>
      </c>
      <c r="GD27" s="186">
        <f t="shared" si="135"/>
        <v>0</v>
      </c>
      <c r="GE27" s="186">
        <f t="shared" si="135"/>
        <v>0</v>
      </c>
      <c r="GF27" s="186">
        <f t="shared" si="135"/>
        <v>0</v>
      </c>
      <c r="GG27" s="186">
        <f t="shared" si="135"/>
        <v>0</v>
      </c>
      <c r="GH27" s="186">
        <f t="shared" si="135"/>
        <v>0</v>
      </c>
      <c r="GI27" s="186">
        <f t="shared" si="135"/>
        <v>0</v>
      </c>
      <c r="GJ27" s="186">
        <f t="shared" si="135"/>
        <v>0</v>
      </c>
      <c r="GK27" s="186">
        <f t="shared" si="135"/>
        <v>0</v>
      </c>
      <c r="GL27" s="186">
        <f t="shared" si="135"/>
        <v>0</v>
      </c>
      <c r="GM27" s="186">
        <f t="shared" si="135"/>
        <v>0</v>
      </c>
      <c r="GN27" s="186">
        <f t="shared" si="135"/>
        <v>0</v>
      </c>
      <c r="GO27" s="186">
        <f t="shared" si="135"/>
        <v>0</v>
      </c>
      <c r="GP27" s="186">
        <f t="shared" si="135"/>
        <v>0</v>
      </c>
      <c r="GQ27" s="186">
        <f t="shared" si="135"/>
        <v>0</v>
      </c>
      <c r="GR27" s="186">
        <f t="shared" si="135"/>
        <v>0</v>
      </c>
      <c r="GS27" s="186">
        <f t="shared" si="135"/>
        <v>0</v>
      </c>
      <c r="GT27" s="186">
        <f t="shared" si="135"/>
        <v>0</v>
      </c>
      <c r="GU27" s="186">
        <f t="shared" si="135"/>
        <v>614889030</v>
      </c>
      <c r="GV27" s="186">
        <f t="shared" si="135"/>
        <v>1756575596</v>
      </c>
      <c r="GW27" s="186">
        <f t="shared" si="135"/>
        <v>1343622240</v>
      </c>
      <c r="GX27" s="186">
        <f t="shared" si="135"/>
        <v>842777760</v>
      </c>
      <c r="GY27" s="723">
        <f t="shared" si="135"/>
        <v>0</v>
      </c>
      <c r="GZ27" s="186">
        <f t="shared" si="135"/>
        <v>0</v>
      </c>
      <c r="HA27" s="186">
        <f t="shared" si="135"/>
        <v>0</v>
      </c>
      <c r="HB27" s="186">
        <f t="shared" si="135"/>
        <v>0</v>
      </c>
      <c r="HC27" s="186">
        <f t="shared" si="135"/>
        <v>0</v>
      </c>
      <c r="HD27" s="186">
        <f t="shared" si="135"/>
        <v>0</v>
      </c>
      <c r="HE27" s="186">
        <f t="shared" si="135"/>
        <v>0</v>
      </c>
      <c r="HF27" s="186">
        <f t="shared" si="135"/>
        <v>1836289786</v>
      </c>
      <c r="HG27" s="186">
        <f t="shared" si="135"/>
        <v>1013662710</v>
      </c>
      <c r="HH27" s="186">
        <f t="shared" si="135"/>
        <v>688507190</v>
      </c>
      <c r="HI27" s="186">
        <f t="shared" si="135"/>
        <v>0</v>
      </c>
      <c r="HJ27" s="186">
        <f t="shared" si="135"/>
        <v>2500826905.8785</v>
      </c>
      <c r="HK27" s="186">
        <f t="shared" si="135"/>
        <v>3020459010</v>
      </c>
      <c r="HL27" s="186">
        <f t="shared" si="135"/>
        <v>1500925655</v>
      </c>
      <c r="HM27" s="186">
        <f t="shared" si="135"/>
        <v>1325236695</v>
      </c>
      <c r="HN27" s="186">
        <f t="shared" si="135"/>
        <v>0</v>
      </c>
      <c r="HO27" s="186">
        <f t="shared" si="135"/>
        <v>0</v>
      </c>
      <c r="HP27" s="186">
        <f t="shared" si="135"/>
        <v>0</v>
      </c>
      <c r="HQ27" s="186">
        <f t="shared" si="135"/>
        <v>0</v>
      </c>
      <c r="HR27" s="186">
        <f t="shared" si="135"/>
        <v>0</v>
      </c>
      <c r="HS27" s="186">
        <f t="shared" si="135"/>
        <v>0</v>
      </c>
      <c r="HT27" s="186">
        <f t="shared" si="135"/>
        <v>0</v>
      </c>
      <c r="HU27" s="186">
        <f t="shared" si="135"/>
        <v>0</v>
      </c>
      <c r="HV27" s="186">
        <f t="shared" si="135"/>
        <v>0</v>
      </c>
      <c r="HW27" s="186">
        <f t="shared" si="135"/>
        <v>0</v>
      </c>
      <c r="HX27" s="186">
        <f t="shared" si="135"/>
        <v>0</v>
      </c>
      <c r="HY27" s="186">
        <f t="shared" si="135"/>
        <v>0</v>
      </c>
      <c r="HZ27" s="186">
        <f t="shared" si="135"/>
        <v>0</v>
      </c>
      <c r="IA27" s="186">
        <f t="shared" si="135"/>
        <v>0</v>
      </c>
      <c r="IB27" s="186">
        <f t="shared" si="135"/>
        <v>0</v>
      </c>
      <c r="IC27" s="186">
        <f t="shared" si="135"/>
        <v>0</v>
      </c>
      <c r="ID27" s="186">
        <f t="shared" si="135"/>
        <v>0</v>
      </c>
      <c r="IE27" s="186">
        <f t="shared" si="135"/>
        <v>0</v>
      </c>
      <c r="IF27" s="186">
        <f t="shared" si="135"/>
        <v>0</v>
      </c>
      <c r="IG27" s="186">
        <f t="shared" si="135"/>
        <v>0</v>
      </c>
      <c r="IH27" s="186">
        <f t="shared" si="135"/>
        <v>0</v>
      </c>
      <c r="II27" s="186">
        <f t="shared" si="135"/>
        <v>0</v>
      </c>
      <c r="IJ27" s="186">
        <f t="shared" si="135"/>
        <v>0</v>
      </c>
      <c r="IK27" s="186">
        <f t="shared" si="135"/>
        <v>0</v>
      </c>
      <c r="IL27" s="186">
        <f t="shared" si="135"/>
        <v>0</v>
      </c>
      <c r="IM27" s="186">
        <f t="shared" si="135"/>
        <v>0</v>
      </c>
      <c r="IN27" s="186">
        <f t="shared" si="135"/>
        <v>0</v>
      </c>
      <c r="IO27" s="186">
        <f t="shared" si="135"/>
        <v>0</v>
      </c>
      <c r="IP27" s="186">
        <f t="shared" si="135"/>
        <v>0</v>
      </c>
      <c r="IQ27" s="186">
        <f t="shared" si="135"/>
        <v>0</v>
      </c>
      <c r="IR27" s="186">
        <f t="shared" si="135"/>
        <v>0</v>
      </c>
      <c r="IS27" s="186">
        <f t="shared" si="135"/>
        <v>2500826905.8785</v>
      </c>
      <c r="IT27" s="186">
        <f t="shared" si="135"/>
        <v>4856748796</v>
      </c>
      <c r="IU27" s="186">
        <f t="shared" si="135"/>
        <v>2514588365</v>
      </c>
      <c r="IV27" s="186">
        <f t="shared" si="135"/>
        <v>2013743885</v>
      </c>
      <c r="IW27" s="186">
        <f t="shared" si="135"/>
        <v>0</v>
      </c>
    </row>
    <row r="28" spans="1:257" s="283" customFormat="1" ht="145.5" customHeight="1" x14ac:dyDescent="0.25">
      <c r="A28" s="251"/>
      <c r="B28" s="251"/>
      <c r="C28" s="264">
        <v>4</v>
      </c>
      <c r="D28" s="287" t="s">
        <v>101</v>
      </c>
      <c r="E28" s="288" t="s">
        <v>61</v>
      </c>
      <c r="F28" s="288" t="s">
        <v>62</v>
      </c>
      <c r="G28" s="268">
        <v>14</v>
      </c>
      <c r="H28" s="848" t="s">
        <v>102</v>
      </c>
      <c r="I28" s="265" t="s">
        <v>103</v>
      </c>
      <c r="J28" s="270" t="s">
        <v>57</v>
      </c>
      <c r="K28" s="270">
        <v>10</v>
      </c>
      <c r="L28" s="270" t="s">
        <v>58</v>
      </c>
      <c r="M28" s="273">
        <v>2</v>
      </c>
      <c r="N28" s="273">
        <v>6</v>
      </c>
      <c r="O28" s="273">
        <v>6</v>
      </c>
      <c r="P28" s="274">
        <v>6</v>
      </c>
      <c r="Q28" s="273">
        <v>6</v>
      </c>
      <c r="R28" s="275"/>
      <c r="S28" s="333">
        <v>6</v>
      </c>
      <c r="T28" s="273">
        <v>6</v>
      </c>
      <c r="U28" s="273"/>
      <c r="V28" s="274">
        <v>6</v>
      </c>
      <c r="W28" s="273">
        <v>6</v>
      </c>
      <c r="X28" s="273"/>
      <c r="Y28" s="776">
        <v>6</v>
      </c>
      <c r="Z28" s="334">
        <f t="shared" ref="Z28:Z34" si="136">BM28/$BM$27</f>
        <v>0.68157948287228454</v>
      </c>
      <c r="AA28" s="272">
        <v>15</v>
      </c>
      <c r="AB28" s="281" t="s">
        <v>59</v>
      </c>
      <c r="AC28" s="40"/>
      <c r="AD28" s="41"/>
      <c r="AE28" s="41"/>
      <c r="AF28" s="41"/>
      <c r="AG28" s="40"/>
      <c r="AH28" s="41"/>
      <c r="AI28" s="41"/>
      <c r="AJ28" s="41"/>
      <c r="AK28" s="46">
        <v>483489550</v>
      </c>
      <c r="AL28" s="48">
        <v>483489550</v>
      </c>
      <c r="AM28" s="42">
        <v>263896665</v>
      </c>
      <c r="AN28" s="42">
        <v>263896665</v>
      </c>
      <c r="AO28" s="46"/>
      <c r="AP28" s="47"/>
      <c r="AQ28" s="47"/>
      <c r="AR28" s="47"/>
      <c r="AS28" s="46"/>
      <c r="AT28" s="47"/>
      <c r="AU28" s="48"/>
      <c r="AV28" s="41"/>
      <c r="AW28" s="40"/>
      <c r="AX28" s="41"/>
      <c r="AY28" s="41"/>
      <c r="AZ28" s="41"/>
      <c r="BA28" s="40"/>
      <c r="BB28" s="41"/>
      <c r="BC28" s="41"/>
      <c r="BD28" s="41"/>
      <c r="BE28" s="40"/>
      <c r="BF28" s="41"/>
      <c r="BG28" s="41"/>
      <c r="BH28" s="41"/>
      <c r="BI28" s="40"/>
      <c r="BJ28" s="41"/>
      <c r="BK28" s="41"/>
      <c r="BL28" s="41"/>
      <c r="BM28" s="40">
        <f t="shared" ref="BM28:BM34" si="137">+AC28+AG28+AK28+AO28+AS28+AW28+BA28+BE28+BI28</f>
        <v>483489550</v>
      </c>
      <c r="BN28" s="41">
        <f t="shared" ref="BN28:BP34" si="138">AD28+AH28+AL28+AP28+AT28+AX28+BB28+BF28+BJ28</f>
        <v>483489550</v>
      </c>
      <c r="BO28" s="41">
        <f t="shared" si="138"/>
        <v>263896665</v>
      </c>
      <c r="BP28" s="41">
        <f t="shared" si="138"/>
        <v>263896665</v>
      </c>
      <c r="BQ28" s="87"/>
      <c r="BR28" s="87"/>
      <c r="BS28" s="87"/>
      <c r="BT28" s="87"/>
      <c r="BU28" s="87"/>
      <c r="BV28" s="87">
        <v>219592885</v>
      </c>
      <c r="BW28" s="87">
        <v>0</v>
      </c>
      <c r="BX28" s="87">
        <v>0</v>
      </c>
      <c r="BY28" s="87"/>
      <c r="BZ28" s="87">
        <v>380191884.6692</v>
      </c>
      <c r="CA28" s="87">
        <v>471707173</v>
      </c>
      <c r="CB28" s="87">
        <v>358924668</v>
      </c>
      <c r="CC28" s="87">
        <v>358924668</v>
      </c>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2">
        <f t="shared" si="76"/>
        <v>380191884.6692</v>
      </c>
      <c r="DF28" s="102">
        <f t="shared" ref="DF28:DF34" si="139">BR28+BV28+CA28+CF28+CJ28+CN28+CR28+CW28+DB28</f>
        <v>691300058</v>
      </c>
      <c r="DG28" s="102">
        <f t="shared" ref="DG28:DG34" si="140">BS28+BW28+CB28+CG28+CK28+CO28+CS28+CX28+DC28</f>
        <v>358924668</v>
      </c>
      <c r="DH28" s="102">
        <f t="shared" ref="DH28:DH34" si="141">BT28+BX28+CC28+CH28+CL28+CP28+CT28+CY28+DD28</f>
        <v>358924668</v>
      </c>
      <c r="DI28" s="102"/>
      <c r="DJ28" s="87"/>
      <c r="DK28" s="86"/>
      <c r="DL28" s="87"/>
      <c r="DM28" s="87"/>
      <c r="DN28" s="87"/>
      <c r="DO28" s="87">
        <v>592289786</v>
      </c>
      <c r="DP28" s="87">
        <v>36450000</v>
      </c>
      <c r="DQ28" s="87">
        <v>36450000</v>
      </c>
      <c r="DR28" s="87"/>
      <c r="DS28" s="87">
        <v>398979641.20929998</v>
      </c>
      <c r="DT28" s="86">
        <v>529872658</v>
      </c>
      <c r="DU28" s="86">
        <v>295594804</v>
      </c>
      <c r="DV28" s="86">
        <v>295594804</v>
      </c>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2">
        <f t="shared" ref="EW28:EX34" si="142">DJ28+DN28+DS28+DX28+EB28+EF28+EJ28+EN28+ES28</f>
        <v>398979641.20929998</v>
      </c>
      <c r="EX28" s="90">
        <f t="shared" si="142"/>
        <v>1122162444</v>
      </c>
      <c r="EY28" s="90">
        <f t="shared" ref="EY28:EZ34" si="143">DL28+DP28+DU28+DZ28+ED28+EH28+EL28+EP28+EU28</f>
        <v>332044804</v>
      </c>
      <c r="EZ28" s="90">
        <f t="shared" si="143"/>
        <v>332044804</v>
      </c>
      <c r="FA28" s="173"/>
      <c r="FB28" s="87"/>
      <c r="FC28" s="88"/>
      <c r="FD28" s="88"/>
      <c r="FE28" s="88"/>
      <c r="FF28" s="133"/>
      <c r="FG28" s="87"/>
      <c r="FH28" s="87">
        <v>50000000</v>
      </c>
      <c r="FI28" s="87">
        <v>28914400</v>
      </c>
      <c r="FJ28" s="87">
        <v>28914400</v>
      </c>
      <c r="FK28" s="87"/>
      <c r="FL28" s="87">
        <v>0</v>
      </c>
      <c r="FM28" s="87">
        <v>267400000</v>
      </c>
      <c r="FN28" s="87">
        <v>261527800</v>
      </c>
      <c r="FO28" s="87">
        <v>261527800</v>
      </c>
      <c r="FP28" s="87"/>
      <c r="FQ28" s="87">
        <v>0</v>
      </c>
      <c r="FR28" s="87"/>
      <c r="FS28" s="87"/>
      <c r="FT28" s="87"/>
      <c r="FU28" s="87"/>
      <c r="FV28" s="87">
        <v>0</v>
      </c>
      <c r="FW28" s="87"/>
      <c r="FX28" s="87"/>
      <c r="FY28" s="87"/>
      <c r="FZ28" s="87"/>
      <c r="GA28" s="87">
        <v>0</v>
      </c>
      <c r="GB28" s="87"/>
      <c r="GC28" s="87"/>
      <c r="GD28" s="87"/>
      <c r="GE28" s="87"/>
      <c r="GF28" s="87">
        <v>0</v>
      </c>
      <c r="GG28" s="87"/>
      <c r="GH28" s="87"/>
      <c r="GI28" s="87"/>
      <c r="GJ28" s="87"/>
      <c r="GK28" s="87">
        <v>0</v>
      </c>
      <c r="GL28" s="87"/>
      <c r="GM28" s="87"/>
      <c r="GN28" s="87"/>
      <c r="GO28" s="87"/>
      <c r="GP28" s="87">
        <v>0</v>
      </c>
      <c r="GQ28" s="87"/>
      <c r="GR28" s="87"/>
      <c r="GS28" s="87"/>
      <c r="GT28" s="87"/>
      <c r="GU28" s="82">
        <f t="shared" ref="GU28:GU34" si="144">FB28+FG28+FL28+FQ28+FV28+GA28+GF28+GK28+GP28</f>
        <v>0</v>
      </c>
      <c r="GV28" s="82">
        <f t="shared" ref="GV28:GY34" si="145">GQ28+GL28+GG28+GB28+FW28+FR28+FM28+FH28</f>
        <v>317400000</v>
      </c>
      <c r="GW28" s="82">
        <f t="shared" si="145"/>
        <v>290442200</v>
      </c>
      <c r="GX28" s="82">
        <f t="shared" si="145"/>
        <v>290442200</v>
      </c>
      <c r="GY28" s="792">
        <f t="shared" si="145"/>
        <v>0</v>
      </c>
      <c r="GZ28" s="792">
        <f t="shared" ref="GZ28:GZ34" si="146">AC28+BQ28+DJ28+FB28</f>
        <v>0</v>
      </c>
      <c r="HA28" s="792">
        <f t="shared" ref="HA28:HA34" si="147">AD28+BR28+DK28+FC28</f>
        <v>0</v>
      </c>
      <c r="HB28" s="792">
        <f t="shared" ref="HB28:HB34" si="148">AE28+BS28+DL28+FD28</f>
        <v>0</v>
      </c>
      <c r="HC28" s="792">
        <f t="shared" ref="HC28:HC34" si="149">AF28+BT28+DM28+FE28</f>
        <v>0</v>
      </c>
      <c r="HD28" s="792">
        <f t="shared" ref="HD28:HD34" si="150">FF28</f>
        <v>0</v>
      </c>
      <c r="HE28" s="792">
        <f t="shared" ref="HE28:HE34" si="151">AG28+BU28+DN28+FG28</f>
        <v>0</v>
      </c>
      <c r="HF28" s="792">
        <f t="shared" ref="HF28:HF34" si="152">AH28+BV28+DO28+FH28</f>
        <v>861882671</v>
      </c>
      <c r="HG28" s="792">
        <f t="shared" ref="HG28:HG34" si="153">AI28+BW28+DP28+FI28</f>
        <v>65364400</v>
      </c>
      <c r="HH28" s="792">
        <f t="shared" ref="HH28:HH34" si="154">AJ28+BX28+DQ28+FJ28</f>
        <v>65364400</v>
      </c>
      <c r="HI28" s="792">
        <f t="shared" ref="HI28:HI34" si="155">BY28+DR28+FK28</f>
        <v>0</v>
      </c>
      <c r="HJ28" s="792">
        <f t="shared" ref="HJ28:HJ34" si="156">AK28+BZ28+DS28+FL28</f>
        <v>1262661075.8785</v>
      </c>
      <c r="HK28" s="792">
        <f t="shared" ref="HK28:HK34" si="157">AL28+CA28+DT28+FM28</f>
        <v>1752469381</v>
      </c>
      <c r="HL28" s="792">
        <f t="shared" ref="HL28:HL34" si="158">AM28+CB28+DU28+FN28</f>
        <v>1179943937</v>
      </c>
      <c r="HM28" s="792">
        <f t="shared" ref="HM28:HM34" si="159">AN28+CC28+DV28+FO28</f>
        <v>1179943937</v>
      </c>
      <c r="HN28" s="792">
        <f t="shared" ref="HN28:HN34" si="160">CD28+DW28+FP28</f>
        <v>0</v>
      </c>
      <c r="HO28" s="792">
        <f t="shared" ref="HO28:HO34" si="161">AO28+CE28+DX28+FQ28</f>
        <v>0</v>
      </c>
      <c r="HP28" s="792">
        <f t="shared" ref="HP28:HP34" si="162">AP28+CF28+DY28+FR28</f>
        <v>0</v>
      </c>
      <c r="HQ28" s="792">
        <f t="shared" ref="HQ28:HQ34" si="163">AQ28+CG28+DZ28+FS28</f>
        <v>0</v>
      </c>
      <c r="HR28" s="792">
        <f t="shared" ref="HR28:HR34" si="164">AR28+CH28+EA28+FT28</f>
        <v>0</v>
      </c>
      <c r="HS28" s="792">
        <f t="shared" ref="HS28:HS34" si="165">FU28</f>
        <v>0</v>
      </c>
      <c r="HT28" s="792">
        <f t="shared" ref="HT28:HT34" si="166">AS28+CI28+EB28+FV28</f>
        <v>0</v>
      </c>
      <c r="HU28" s="792">
        <f t="shared" ref="HU28:HU34" si="167">AT28+CJ28+EC28+FW28</f>
        <v>0</v>
      </c>
      <c r="HV28" s="792">
        <f t="shared" ref="HV28:HV34" si="168">AU28+CK28+ED28+FX28</f>
        <v>0</v>
      </c>
      <c r="HW28" s="792">
        <f t="shared" ref="HW28:HW34" si="169">AV28+CL28+EE28+FY28</f>
        <v>0</v>
      </c>
      <c r="HX28" s="792">
        <f t="shared" ref="HX28:HX34" si="170">FZ28</f>
        <v>0</v>
      </c>
      <c r="HY28" s="792">
        <f t="shared" ref="HY28:HY34" si="171">AW28+CM28+EF28+GA28</f>
        <v>0</v>
      </c>
      <c r="HZ28" s="792">
        <f t="shared" ref="HZ28:HZ34" si="172">AX28+CN28+EG28+GB28</f>
        <v>0</v>
      </c>
      <c r="IA28" s="792">
        <f t="shared" ref="IA28:IA34" si="173">AY28+CO28+EH28+GC28</f>
        <v>0</v>
      </c>
      <c r="IB28" s="792">
        <f t="shared" ref="IB28:IB34" si="174">AZ28+CP28+EI28+GD28</f>
        <v>0</v>
      </c>
      <c r="IC28" s="792">
        <f t="shared" ref="IC28:IC34" si="175">GE28</f>
        <v>0</v>
      </c>
      <c r="ID28" s="792">
        <f t="shared" ref="ID28:ID34" si="176">BA28+CQ28+EJ28+GF28</f>
        <v>0</v>
      </c>
      <c r="IE28" s="792">
        <f t="shared" ref="IE28:IE34" si="177">BB28+CR28+EK28+GG28</f>
        <v>0</v>
      </c>
      <c r="IF28" s="792">
        <f t="shared" ref="IF28:IF34" si="178">BC28+CS28+EL28+GH28</f>
        <v>0</v>
      </c>
      <c r="IG28" s="792">
        <f t="shared" ref="IG28:IG34" si="179">BD28+CT28+EM28+GI28</f>
        <v>0</v>
      </c>
      <c r="IH28" s="792">
        <f t="shared" ref="IH28:IH34" si="180">CU28+GJ28</f>
        <v>0</v>
      </c>
      <c r="II28" s="792">
        <f t="shared" ref="II28:II34" si="181">BE28+CV28+EN28+GK28</f>
        <v>0</v>
      </c>
      <c r="IJ28" s="792">
        <f t="shared" ref="IJ28:IJ34" si="182">BF28+CW28+EO28+GL28</f>
        <v>0</v>
      </c>
      <c r="IK28" s="792">
        <f t="shared" ref="IK28:IK34" si="183">BG28+CX28+EP28+GM28</f>
        <v>0</v>
      </c>
      <c r="IL28" s="792">
        <f t="shared" ref="IL28:IL34" si="184">BH28+CY28+EQ28+GM28</f>
        <v>0</v>
      </c>
      <c r="IM28" s="792">
        <f t="shared" ref="IM28:IM34" si="185">CZ28+ER28+GO28</f>
        <v>0</v>
      </c>
      <c r="IN28" s="792">
        <f t="shared" ref="IN28:IN34" si="186">BI28+DA28+ES28+GP28</f>
        <v>0</v>
      </c>
      <c r="IO28" s="792"/>
      <c r="IP28" s="792"/>
      <c r="IQ28" s="792"/>
      <c r="IR28" s="792"/>
      <c r="IS28" s="792">
        <f t="shared" ref="IS28:IS34" si="187">GZ28+HE28+HJ28+HO28+HT28+HY28+ID28+II28+IN28</f>
        <v>1262661075.8785</v>
      </c>
      <c r="IT28" s="792">
        <f t="shared" ref="IT28:IT34" si="188">HA28+HF28+HK28+HP28+HU28+HZ28+IE28+IJ28+IO28</f>
        <v>2614352052</v>
      </c>
      <c r="IU28" s="792">
        <f t="shared" ref="IU28:IU34" si="189">HB28+HG28+HL28+HQ28+HV28+IA28+IF28+IK28+IP28</f>
        <v>1245308337</v>
      </c>
      <c r="IV28" s="792">
        <f t="shared" ref="IV28:IV34" si="190">HC28+HH28+HM28+HR28+HW28+IB28+IG28+IL28+IQ28</f>
        <v>1245308337</v>
      </c>
      <c r="IW28" s="793">
        <f t="shared" ref="IW28:IW34" si="191">HD28+HI28+HN28+HS28+HX28+IC28+IH28+IM28+IR28</f>
        <v>0</v>
      </c>
    </row>
    <row r="29" spans="1:257" ht="168.75" customHeight="1" x14ac:dyDescent="0.2">
      <c r="A29" s="251"/>
      <c r="B29" s="251"/>
      <c r="C29" s="286"/>
      <c r="D29" s="331"/>
      <c r="E29" s="324"/>
      <c r="F29" s="324"/>
      <c r="G29" s="273">
        <v>15</v>
      </c>
      <c r="H29" s="848" t="s">
        <v>104</v>
      </c>
      <c r="I29" s="265" t="s">
        <v>105</v>
      </c>
      <c r="J29" s="270" t="s">
        <v>57</v>
      </c>
      <c r="K29" s="270">
        <v>10</v>
      </c>
      <c r="L29" s="271" t="s">
        <v>58</v>
      </c>
      <c r="M29" s="272">
        <v>0</v>
      </c>
      <c r="N29" s="272">
        <v>2</v>
      </c>
      <c r="O29" s="273">
        <v>2</v>
      </c>
      <c r="P29" s="274">
        <v>2</v>
      </c>
      <c r="Q29" s="272">
        <v>2</v>
      </c>
      <c r="R29" s="275"/>
      <c r="S29" s="297">
        <v>2</v>
      </c>
      <c r="T29" s="272">
        <v>2</v>
      </c>
      <c r="U29" s="272"/>
      <c r="V29" s="277">
        <v>2</v>
      </c>
      <c r="W29" s="272">
        <v>2</v>
      </c>
      <c r="X29" s="272"/>
      <c r="Y29" s="775">
        <v>2</v>
      </c>
      <c r="Z29" s="334">
        <f t="shared" si="136"/>
        <v>0.29237360920771049</v>
      </c>
      <c r="AA29" s="272">
        <v>15</v>
      </c>
      <c r="AB29" s="281" t="s">
        <v>59</v>
      </c>
      <c r="AC29" s="40"/>
      <c r="AD29" s="41"/>
      <c r="AE29" s="41"/>
      <c r="AF29" s="41"/>
      <c r="AG29" s="40"/>
      <c r="AH29" s="41"/>
      <c r="AI29" s="41"/>
      <c r="AJ29" s="41"/>
      <c r="AK29" s="46">
        <f>197400000+5000000+5000000</f>
        <v>207400000</v>
      </c>
      <c r="AL29" s="47">
        <v>207400000</v>
      </c>
      <c r="AM29" s="42">
        <v>29929999</v>
      </c>
      <c r="AN29" s="42">
        <v>29929999</v>
      </c>
      <c r="AO29" s="46"/>
      <c r="AP29" s="47"/>
      <c r="AQ29" s="47"/>
      <c r="AR29" s="47"/>
      <c r="AS29" s="46"/>
      <c r="AT29" s="47"/>
      <c r="AU29" s="48"/>
      <c r="AV29" s="41"/>
      <c r="AW29" s="40"/>
      <c r="AX29" s="41"/>
      <c r="AY29" s="41"/>
      <c r="AZ29" s="41"/>
      <c r="BA29" s="40"/>
      <c r="BB29" s="41"/>
      <c r="BC29" s="41"/>
      <c r="BD29" s="41"/>
      <c r="BE29" s="40"/>
      <c r="BF29" s="41"/>
      <c r="BG29" s="41"/>
      <c r="BH29" s="41"/>
      <c r="BI29" s="40"/>
      <c r="BJ29" s="41"/>
      <c r="BK29" s="41"/>
      <c r="BL29" s="41"/>
      <c r="BM29" s="40">
        <f t="shared" si="137"/>
        <v>207400000</v>
      </c>
      <c r="BN29" s="41">
        <f t="shared" si="138"/>
        <v>207400000</v>
      </c>
      <c r="BO29" s="41">
        <f t="shared" si="138"/>
        <v>29929999</v>
      </c>
      <c r="BP29" s="41">
        <f t="shared" si="138"/>
        <v>29929999</v>
      </c>
      <c r="BQ29" s="87"/>
      <c r="BR29" s="87"/>
      <c r="BS29" s="87"/>
      <c r="BT29" s="87"/>
      <c r="BU29" s="87"/>
      <c r="BV29" s="87">
        <v>131469882</v>
      </c>
      <c r="BW29" s="87">
        <v>115000000</v>
      </c>
      <c r="BX29" s="87">
        <v>115000000</v>
      </c>
      <c r="BY29" s="87"/>
      <c r="BZ29" s="87">
        <v>169400000</v>
      </c>
      <c r="CA29" s="87">
        <v>186337233</v>
      </c>
      <c r="CB29" s="87">
        <v>0</v>
      </c>
      <c r="CC29" s="87">
        <v>0</v>
      </c>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2">
        <f t="shared" si="76"/>
        <v>169400000</v>
      </c>
      <c r="DF29" s="102">
        <f t="shared" si="139"/>
        <v>317807115</v>
      </c>
      <c r="DG29" s="102">
        <f t="shared" si="140"/>
        <v>115000000</v>
      </c>
      <c r="DH29" s="102">
        <f t="shared" si="141"/>
        <v>115000000</v>
      </c>
      <c r="DI29" s="102"/>
      <c r="DJ29" s="87"/>
      <c r="DK29" s="86"/>
      <c r="DL29" s="87"/>
      <c r="DM29" s="87"/>
      <c r="DN29" s="87"/>
      <c r="DO29" s="87"/>
      <c r="DP29" s="87"/>
      <c r="DQ29" s="87"/>
      <c r="DR29" s="87"/>
      <c r="DS29" s="87">
        <v>170000000</v>
      </c>
      <c r="DT29" s="87">
        <v>180000000</v>
      </c>
      <c r="DU29" s="87">
        <v>4779000</v>
      </c>
      <c r="DV29" s="87">
        <v>4779000</v>
      </c>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2">
        <f t="shared" si="142"/>
        <v>170000000</v>
      </c>
      <c r="EX29" s="90">
        <f t="shared" si="142"/>
        <v>180000000</v>
      </c>
      <c r="EY29" s="90">
        <f t="shared" si="143"/>
        <v>4779000</v>
      </c>
      <c r="EZ29" s="90">
        <f t="shared" si="143"/>
        <v>4779000</v>
      </c>
      <c r="FA29" s="173"/>
      <c r="FB29" s="87"/>
      <c r="FC29" s="88"/>
      <c r="FD29" s="88"/>
      <c r="FE29" s="88"/>
      <c r="FF29" s="133"/>
      <c r="FG29" s="87"/>
      <c r="FH29" s="87"/>
      <c r="FI29" s="87"/>
      <c r="FJ29" s="87"/>
      <c r="FK29" s="87"/>
      <c r="FL29" s="87">
        <v>175100000</v>
      </c>
      <c r="FM29" s="87">
        <v>17941235</v>
      </c>
      <c r="FN29" s="87">
        <v>10080000</v>
      </c>
      <c r="FO29" s="87">
        <v>10080000</v>
      </c>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2">
        <f t="shared" si="144"/>
        <v>175100000</v>
      </c>
      <c r="GV29" s="82">
        <f t="shared" si="145"/>
        <v>17941235</v>
      </c>
      <c r="GW29" s="82">
        <f t="shared" si="145"/>
        <v>10080000</v>
      </c>
      <c r="GX29" s="82">
        <f t="shared" si="145"/>
        <v>10080000</v>
      </c>
      <c r="GY29" s="792">
        <f t="shared" si="145"/>
        <v>0</v>
      </c>
      <c r="GZ29" s="792">
        <f t="shared" si="146"/>
        <v>0</v>
      </c>
      <c r="HA29" s="792">
        <f t="shared" si="147"/>
        <v>0</v>
      </c>
      <c r="HB29" s="792">
        <f t="shared" si="148"/>
        <v>0</v>
      </c>
      <c r="HC29" s="792">
        <f t="shared" si="149"/>
        <v>0</v>
      </c>
      <c r="HD29" s="792">
        <f t="shared" si="150"/>
        <v>0</v>
      </c>
      <c r="HE29" s="792">
        <f t="shared" si="151"/>
        <v>0</v>
      </c>
      <c r="HF29" s="792">
        <f t="shared" si="152"/>
        <v>131469882</v>
      </c>
      <c r="HG29" s="792">
        <f t="shared" si="153"/>
        <v>115000000</v>
      </c>
      <c r="HH29" s="792">
        <f t="shared" si="154"/>
        <v>115000000</v>
      </c>
      <c r="HI29" s="792">
        <f t="shared" si="155"/>
        <v>0</v>
      </c>
      <c r="HJ29" s="792">
        <f t="shared" si="156"/>
        <v>721900000</v>
      </c>
      <c r="HK29" s="792">
        <f t="shared" si="157"/>
        <v>591678468</v>
      </c>
      <c r="HL29" s="792">
        <f t="shared" si="158"/>
        <v>44788999</v>
      </c>
      <c r="HM29" s="792">
        <f t="shared" si="159"/>
        <v>44788999</v>
      </c>
      <c r="HN29" s="792">
        <f t="shared" si="160"/>
        <v>0</v>
      </c>
      <c r="HO29" s="792">
        <f t="shared" si="161"/>
        <v>0</v>
      </c>
      <c r="HP29" s="792">
        <f t="shared" si="162"/>
        <v>0</v>
      </c>
      <c r="HQ29" s="792">
        <f t="shared" si="163"/>
        <v>0</v>
      </c>
      <c r="HR29" s="792">
        <f t="shared" si="164"/>
        <v>0</v>
      </c>
      <c r="HS29" s="792">
        <f t="shared" si="165"/>
        <v>0</v>
      </c>
      <c r="HT29" s="792">
        <f t="shared" si="166"/>
        <v>0</v>
      </c>
      <c r="HU29" s="792">
        <f t="shared" si="167"/>
        <v>0</v>
      </c>
      <c r="HV29" s="792">
        <f t="shared" si="168"/>
        <v>0</v>
      </c>
      <c r="HW29" s="792">
        <f t="shared" si="169"/>
        <v>0</v>
      </c>
      <c r="HX29" s="792">
        <f t="shared" si="170"/>
        <v>0</v>
      </c>
      <c r="HY29" s="792">
        <f t="shared" si="171"/>
        <v>0</v>
      </c>
      <c r="HZ29" s="792">
        <f t="shared" si="172"/>
        <v>0</v>
      </c>
      <c r="IA29" s="792">
        <f t="shared" si="173"/>
        <v>0</v>
      </c>
      <c r="IB29" s="792">
        <f t="shared" si="174"/>
        <v>0</v>
      </c>
      <c r="IC29" s="792">
        <f t="shared" si="175"/>
        <v>0</v>
      </c>
      <c r="ID29" s="792">
        <f t="shared" si="176"/>
        <v>0</v>
      </c>
      <c r="IE29" s="792">
        <f t="shared" si="177"/>
        <v>0</v>
      </c>
      <c r="IF29" s="792">
        <f t="shared" si="178"/>
        <v>0</v>
      </c>
      <c r="IG29" s="792">
        <f t="shared" si="179"/>
        <v>0</v>
      </c>
      <c r="IH29" s="792">
        <f t="shared" si="180"/>
        <v>0</v>
      </c>
      <c r="II29" s="792">
        <f t="shared" si="181"/>
        <v>0</v>
      </c>
      <c r="IJ29" s="792">
        <f t="shared" si="182"/>
        <v>0</v>
      </c>
      <c r="IK29" s="792">
        <f t="shared" si="183"/>
        <v>0</v>
      </c>
      <c r="IL29" s="792">
        <f t="shared" si="184"/>
        <v>0</v>
      </c>
      <c r="IM29" s="792">
        <f t="shared" si="185"/>
        <v>0</v>
      </c>
      <c r="IN29" s="792">
        <f t="shared" si="186"/>
        <v>0</v>
      </c>
      <c r="IO29" s="792"/>
      <c r="IP29" s="792"/>
      <c r="IQ29" s="792"/>
      <c r="IR29" s="792"/>
      <c r="IS29" s="792">
        <f t="shared" si="187"/>
        <v>721900000</v>
      </c>
      <c r="IT29" s="792">
        <f t="shared" si="188"/>
        <v>723148350</v>
      </c>
      <c r="IU29" s="792">
        <f t="shared" si="189"/>
        <v>159788999</v>
      </c>
      <c r="IV29" s="792">
        <f t="shared" si="190"/>
        <v>159788999</v>
      </c>
      <c r="IW29" s="793">
        <f t="shared" si="191"/>
        <v>0</v>
      </c>
    </row>
    <row r="30" spans="1:257" ht="75" customHeight="1" x14ac:dyDescent="0.2">
      <c r="A30" s="251"/>
      <c r="B30" s="251"/>
      <c r="C30" s="286"/>
      <c r="D30" s="331"/>
      <c r="E30" s="324"/>
      <c r="F30" s="324"/>
      <c r="G30" s="273">
        <v>16</v>
      </c>
      <c r="H30" s="848" t="s">
        <v>106</v>
      </c>
      <c r="I30" s="265" t="s">
        <v>107</v>
      </c>
      <c r="J30" s="270" t="s">
        <v>57</v>
      </c>
      <c r="K30" s="270">
        <v>10</v>
      </c>
      <c r="L30" s="271" t="s">
        <v>73</v>
      </c>
      <c r="M30" s="272">
        <v>7</v>
      </c>
      <c r="N30" s="272">
        <v>12</v>
      </c>
      <c r="O30" s="273">
        <v>0</v>
      </c>
      <c r="P30" s="274"/>
      <c r="Q30" s="272">
        <v>3</v>
      </c>
      <c r="R30" s="275"/>
      <c r="S30" s="297">
        <v>3</v>
      </c>
      <c r="T30" s="272">
        <v>4</v>
      </c>
      <c r="U30" s="272"/>
      <c r="V30" s="277">
        <v>12</v>
      </c>
      <c r="W30" s="272">
        <v>5</v>
      </c>
      <c r="X30" s="272"/>
      <c r="Y30" s="775">
        <v>4</v>
      </c>
      <c r="Z30" s="334">
        <f t="shared" si="136"/>
        <v>0</v>
      </c>
      <c r="AA30" s="273">
        <v>15</v>
      </c>
      <c r="AB30" s="281" t="s">
        <v>59</v>
      </c>
      <c r="AC30" s="40"/>
      <c r="AD30" s="41"/>
      <c r="AE30" s="41"/>
      <c r="AF30" s="41"/>
      <c r="AG30" s="40"/>
      <c r="AH30" s="41"/>
      <c r="AI30" s="41"/>
      <c r="AJ30" s="41"/>
      <c r="AK30" s="46"/>
      <c r="AL30" s="47"/>
      <c r="AM30" s="47"/>
      <c r="AN30" s="47"/>
      <c r="AO30" s="46"/>
      <c r="AP30" s="47"/>
      <c r="AQ30" s="47"/>
      <c r="AR30" s="47"/>
      <c r="AS30" s="46"/>
      <c r="AT30" s="47"/>
      <c r="AU30" s="48"/>
      <c r="AV30" s="41"/>
      <c r="AW30" s="40"/>
      <c r="AX30" s="41"/>
      <c r="AY30" s="41"/>
      <c r="AZ30" s="41"/>
      <c r="BA30" s="40"/>
      <c r="BB30" s="41"/>
      <c r="BC30" s="41"/>
      <c r="BD30" s="41"/>
      <c r="BE30" s="40"/>
      <c r="BF30" s="41"/>
      <c r="BG30" s="41"/>
      <c r="BH30" s="41"/>
      <c r="BI30" s="40"/>
      <c r="BJ30" s="41"/>
      <c r="BK30" s="41"/>
      <c r="BL30" s="41"/>
      <c r="BM30" s="40">
        <f t="shared" si="137"/>
        <v>0</v>
      </c>
      <c r="BN30" s="41">
        <f t="shared" si="138"/>
        <v>0</v>
      </c>
      <c r="BO30" s="41">
        <f t="shared" si="138"/>
        <v>0</v>
      </c>
      <c r="BP30" s="41">
        <f t="shared" si="138"/>
        <v>0</v>
      </c>
      <c r="BQ30" s="87"/>
      <c r="BR30" s="87"/>
      <c r="BS30" s="87"/>
      <c r="BT30" s="87"/>
      <c r="BU30" s="87"/>
      <c r="BV30" s="87">
        <v>6000000</v>
      </c>
      <c r="BW30" s="87">
        <v>3698310</v>
      </c>
      <c r="BX30" s="87">
        <v>3698310</v>
      </c>
      <c r="BY30" s="87"/>
      <c r="BZ30" s="87">
        <v>6000000</v>
      </c>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2">
        <f t="shared" si="76"/>
        <v>6000000</v>
      </c>
      <c r="DF30" s="102">
        <f t="shared" si="139"/>
        <v>6000000</v>
      </c>
      <c r="DG30" s="102">
        <f t="shared" si="140"/>
        <v>3698310</v>
      </c>
      <c r="DH30" s="102">
        <f t="shared" si="141"/>
        <v>3698310</v>
      </c>
      <c r="DI30" s="102"/>
      <c r="DJ30" s="87"/>
      <c r="DK30" s="86"/>
      <c r="DL30" s="87"/>
      <c r="DM30" s="87"/>
      <c r="DN30" s="87"/>
      <c r="DO30" s="87"/>
      <c r="DP30" s="87"/>
      <c r="DQ30" s="87"/>
      <c r="DR30" s="87"/>
      <c r="DS30" s="87">
        <v>7000000</v>
      </c>
      <c r="DT30" s="87">
        <v>6000000</v>
      </c>
      <c r="DU30" s="87">
        <v>3800000</v>
      </c>
      <c r="DV30" s="87">
        <v>3800000</v>
      </c>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2">
        <f t="shared" si="142"/>
        <v>7000000</v>
      </c>
      <c r="EX30" s="90">
        <f t="shared" si="142"/>
        <v>6000000</v>
      </c>
      <c r="EY30" s="90">
        <f t="shared" si="143"/>
        <v>3800000</v>
      </c>
      <c r="EZ30" s="90">
        <f t="shared" si="143"/>
        <v>3800000</v>
      </c>
      <c r="FA30" s="173"/>
      <c r="FB30" s="87"/>
      <c r="FC30" s="88"/>
      <c r="FD30" s="88"/>
      <c r="FE30" s="88"/>
      <c r="FF30" s="133"/>
      <c r="FG30" s="87"/>
      <c r="FH30" s="87"/>
      <c r="FI30" s="87"/>
      <c r="FJ30" s="87"/>
      <c r="FK30" s="87"/>
      <c r="FL30" s="87">
        <v>7210000</v>
      </c>
      <c r="FM30" s="87">
        <v>9500000</v>
      </c>
      <c r="FN30" s="87">
        <v>5801000</v>
      </c>
      <c r="FO30" s="87">
        <v>5801000</v>
      </c>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2">
        <f t="shared" si="144"/>
        <v>7210000</v>
      </c>
      <c r="GV30" s="82">
        <f t="shared" si="145"/>
        <v>9500000</v>
      </c>
      <c r="GW30" s="82">
        <f t="shared" si="145"/>
        <v>5801000</v>
      </c>
      <c r="GX30" s="82">
        <f t="shared" si="145"/>
        <v>5801000</v>
      </c>
      <c r="GY30" s="792">
        <f t="shared" si="145"/>
        <v>0</v>
      </c>
      <c r="GZ30" s="792">
        <f t="shared" si="146"/>
        <v>0</v>
      </c>
      <c r="HA30" s="792">
        <f t="shared" si="147"/>
        <v>0</v>
      </c>
      <c r="HB30" s="792">
        <f t="shared" si="148"/>
        <v>0</v>
      </c>
      <c r="HC30" s="792">
        <f t="shared" si="149"/>
        <v>0</v>
      </c>
      <c r="HD30" s="792">
        <f t="shared" si="150"/>
        <v>0</v>
      </c>
      <c r="HE30" s="792">
        <f t="shared" si="151"/>
        <v>0</v>
      </c>
      <c r="HF30" s="792">
        <f t="shared" si="152"/>
        <v>6000000</v>
      </c>
      <c r="HG30" s="792">
        <f t="shared" si="153"/>
        <v>3698310</v>
      </c>
      <c r="HH30" s="792">
        <f t="shared" si="154"/>
        <v>3698310</v>
      </c>
      <c r="HI30" s="792">
        <f t="shared" si="155"/>
        <v>0</v>
      </c>
      <c r="HJ30" s="792">
        <f t="shared" si="156"/>
        <v>20210000</v>
      </c>
      <c r="HK30" s="792">
        <f t="shared" si="157"/>
        <v>15500000</v>
      </c>
      <c r="HL30" s="792">
        <f t="shared" si="158"/>
        <v>9601000</v>
      </c>
      <c r="HM30" s="792">
        <f t="shared" si="159"/>
        <v>9601000</v>
      </c>
      <c r="HN30" s="792">
        <f t="shared" si="160"/>
        <v>0</v>
      </c>
      <c r="HO30" s="792">
        <f t="shared" si="161"/>
        <v>0</v>
      </c>
      <c r="HP30" s="792">
        <f t="shared" si="162"/>
        <v>0</v>
      </c>
      <c r="HQ30" s="792">
        <f t="shared" si="163"/>
        <v>0</v>
      </c>
      <c r="HR30" s="792">
        <f t="shared" si="164"/>
        <v>0</v>
      </c>
      <c r="HS30" s="792">
        <f t="shared" si="165"/>
        <v>0</v>
      </c>
      <c r="HT30" s="792">
        <f t="shared" si="166"/>
        <v>0</v>
      </c>
      <c r="HU30" s="792">
        <f t="shared" si="167"/>
        <v>0</v>
      </c>
      <c r="HV30" s="792">
        <f t="shared" si="168"/>
        <v>0</v>
      </c>
      <c r="HW30" s="792">
        <f t="shared" si="169"/>
        <v>0</v>
      </c>
      <c r="HX30" s="792">
        <f t="shared" si="170"/>
        <v>0</v>
      </c>
      <c r="HY30" s="792">
        <f t="shared" si="171"/>
        <v>0</v>
      </c>
      <c r="HZ30" s="792">
        <f t="shared" si="172"/>
        <v>0</v>
      </c>
      <c r="IA30" s="792">
        <f t="shared" si="173"/>
        <v>0</v>
      </c>
      <c r="IB30" s="792">
        <f t="shared" si="174"/>
        <v>0</v>
      </c>
      <c r="IC30" s="792">
        <f t="shared" si="175"/>
        <v>0</v>
      </c>
      <c r="ID30" s="792">
        <f t="shared" si="176"/>
        <v>0</v>
      </c>
      <c r="IE30" s="792">
        <f t="shared" si="177"/>
        <v>0</v>
      </c>
      <c r="IF30" s="792">
        <f t="shared" si="178"/>
        <v>0</v>
      </c>
      <c r="IG30" s="792">
        <f t="shared" si="179"/>
        <v>0</v>
      </c>
      <c r="IH30" s="792">
        <f t="shared" si="180"/>
        <v>0</v>
      </c>
      <c r="II30" s="792">
        <f t="shared" si="181"/>
        <v>0</v>
      </c>
      <c r="IJ30" s="792">
        <f t="shared" si="182"/>
        <v>0</v>
      </c>
      <c r="IK30" s="792">
        <f t="shared" si="183"/>
        <v>0</v>
      </c>
      <c r="IL30" s="792">
        <f t="shared" si="184"/>
        <v>0</v>
      </c>
      <c r="IM30" s="792">
        <f t="shared" si="185"/>
        <v>0</v>
      </c>
      <c r="IN30" s="792">
        <f t="shared" si="186"/>
        <v>0</v>
      </c>
      <c r="IO30" s="792"/>
      <c r="IP30" s="792"/>
      <c r="IQ30" s="792"/>
      <c r="IR30" s="792"/>
      <c r="IS30" s="792">
        <f t="shared" si="187"/>
        <v>20210000</v>
      </c>
      <c r="IT30" s="792">
        <f t="shared" si="188"/>
        <v>21500000</v>
      </c>
      <c r="IU30" s="792">
        <f t="shared" si="189"/>
        <v>13299310</v>
      </c>
      <c r="IV30" s="792">
        <f t="shared" si="190"/>
        <v>13299310</v>
      </c>
      <c r="IW30" s="793">
        <f t="shared" si="191"/>
        <v>0</v>
      </c>
    </row>
    <row r="31" spans="1:257" ht="127.5" customHeight="1" x14ac:dyDescent="0.2">
      <c r="A31" s="251"/>
      <c r="B31" s="251"/>
      <c r="C31" s="286"/>
      <c r="D31" s="331"/>
      <c r="E31" s="324"/>
      <c r="F31" s="324"/>
      <c r="G31" s="273">
        <v>17</v>
      </c>
      <c r="H31" s="848" t="s">
        <v>108</v>
      </c>
      <c r="I31" s="265" t="s">
        <v>109</v>
      </c>
      <c r="J31" s="270" t="s">
        <v>57</v>
      </c>
      <c r="K31" s="270">
        <v>10</v>
      </c>
      <c r="L31" s="271" t="s">
        <v>73</v>
      </c>
      <c r="M31" s="272">
        <v>0</v>
      </c>
      <c r="N31" s="273">
        <v>270</v>
      </c>
      <c r="O31" s="273">
        <v>0</v>
      </c>
      <c r="P31" s="274"/>
      <c r="Q31" s="335">
        <v>0</v>
      </c>
      <c r="R31" s="336"/>
      <c r="S31" s="291" t="s">
        <v>65</v>
      </c>
      <c r="T31" s="272">
        <v>0</v>
      </c>
      <c r="U31" s="272"/>
      <c r="V31" s="277"/>
      <c r="W31" s="273">
        <v>270</v>
      </c>
      <c r="X31" s="273"/>
      <c r="Y31" s="776">
        <v>192</v>
      </c>
      <c r="Z31" s="334">
        <f t="shared" si="136"/>
        <v>0</v>
      </c>
      <c r="AA31" s="273">
        <v>15</v>
      </c>
      <c r="AB31" s="281" t="s">
        <v>59</v>
      </c>
      <c r="AC31" s="40"/>
      <c r="AD31" s="41"/>
      <c r="AE31" s="41"/>
      <c r="AF31" s="41"/>
      <c r="AG31" s="40"/>
      <c r="AH31" s="41"/>
      <c r="AI31" s="41"/>
      <c r="AJ31" s="41"/>
      <c r="AK31" s="46"/>
      <c r="AL31" s="47"/>
      <c r="AM31" s="47"/>
      <c r="AN31" s="47"/>
      <c r="AO31" s="46"/>
      <c r="AP31" s="47"/>
      <c r="AQ31" s="47"/>
      <c r="AR31" s="47"/>
      <c r="AS31" s="46"/>
      <c r="AT31" s="47"/>
      <c r="AU31" s="48"/>
      <c r="AV31" s="41"/>
      <c r="AW31" s="40"/>
      <c r="AX31" s="41"/>
      <c r="AY31" s="41"/>
      <c r="AZ31" s="41"/>
      <c r="BA31" s="40"/>
      <c r="BB31" s="41"/>
      <c r="BC31" s="41"/>
      <c r="BD31" s="41"/>
      <c r="BE31" s="40"/>
      <c r="BF31" s="41"/>
      <c r="BG31" s="41"/>
      <c r="BH31" s="41"/>
      <c r="BI31" s="40"/>
      <c r="BJ31" s="41"/>
      <c r="BK31" s="41"/>
      <c r="BL31" s="41"/>
      <c r="BM31" s="40">
        <f t="shared" si="137"/>
        <v>0</v>
      </c>
      <c r="BN31" s="41">
        <f t="shared" si="138"/>
        <v>0</v>
      </c>
      <c r="BO31" s="41">
        <f t="shared" si="138"/>
        <v>0</v>
      </c>
      <c r="BP31" s="41">
        <f t="shared" si="138"/>
        <v>0</v>
      </c>
      <c r="BQ31" s="87"/>
      <c r="BR31" s="87"/>
      <c r="BS31" s="87"/>
      <c r="BT31" s="87"/>
      <c r="BU31" s="87"/>
      <c r="BV31" s="87"/>
      <c r="BW31" s="87"/>
      <c r="BX31" s="87"/>
      <c r="BY31" s="87"/>
      <c r="BZ31" s="87">
        <v>0</v>
      </c>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2">
        <f t="shared" si="76"/>
        <v>0</v>
      </c>
      <c r="DF31" s="102">
        <f t="shared" si="139"/>
        <v>0</v>
      </c>
      <c r="DG31" s="102">
        <f t="shared" si="140"/>
        <v>0</v>
      </c>
      <c r="DH31" s="102">
        <f t="shared" si="141"/>
        <v>0</v>
      </c>
      <c r="DI31" s="102"/>
      <c r="DJ31" s="87"/>
      <c r="DK31" s="87"/>
      <c r="DL31" s="87"/>
      <c r="DM31" s="87"/>
      <c r="DN31" s="87"/>
      <c r="DO31" s="87"/>
      <c r="DP31" s="87"/>
      <c r="DQ31" s="87"/>
      <c r="DR31" s="87"/>
      <c r="DS31" s="87">
        <v>0</v>
      </c>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2">
        <f t="shared" si="142"/>
        <v>0</v>
      </c>
      <c r="EX31" s="90">
        <f t="shared" si="142"/>
        <v>0</v>
      </c>
      <c r="EY31" s="90">
        <f t="shared" si="143"/>
        <v>0</v>
      </c>
      <c r="EZ31" s="90">
        <f t="shared" si="143"/>
        <v>0</v>
      </c>
      <c r="FA31" s="173"/>
      <c r="FB31" s="87"/>
      <c r="FC31" s="88"/>
      <c r="FD31" s="88"/>
      <c r="FE31" s="88"/>
      <c r="FF31" s="133"/>
      <c r="FG31" s="87"/>
      <c r="FH31" s="87">
        <v>826000000</v>
      </c>
      <c r="FI31" s="87">
        <v>826000000</v>
      </c>
      <c r="FJ31" s="87">
        <v>500844480</v>
      </c>
      <c r="FK31" s="87"/>
      <c r="FL31" s="87">
        <v>410949030</v>
      </c>
      <c r="FM31" s="87">
        <v>550114361</v>
      </c>
      <c r="FN31" s="87">
        <v>175688960</v>
      </c>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2">
        <f t="shared" si="144"/>
        <v>410949030</v>
      </c>
      <c r="GV31" s="82">
        <f t="shared" si="145"/>
        <v>1376114361</v>
      </c>
      <c r="GW31" s="82">
        <f t="shared" si="145"/>
        <v>1001688960</v>
      </c>
      <c r="GX31" s="82">
        <f t="shared" si="145"/>
        <v>500844480</v>
      </c>
      <c r="GY31" s="792">
        <f t="shared" si="145"/>
        <v>0</v>
      </c>
      <c r="GZ31" s="792">
        <f t="shared" si="146"/>
        <v>0</v>
      </c>
      <c r="HA31" s="792">
        <f t="shared" si="147"/>
        <v>0</v>
      </c>
      <c r="HB31" s="792">
        <f t="shared" si="148"/>
        <v>0</v>
      </c>
      <c r="HC31" s="792">
        <f t="shared" si="149"/>
        <v>0</v>
      </c>
      <c r="HD31" s="792">
        <f t="shared" si="150"/>
        <v>0</v>
      </c>
      <c r="HE31" s="792">
        <f t="shared" si="151"/>
        <v>0</v>
      </c>
      <c r="HF31" s="792">
        <f t="shared" si="152"/>
        <v>826000000</v>
      </c>
      <c r="HG31" s="792">
        <f t="shared" si="153"/>
        <v>826000000</v>
      </c>
      <c r="HH31" s="792">
        <f t="shared" si="154"/>
        <v>500844480</v>
      </c>
      <c r="HI31" s="792">
        <f t="shared" si="155"/>
        <v>0</v>
      </c>
      <c r="HJ31" s="792">
        <f t="shared" si="156"/>
        <v>410949030</v>
      </c>
      <c r="HK31" s="792">
        <f t="shared" si="157"/>
        <v>550114361</v>
      </c>
      <c r="HL31" s="792">
        <f t="shared" si="158"/>
        <v>175688960</v>
      </c>
      <c r="HM31" s="792">
        <f t="shared" si="159"/>
        <v>0</v>
      </c>
      <c r="HN31" s="792">
        <f t="shared" si="160"/>
        <v>0</v>
      </c>
      <c r="HO31" s="792">
        <f t="shared" si="161"/>
        <v>0</v>
      </c>
      <c r="HP31" s="792">
        <f t="shared" si="162"/>
        <v>0</v>
      </c>
      <c r="HQ31" s="792">
        <f t="shared" si="163"/>
        <v>0</v>
      </c>
      <c r="HR31" s="792">
        <f t="shared" si="164"/>
        <v>0</v>
      </c>
      <c r="HS31" s="792">
        <f t="shared" si="165"/>
        <v>0</v>
      </c>
      <c r="HT31" s="792">
        <f t="shared" si="166"/>
        <v>0</v>
      </c>
      <c r="HU31" s="792">
        <f t="shared" si="167"/>
        <v>0</v>
      </c>
      <c r="HV31" s="792">
        <f t="shared" si="168"/>
        <v>0</v>
      </c>
      <c r="HW31" s="792">
        <f t="shared" si="169"/>
        <v>0</v>
      </c>
      <c r="HX31" s="792">
        <f t="shared" si="170"/>
        <v>0</v>
      </c>
      <c r="HY31" s="792">
        <f t="shared" si="171"/>
        <v>0</v>
      </c>
      <c r="HZ31" s="792">
        <f t="shared" si="172"/>
        <v>0</v>
      </c>
      <c r="IA31" s="792">
        <f t="shared" si="173"/>
        <v>0</v>
      </c>
      <c r="IB31" s="792">
        <f t="shared" si="174"/>
        <v>0</v>
      </c>
      <c r="IC31" s="792">
        <f t="shared" si="175"/>
        <v>0</v>
      </c>
      <c r="ID31" s="792">
        <f t="shared" si="176"/>
        <v>0</v>
      </c>
      <c r="IE31" s="792">
        <f t="shared" si="177"/>
        <v>0</v>
      </c>
      <c r="IF31" s="792">
        <f t="shared" si="178"/>
        <v>0</v>
      </c>
      <c r="IG31" s="792">
        <f t="shared" si="179"/>
        <v>0</v>
      </c>
      <c r="IH31" s="792">
        <f t="shared" si="180"/>
        <v>0</v>
      </c>
      <c r="II31" s="792">
        <f t="shared" si="181"/>
        <v>0</v>
      </c>
      <c r="IJ31" s="792">
        <f t="shared" si="182"/>
        <v>0</v>
      </c>
      <c r="IK31" s="792">
        <f t="shared" si="183"/>
        <v>0</v>
      </c>
      <c r="IL31" s="792">
        <f t="shared" si="184"/>
        <v>0</v>
      </c>
      <c r="IM31" s="792">
        <f t="shared" si="185"/>
        <v>0</v>
      </c>
      <c r="IN31" s="792">
        <f t="shared" si="186"/>
        <v>0</v>
      </c>
      <c r="IO31" s="792"/>
      <c r="IP31" s="792"/>
      <c r="IQ31" s="792"/>
      <c r="IR31" s="792"/>
      <c r="IS31" s="792">
        <f t="shared" si="187"/>
        <v>410949030</v>
      </c>
      <c r="IT31" s="792">
        <f t="shared" si="188"/>
        <v>1376114361</v>
      </c>
      <c r="IU31" s="792">
        <f t="shared" si="189"/>
        <v>1001688960</v>
      </c>
      <c r="IV31" s="792">
        <f t="shared" si="190"/>
        <v>500844480</v>
      </c>
      <c r="IW31" s="793">
        <f t="shared" si="191"/>
        <v>0</v>
      </c>
    </row>
    <row r="32" spans="1:257" ht="75" customHeight="1" x14ac:dyDescent="0.2">
      <c r="A32" s="251"/>
      <c r="B32" s="251"/>
      <c r="C32" s="286"/>
      <c r="D32" s="331"/>
      <c r="E32" s="324"/>
      <c r="F32" s="324"/>
      <c r="G32" s="273">
        <v>18</v>
      </c>
      <c r="H32" s="848" t="s">
        <v>110</v>
      </c>
      <c r="I32" s="265" t="s">
        <v>111</v>
      </c>
      <c r="J32" s="270" t="s">
        <v>57</v>
      </c>
      <c r="K32" s="270">
        <v>10</v>
      </c>
      <c r="L32" s="271" t="s">
        <v>73</v>
      </c>
      <c r="M32" s="272">
        <v>0</v>
      </c>
      <c r="N32" s="272">
        <v>20</v>
      </c>
      <c r="O32" s="273">
        <v>0</v>
      </c>
      <c r="P32" s="274"/>
      <c r="Q32" s="272">
        <v>7</v>
      </c>
      <c r="R32" s="275"/>
      <c r="S32" s="297">
        <v>3</v>
      </c>
      <c r="T32" s="272">
        <v>7</v>
      </c>
      <c r="U32" s="272"/>
      <c r="V32" s="277">
        <v>7</v>
      </c>
      <c r="W32" s="272">
        <v>6</v>
      </c>
      <c r="X32" s="800">
        <v>10</v>
      </c>
      <c r="Y32" s="832">
        <v>10</v>
      </c>
      <c r="Z32" s="334">
        <f t="shared" si="136"/>
        <v>0</v>
      </c>
      <c r="AA32" s="273">
        <v>15</v>
      </c>
      <c r="AB32" s="281" t="s">
        <v>59</v>
      </c>
      <c r="AC32" s="40"/>
      <c r="AD32" s="41"/>
      <c r="AE32" s="41"/>
      <c r="AF32" s="41"/>
      <c r="AG32" s="40"/>
      <c r="AH32" s="41"/>
      <c r="AI32" s="41"/>
      <c r="AJ32" s="41"/>
      <c r="AK32" s="46"/>
      <c r="AL32" s="47"/>
      <c r="AM32" s="47"/>
      <c r="AN32" s="47"/>
      <c r="AO32" s="46"/>
      <c r="AP32" s="47"/>
      <c r="AQ32" s="47"/>
      <c r="AR32" s="47"/>
      <c r="AS32" s="46"/>
      <c r="AT32" s="47"/>
      <c r="AU32" s="48"/>
      <c r="AV32" s="41"/>
      <c r="AW32" s="40"/>
      <c r="AX32" s="41"/>
      <c r="AY32" s="41"/>
      <c r="AZ32" s="41"/>
      <c r="BA32" s="40"/>
      <c r="BB32" s="41"/>
      <c r="BC32" s="41"/>
      <c r="BD32" s="41"/>
      <c r="BE32" s="40"/>
      <c r="BF32" s="41"/>
      <c r="BG32" s="41"/>
      <c r="BH32" s="41"/>
      <c r="BI32" s="40"/>
      <c r="BJ32" s="41"/>
      <c r="BK32" s="41"/>
      <c r="BL32" s="41"/>
      <c r="BM32" s="40">
        <f t="shared" si="137"/>
        <v>0</v>
      </c>
      <c r="BN32" s="41">
        <f t="shared" si="138"/>
        <v>0</v>
      </c>
      <c r="BO32" s="41">
        <f t="shared" si="138"/>
        <v>0</v>
      </c>
      <c r="BP32" s="41">
        <f t="shared" si="138"/>
        <v>0</v>
      </c>
      <c r="BQ32" s="87"/>
      <c r="BR32" s="87"/>
      <c r="BS32" s="87"/>
      <c r="BT32" s="87"/>
      <c r="BU32" s="87"/>
      <c r="BV32" s="87">
        <v>10937233</v>
      </c>
      <c r="BW32" s="87">
        <v>3600000</v>
      </c>
      <c r="BX32" s="87">
        <v>3600000</v>
      </c>
      <c r="BY32" s="87"/>
      <c r="BZ32" s="87">
        <v>10000000</v>
      </c>
      <c r="CA32" s="87"/>
      <c r="CB32" s="87">
        <v>0</v>
      </c>
      <c r="CC32" s="87">
        <v>0</v>
      </c>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2">
        <f t="shared" si="76"/>
        <v>10000000</v>
      </c>
      <c r="DF32" s="102">
        <f t="shared" si="139"/>
        <v>10937233</v>
      </c>
      <c r="DG32" s="102">
        <f t="shared" si="140"/>
        <v>3600000</v>
      </c>
      <c r="DH32" s="102">
        <f t="shared" si="141"/>
        <v>3600000</v>
      </c>
      <c r="DI32" s="102"/>
      <c r="DJ32" s="87"/>
      <c r="DK32" s="86"/>
      <c r="DL32" s="87"/>
      <c r="DM32" s="87"/>
      <c r="DN32" s="87"/>
      <c r="DO32" s="87"/>
      <c r="DP32" s="87"/>
      <c r="DQ32" s="87"/>
      <c r="DR32" s="87"/>
      <c r="DS32" s="87">
        <v>7000000</v>
      </c>
      <c r="DT32" s="87">
        <v>28600000</v>
      </c>
      <c r="DU32" s="87">
        <v>22133346</v>
      </c>
      <c r="DV32" s="87">
        <v>22133346</v>
      </c>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2">
        <f t="shared" si="142"/>
        <v>7000000</v>
      </c>
      <c r="EX32" s="90">
        <f t="shared" si="142"/>
        <v>28600000</v>
      </c>
      <c r="EY32" s="90">
        <f t="shared" si="143"/>
        <v>22133346</v>
      </c>
      <c r="EZ32" s="90">
        <f t="shared" si="143"/>
        <v>22133346</v>
      </c>
      <c r="FA32" s="173"/>
      <c r="FB32" s="87"/>
      <c r="FC32" s="88"/>
      <c r="FD32" s="88"/>
      <c r="FE32" s="88"/>
      <c r="FF32" s="133"/>
      <c r="FG32" s="87"/>
      <c r="FH32" s="87"/>
      <c r="FI32" s="87"/>
      <c r="FJ32" s="87"/>
      <c r="FK32" s="87"/>
      <c r="FL32" s="87">
        <v>7210000</v>
      </c>
      <c r="FM32" s="87">
        <v>13620000</v>
      </c>
      <c r="FN32" s="87">
        <v>13620000</v>
      </c>
      <c r="FO32" s="87">
        <v>13620000</v>
      </c>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2">
        <f t="shared" si="144"/>
        <v>7210000</v>
      </c>
      <c r="GV32" s="82">
        <f t="shared" si="145"/>
        <v>13620000</v>
      </c>
      <c r="GW32" s="82">
        <f t="shared" si="145"/>
        <v>13620000</v>
      </c>
      <c r="GX32" s="82">
        <f t="shared" si="145"/>
        <v>13620000</v>
      </c>
      <c r="GY32" s="792">
        <f t="shared" si="145"/>
        <v>0</v>
      </c>
      <c r="GZ32" s="792">
        <f t="shared" si="146"/>
        <v>0</v>
      </c>
      <c r="HA32" s="792">
        <f t="shared" si="147"/>
        <v>0</v>
      </c>
      <c r="HB32" s="792">
        <f t="shared" si="148"/>
        <v>0</v>
      </c>
      <c r="HC32" s="792">
        <f t="shared" si="149"/>
        <v>0</v>
      </c>
      <c r="HD32" s="792">
        <f t="shared" si="150"/>
        <v>0</v>
      </c>
      <c r="HE32" s="792">
        <f t="shared" si="151"/>
        <v>0</v>
      </c>
      <c r="HF32" s="792">
        <f t="shared" si="152"/>
        <v>10937233</v>
      </c>
      <c r="HG32" s="792">
        <f t="shared" si="153"/>
        <v>3600000</v>
      </c>
      <c r="HH32" s="792">
        <f t="shared" si="154"/>
        <v>3600000</v>
      </c>
      <c r="HI32" s="792">
        <f t="shared" si="155"/>
        <v>0</v>
      </c>
      <c r="HJ32" s="792">
        <f t="shared" si="156"/>
        <v>24210000</v>
      </c>
      <c r="HK32" s="792">
        <f t="shared" si="157"/>
        <v>42220000</v>
      </c>
      <c r="HL32" s="792">
        <f t="shared" si="158"/>
        <v>35753346</v>
      </c>
      <c r="HM32" s="792">
        <f t="shared" si="159"/>
        <v>35753346</v>
      </c>
      <c r="HN32" s="792">
        <f t="shared" si="160"/>
        <v>0</v>
      </c>
      <c r="HO32" s="792">
        <f t="shared" si="161"/>
        <v>0</v>
      </c>
      <c r="HP32" s="792">
        <f t="shared" si="162"/>
        <v>0</v>
      </c>
      <c r="HQ32" s="792">
        <f t="shared" si="163"/>
        <v>0</v>
      </c>
      <c r="HR32" s="792">
        <f t="shared" si="164"/>
        <v>0</v>
      </c>
      <c r="HS32" s="792">
        <f t="shared" si="165"/>
        <v>0</v>
      </c>
      <c r="HT32" s="792">
        <f t="shared" si="166"/>
        <v>0</v>
      </c>
      <c r="HU32" s="792">
        <f t="shared" si="167"/>
        <v>0</v>
      </c>
      <c r="HV32" s="792">
        <f t="shared" si="168"/>
        <v>0</v>
      </c>
      <c r="HW32" s="792">
        <f t="shared" si="169"/>
        <v>0</v>
      </c>
      <c r="HX32" s="792">
        <f t="shared" si="170"/>
        <v>0</v>
      </c>
      <c r="HY32" s="792">
        <f t="shared" si="171"/>
        <v>0</v>
      </c>
      <c r="HZ32" s="792">
        <f t="shared" si="172"/>
        <v>0</v>
      </c>
      <c r="IA32" s="792">
        <f t="shared" si="173"/>
        <v>0</v>
      </c>
      <c r="IB32" s="792">
        <f t="shared" si="174"/>
        <v>0</v>
      </c>
      <c r="IC32" s="792">
        <f t="shared" si="175"/>
        <v>0</v>
      </c>
      <c r="ID32" s="792">
        <f t="shared" si="176"/>
        <v>0</v>
      </c>
      <c r="IE32" s="792">
        <f t="shared" si="177"/>
        <v>0</v>
      </c>
      <c r="IF32" s="792">
        <f t="shared" si="178"/>
        <v>0</v>
      </c>
      <c r="IG32" s="792">
        <f t="shared" si="179"/>
        <v>0</v>
      </c>
      <c r="IH32" s="792">
        <f t="shared" si="180"/>
        <v>0</v>
      </c>
      <c r="II32" s="792">
        <f t="shared" si="181"/>
        <v>0</v>
      </c>
      <c r="IJ32" s="792">
        <f t="shared" si="182"/>
        <v>0</v>
      </c>
      <c r="IK32" s="792">
        <f t="shared" si="183"/>
        <v>0</v>
      </c>
      <c r="IL32" s="792">
        <f t="shared" si="184"/>
        <v>0</v>
      </c>
      <c r="IM32" s="792">
        <f t="shared" si="185"/>
        <v>0</v>
      </c>
      <c r="IN32" s="792">
        <f t="shared" si="186"/>
        <v>0</v>
      </c>
      <c r="IO32" s="792"/>
      <c r="IP32" s="792"/>
      <c r="IQ32" s="792"/>
      <c r="IR32" s="792"/>
      <c r="IS32" s="792">
        <f t="shared" si="187"/>
        <v>24210000</v>
      </c>
      <c r="IT32" s="792">
        <f t="shared" si="188"/>
        <v>53157233</v>
      </c>
      <c r="IU32" s="792">
        <f t="shared" si="189"/>
        <v>39353346</v>
      </c>
      <c r="IV32" s="792">
        <f t="shared" si="190"/>
        <v>39353346</v>
      </c>
      <c r="IW32" s="793">
        <f t="shared" si="191"/>
        <v>0</v>
      </c>
    </row>
    <row r="33" spans="1:257" ht="213" customHeight="1" x14ac:dyDescent="0.2">
      <c r="A33" s="251"/>
      <c r="B33" s="251"/>
      <c r="C33" s="286"/>
      <c r="D33" s="331"/>
      <c r="E33" s="324"/>
      <c r="F33" s="324"/>
      <c r="G33" s="273">
        <v>19</v>
      </c>
      <c r="H33" s="848" t="s">
        <v>112</v>
      </c>
      <c r="I33" s="265" t="s">
        <v>113</v>
      </c>
      <c r="J33" s="270" t="s">
        <v>57</v>
      </c>
      <c r="K33" s="270">
        <v>10</v>
      </c>
      <c r="L33" s="271" t="s">
        <v>73</v>
      </c>
      <c r="M33" s="272">
        <v>20</v>
      </c>
      <c r="N33" s="272">
        <v>31</v>
      </c>
      <c r="O33" s="273">
        <v>5</v>
      </c>
      <c r="P33" s="274">
        <v>5</v>
      </c>
      <c r="Q33" s="272">
        <v>9</v>
      </c>
      <c r="R33" s="275"/>
      <c r="S33" s="318">
        <v>9</v>
      </c>
      <c r="T33" s="272">
        <v>9</v>
      </c>
      <c r="U33" s="272"/>
      <c r="V33" s="277">
        <v>9</v>
      </c>
      <c r="W33" s="272">
        <v>8</v>
      </c>
      <c r="X33" s="272"/>
      <c r="Y33" s="775">
        <v>8</v>
      </c>
      <c r="Z33" s="334">
        <f t="shared" si="136"/>
        <v>1.2969321141325636E-2</v>
      </c>
      <c r="AA33" s="273">
        <v>4</v>
      </c>
      <c r="AB33" s="270" t="s">
        <v>114</v>
      </c>
      <c r="AC33" s="40"/>
      <c r="AD33" s="41"/>
      <c r="AE33" s="41"/>
      <c r="AF33" s="41"/>
      <c r="AG33" s="40"/>
      <c r="AH33" s="41"/>
      <c r="AI33" s="41"/>
      <c r="AJ33" s="41"/>
      <c r="AK33" s="46">
        <f>9200000</f>
        <v>9200000</v>
      </c>
      <c r="AL33" s="42">
        <v>9200000</v>
      </c>
      <c r="AM33" s="47">
        <v>8549166</v>
      </c>
      <c r="AN33" s="47">
        <v>8549166</v>
      </c>
      <c r="AO33" s="46"/>
      <c r="AP33" s="47"/>
      <c r="AQ33" s="47"/>
      <c r="AR33" s="47"/>
      <c r="AS33" s="46"/>
      <c r="AT33" s="47"/>
      <c r="AU33" s="48"/>
      <c r="AV33" s="41"/>
      <c r="AW33" s="40"/>
      <c r="AX33" s="41"/>
      <c r="AY33" s="41"/>
      <c r="AZ33" s="41"/>
      <c r="BA33" s="40"/>
      <c r="BB33" s="41"/>
      <c r="BC33" s="41"/>
      <c r="BD33" s="41"/>
      <c r="BE33" s="40"/>
      <c r="BF33" s="41"/>
      <c r="BG33" s="41"/>
      <c r="BH33" s="41"/>
      <c r="BI33" s="40"/>
      <c r="BJ33" s="41"/>
      <c r="BK33" s="41"/>
      <c r="BL33" s="41"/>
      <c r="BM33" s="40">
        <f t="shared" si="137"/>
        <v>9200000</v>
      </c>
      <c r="BN33" s="41">
        <f t="shared" si="138"/>
        <v>9200000</v>
      </c>
      <c r="BO33" s="41">
        <f t="shared" si="138"/>
        <v>8549166</v>
      </c>
      <c r="BP33" s="41">
        <f t="shared" si="138"/>
        <v>8549166</v>
      </c>
      <c r="BQ33" s="87"/>
      <c r="BR33" s="87"/>
      <c r="BS33" s="87"/>
      <c r="BT33" s="87"/>
      <c r="BU33" s="87"/>
      <c r="BV33" s="87"/>
      <c r="BW33" s="87"/>
      <c r="BX33" s="87"/>
      <c r="BY33" s="87"/>
      <c r="BZ33" s="87">
        <v>7000000</v>
      </c>
      <c r="CA33" s="87">
        <v>7000000</v>
      </c>
      <c r="CB33" s="87">
        <v>5751000</v>
      </c>
      <c r="CC33" s="87">
        <v>5751000</v>
      </c>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2">
        <f t="shared" si="76"/>
        <v>7000000</v>
      </c>
      <c r="DF33" s="102">
        <f t="shared" si="139"/>
        <v>7000000</v>
      </c>
      <c r="DG33" s="102">
        <f t="shared" si="140"/>
        <v>5751000</v>
      </c>
      <c r="DH33" s="102">
        <f t="shared" si="141"/>
        <v>5751000</v>
      </c>
      <c r="DI33" s="102"/>
      <c r="DJ33" s="87"/>
      <c r="DK33" s="86"/>
      <c r="DL33" s="87"/>
      <c r="DM33" s="87"/>
      <c r="DN33" s="87"/>
      <c r="DO33" s="87"/>
      <c r="DP33" s="87"/>
      <c r="DQ33" s="87"/>
      <c r="DR33" s="87"/>
      <c r="DS33" s="87">
        <v>7000000</v>
      </c>
      <c r="DT33" s="87">
        <v>7000000</v>
      </c>
      <c r="DU33" s="87">
        <v>7000000</v>
      </c>
      <c r="DV33" s="87">
        <v>7000000</v>
      </c>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2">
        <f t="shared" si="142"/>
        <v>7000000</v>
      </c>
      <c r="EX33" s="90">
        <f t="shared" si="142"/>
        <v>7000000</v>
      </c>
      <c r="EY33" s="90">
        <f t="shared" si="143"/>
        <v>7000000</v>
      </c>
      <c r="EZ33" s="90">
        <f t="shared" si="143"/>
        <v>7000000</v>
      </c>
      <c r="FA33" s="173"/>
      <c r="FB33" s="87"/>
      <c r="FC33" s="88"/>
      <c r="FD33" s="88"/>
      <c r="FE33" s="88"/>
      <c r="FF33" s="133"/>
      <c r="FG33" s="87"/>
      <c r="FH33" s="87"/>
      <c r="FI33" s="87"/>
      <c r="FJ33" s="87"/>
      <c r="FK33" s="87"/>
      <c r="FL33" s="87">
        <v>7210000</v>
      </c>
      <c r="FM33" s="87">
        <v>11000000</v>
      </c>
      <c r="FN33" s="87">
        <v>10990080</v>
      </c>
      <c r="FO33" s="87">
        <v>10990080</v>
      </c>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2">
        <f t="shared" si="144"/>
        <v>7210000</v>
      </c>
      <c r="GV33" s="82">
        <f t="shared" si="145"/>
        <v>11000000</v>
      </c>
      <c r="GW33" s="82">
        <f t="shared" si="145"/>
        <v>10990080</v>
      </c>
      <c r="GX33" s="82">
        <f t="shared" si="145"/>
        <v>10990080</v>
      </c>
      <c r="GY33" s="792">
        <f t="shared" si="145"/>
        <v>0</v>
      </c>
      <c r="GZ33" s="792">
        <f t="shared" si="146"/>
        <v>0</v>
      </c>
      <c r="HA33" s="792">
        <f t="shared" si="147"/>
        <v>0</v>
      </c>
      <c r="HB33" s="792">
        <f t="shared" si="148"/>
        <v>0</v>
      </c>
      <c r="HC33" s="792">
        <f t="shared" si="149"/>
        <v>0</v>
      </c>
      <c r="HD33" s="792">
        <f t="shared" si="150"/>
        <v>0</v>
      </c>
      <c r="HE33" s="792">
        <f t="shared" si="151"/>
        <v>0</v>
      </c>
      <c r="HF33" s="792">
        <f t="shared" si="152"/>
        <v>0</v>
      </c>
      <c r="HG33" s="792">
        <f t="shared" si="153"/>
        <v>0</v>
      </c>
      <c r="HH33" s="792">
        <f t="shared" si="154"/>
        <v>0</v>
      </c>
      <c r="HI33" s="792">
        <f t="shared" si="155"/>
        <v>0</v>
      </c>
      <c r="HJ33" s="792">
        <f t="shared" si="156"/>
        <v>30410000</v>
      </c>
      <c r="HK33" s="792">
        <f t="shared" si="157"/>
        <v>34200000</v>
      </c>
      <c r="HL33" s="792">
        <f t="shared" si="158"/>
        <v>32290246</v>
      </c>
      <c r="HM33" s="792">
        <f t="shared" si="159"/>
        <v>32290246</v>
      </c>
      <c r="HN33" s="792">
        <f t="shared" si="160"/>
        <v>0</v>
      </c>
      <c r="HO33" s="792">
        <f t="shared" si="161"/>
        <v>0</v>
      </c>
      <c r="HP33" s="792">
        <f t="shared" si="162"/>
        <v>0</v>
      </c>
      <c r="HQ33" s="792">
        <f t="shared" si="163"/>
        <v>0</v>
      </c>
      <c r="HR33" s="792">
        <f t="shared" si="164"/>
        <v>0</v>
      </c>
      <c r="HS33" s="792">
        <f t="shared" si="165"/>
        <v>0</v>
      </c>
      <c r="HT33" s="792">
        <f t="shared" si="166"/>
        <v>0</v>
      </c>
      <c r="HU33" s="792">
        <f t="shared" si="167"/>
        <v>0</v>
      </c>
      <c r="HV33" s="792">
        <f t="shared" si="168"/>
        <v>0</v>
      </c>
      <c r="HW33" s="792">
        <f t="shared" si="169"/>
        <v>0</v>
      </c>
      <c r="HX33" s="792">
        <f t="shared" si="170"/>
        <v>0</v>
      </c>
      <c r="HY33" s="792">
        <f t="shared" si="171"/>
        <v>0</v>
      </c>
      <c r="HZ33" s="792">
        <f t="shared" si="172"/>
        <v>0</v>
      </c>
      <c r="IA33" s="792">
        <f t="shared" si="173"/>
        <v>0</v>
      </c>
      <c r="IB33" s="792">
        <f t="shared" si="174"/>
        <v>0</v>
      </c>
      <c r="IC33" s="792">
        <f t="shared" si="175"/>
        <v>0</v>
      </c>
      <c r="ID33" s="792">
        <f t="shared" si="176"/>
        <v>0</v>
      </c>
      <c r="IE33" s="792">
        <f t="shared" si="177"/>
        <v>0</v>
      </c>
      <c r="IF33" s="792">
        <f t="shared" si="178"/>
        <v>0</v>
      </c>
      <c r="IG33" s="792">
        <f t="shared" si="179"/>
        <v>0</v>
      </c>
      <c r="IH33" s="792">
        <f t="shared" si="180"/>
        <v>0</v>
      </c>
      <c r="II33" s="792">
        <f t="shared" si="181"/>
        <v>0</v>
      </c>
      <c r="IJ33" s="792">
        <f t="shared" si="182"/>
        <v>0</v>
      </c>
      <c r="IK33" s="792">
        <f t="shared" si="183"/>
        <v>0</v>
      </c>
      <c r="IL33" s="792">
        <f t="shared" si="184"/>
        <v>0</v>
      </c>
      <c r="IM33" s="792">
        <f t="shared" si="185"/>
        <v>0</v>
      </c>
      <c r="IN33" s="792">
        <f t="shared" si="186"/>
        <v>0</v>
      </c>
      <c r="IO33" s="792"/>
      <c r="IP33" s="792"/>
      <c r="IQ33" s="792"/>
      <c r="IR33" s="792"/>
      <c r="IS33" s="792">
        <f t="shared" si="187"/>
        <v>30410000</v>
      </c>
      <c r="IT33" s="792">
        <f t="shared" si="188"/>
        <v>34200000</v>
      </c>
      <c r="IU33" s="792">
        <f t="shared" si="189"/>
        <v>32290246</v>
      </c>
      <c r="IV33" s="792">
        <f t="shared" si="190"/>
        <v>32290246</v>
      </c>
      <c r="IW33" s="793">
        <f t="shared" si="191"/>
        <v>0</v>
      </c>
    </row>
    <row r="34" spans="1:257" ht="75" customHeight="1" x14ac:dyDescent="0.2">
      <c r="A34" s="337"/>
      <c r="B34" s="337"/>
      <c r="C34" s="284"/>
      <c r="D34" s="293"/>
      <c r="E34" s="295"/>
      <c r="F34" s="295"/>
      <c r="G34" s="273">
        <v>20</v>
      </c>
      <c r="H34" s="848" t="s">
        <v>115</v>
      </c>
      <c r="I34" s="265" t="s">
        <v>116</v>
      </c>
      <c r="J34" s="270" t="s">
        <v>57</v>
      </c>
      <c r="K34" s="270">
        <v>10</v>
      </c>
      <c r="L34" s="271" t="s">
        <v>73</v>
      </c>
      <c r="M34" s="272" t="s">
        <v>53</v>
      </c>
      <c r="N34" s="272">
        <v>250</v>
      </c>
      <c r="O34" s="273">
        <v>50</v>
      </c>
      <c r="P34" s="274">
        <v>100</v>
      </c>
      <c r="Q34" s="338">
        <v>70</v>
      </c>
      <c r="R34" s="275"/>
      <c r="S34" s="333">
        <v>150</v>
      </c>
      <c r="T34" s="273">
        <v>70</v>
      </c>
      <c r="U34" s="273"/>
      <c r="V34" s="274">
        <v>90</v>
      </c>
      <c r="W34" s="273">
        <v>60</v>
      </c>
      <c r="X34" s="273"/>
      <c r="Y34" s="776">
        <v>60</v>
      </c>
      <c r="Z34" s="334">
        <f t="shared" si="136"/>
        <v>1.3077586778679311E-2</v>
      </c>
      <c r="AA34" s="273">
        <v>4</v>
      </c>
      <c r="AB34" s="270" t="s">
        <v>114</v>
      </c>
      <c r="AC34" s="40"/>
      <c r="AD34" s="41"/>
      <c r="AE34" s="41"/>
      <c r="AF34" s="41"/>
      <c r="AG34" s="40"/>
      <c r="AH34" s="41"/>
      <c r="AI34" s="41"/>
      <c r="AJ34" s="41"/>
      <c r="AK34" s="46">
        <v>9276800</v>
      </c>
      <c r="AL34" s="48">
        <v>9276800</v>
      </c>
      <c r="AM34" s="47">
        <v>4894167</v>
      </c>
      <c r="AN34" s="47">
        <v>4894167</v>
      </c>
      <c r="AO34" s="46"/>
      <c r="AP34" s="47"/>
      <c r="AQ34" s="47"/>
      <c r="AR34" s="47"/>
      <c r="AS34" s="46"/>
      <c r="AT34" s="47"/>
      <c r="AU34" s="48"/>
      <c r="AV34" s="41"/>
      <c r="AW34" s="40"/>
      <c r="AX34" s="41"/>
      <c r="AY34" s="41"/>
      <c r="AZ34" s="41"/>
      <c r="BA34" s="40"/>
      <c r="BB34" s="41"/>
      <c r="BC34" s="41"/>
      <c r="BD34" s="41"/>
      <c r="BE34" s="40"/>
      <c r="BF34" s="41"/>
      <c r="BG34" s="41"/>
      <c r="BH34" s="41"/>
      <c r="BI34" s="40"/>
      <c r="BJ34" s="41"/>
      <c r="BK34" s="41"/>
      <c r="BL34" s="41"/>
      <c r="BM34" s="40">
        <f t="shared" si="137"/>
        <v>9276800</v>
      </c>
      <c r="BN34" s="41">
        <f t="shared" si="138"/>
        <v>9276800</v>
      </c>
      <c r="BO34" s="41">
        <f t="shared" si="138"/>
        <v>4894167</v>
      </c>
      <c r="BP34" s="41">
        <f t="shared" si="138"/>
        <v>4894167</v>
      </c>
      <c r="BQ34" s="87"/>
      <c r="BR34" s="87"/>
      <c r="BS34" s="87"/>
      <c r="BT34" s="87"/>
      <c r="BU34" s="87"/>
      <c r="BV34" s="87"/>
      <c r="BW34" s="87"/>
      <c r="BX34" s="87"/>
      <c r="BY34" s="87"/>
      <c r="BZ34" s="87">
        <v>7000000</v>
      </c>
      <c r="CA34" s="87">
        <v>7000000</v>
      </c>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2">
        <f t="shared" si="76"/>
        <v>7000000</v>
      </c>
      <c r="DF34" s="102">
        <f t="shared" si="139"/>
        <v>7000000</v>
      </c>
      <c r="DG34" s="102">
        <f t="shared" si="140"/>
        <v>0</v>
      </c>
      <c r="DH34" s="102">
        <f t="shared" si="141"/>
        <v>0</v>
      </c>
      <c r="DI34" s="102"/>
      <c r="DJ34" s="87"/>
      <c r="DK34" s="86"/>
      <c r="DL34" s="87"/>
      <c r="DM34" s="87"/>
      <c r="DN34" s="87"/>
      <c r="DO34" s="87"/>
      <c r="DP34" s="87"/>
      <c r="DQ34" s="87"/>
      <c r="DR34" s="87"/>
      <c r="DS34" s="87">
        <v>7000000</v>
      </c>
      <c r="DT34" s="87">
        <v>7000000</v>
      </c>
      <c r="DU34" s="87">
        <v>6965000</v>
      </c>
      <c r="DV34" s="87">
        <v>6965000</v>
      </c>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2">
        <f t="shared" si="142"/>
        <v>7000000</v>
      </c>
      <c r="EX34" s="90">
        <f t="shared" si="142"/>
        <v>7000000</v>
      </c>
      <c r="EY34" s="90">
        <f t="shared" si="143"/>
        <v>6965000</v>
      </c>
      <c r="EZ34" s="90">
        <f t="shared" si="143"/>
        <v>6965000</v>
      </c>
      <c r="FA34" s="173"/>
      <c r="FB34" s="87"/>
      <c r="FC34" s="88"/>
      <c r="FD34" s="88"/>
      <c r="FE34" s="88"/>
      <c r="FF34" s="133"/>
      <c r="FG34" s="87"/>
      <c r="FH34" s="87"/>
      <c r="FI34" s="87"/>
      <c r="FJ34" s="87"/>
      <c r="FK34" s="87"/>
      <c r="FL34" s="87">
        <v>7210000</v>
      </c>
      <c r="FM34" s="87">
        <v>11000000</v>
      </c>
      <c r="FN34" s="87">
        <v>11000000</v>
      </c>
      <c r="FO34" s="87">
        <v>11000000</v>
      </c>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2">
        <f t="shared" si="144"/>
        <v>7210000</v>
      </c>
      <c r="GV34" s="82">
        <f t="shared" si="145"/>
        <v>11000000</v>
      </c>
      <c r="GW34" s="82">
        <f t="shared" si="145"/>
        <v>11000000</v>
      </c>
      <c r="GX34" s="82">
        <f t="shared" si="145"/>
        <v>11000000</v>
      </c>
      <c r="GY34" s="792">
        <f t="shared" si="145"/>
        <v>0</v>
      </c>
      <c r="GZ34" s="792">
        <f t="shared" si="146"/>
        <v>0</v>
      </c>
      <c r="HA34" s="792">
        <f t="shared" si="147"/>
        <v>0</v>
      </c>
      <c r="HB34" s="792">
        <f t="shared" si="148"/>
        <v>0</v>
      </c>
      <c r="HC34" s="792">
        <f t="shared" si="149"/>
        <v>0</v>
      </c>
      <c r="HD34" s="792">
        <f t="shared" si="150"/>
        <v>0</v>
      </c>
      <c r="HE34" s="792">
        <f t="shared" si="151"/>
        <v>0</v>
      </c>
      <c r="HF34" s="792">
        <f t="shared" si="152"/>
        <v>0</v>
      </c>
      <c r="HG34" s="792">
        <f t="shared" si="153"/>
        <v>0</v>
      </c>
      <c r="HH34" s="792">
        <f t="shared" si="154"/>
        <v>0</v>
      </c>
      <c r="HI34" s="792">
        <f t="shared" si="155"/>
        <v>0</v>
      </c>
      <c r="HJ34" s="792">
        <f t="shared" si="156"/>
        <v>30486800</v>
      </c>
      <c r="HK34" s="792">
        <f t="shared" si="157"/>
        <v>34276800</v>
      </c>
      <c r="HL34" s="792">
        <f t="shared" si="158"/>
        <v>22859167</v>
      </c>
      <c r="HM34" s="792">
        <f t="shared" si="159"/>
        <v>22859167</v>
      </c>
      <c r="HN34" s="792">
        <f t="shared" si="160"/>
        <v>0</v>
      </c>
      <c r="HO34" s="792">
        <f t="shared" si="161"/>
        <v>0</v>
      </c>
      <c r="HP34" s="792">
        <f t="shared" si="162"/>
        <v>0</v>
      </c>
      <c r="HQ34" s="792">
        <f t="shared" si="163"/>
        <v>0</v>
      </c>
      <c r="HR34" s="792">
        <f t="shared" si="164"/>
        <v>0</v>
      </c>
      <c r="HS34" s="792">
        <f t="shared" si="165"/>
        <v>0</v>
      </c>
      <c r="HT34" s="792">
        <f t="shared" si="166"/>
        <v>0</v>
      </c>
      <c r="HU34" s="792">
        <f t="shared" si="167"/>
        <v>0</v>
      </c>
      <c r="HV34" s="792">
        <f t="shared" si="168"/>
        <v>0</v>
      </c>
      <c r="HW34" s="792">
        <f t="shared" si="169"/>
        <v>0</v>
      </c>
      <c r="HX34" s="792">
        <f t="shared" si="170"/>
        <v>0</v>
      </c>
      <c r="HY34" s="792">
        <f t="shared" si="171"/>
        <v>0</v>
      </c>
      <c r="HZ34" s="792">
        <f t="shared" si="172"/>
        <v>0</v>
      </c>
      <c r="IA34" s="792">
        <f t="shared" si="173"/>
        <v>0</v>
      </c>
      <c r="IB34" s="792">
        <f t="shared" si="174"/>
        <v>0</v>
      </c>
      <c r="IC34" s="792">
        <f t="shared" si="175"/>
        <v>0</v>
      </c>
      <c r="ID34" s="792">
        <f t="shared" si="176"/>
        <v>0</v>
      </c>
      <c r="IE34" s="792">
        <f t="shared" si="177"/>
        <v>0</v>
      </c>
      <c r="IF34" s="792">
        <f t="shared" si="178"/>
        <v>0</v>
      </c>
      <c r="IG34" s="792">
        <f t="shared" si="179"/>
        <v>0</v>
      </c>
      <c r="IH34" s="792">
        <f t="shared" si="180"/>
        <v>0</v>
      </c>
      <c r="II34" s="792">
        <f t="shared" si="181"/>
        <v>0</v>
      </c>
      <c r="IJ34" s="792">
        <f t="shared" si="182"/>
        <v>0</v>
      </c>
      <c r="IK34" s="792">
        <f t="shared" si="183"/>
        <v>0</v>
      </c>
      <c r="IL34" s="792">
        <f t="shared" si="184"/>
        <v>0</v>
      </c>
      <c r="IM34" s="792">
        <f t="shared" si="185"/>
        <v>0</v>
      </c>
      <c r="IN34" s="792">
        <f t="shared" si="186"/>
        <v>0</v>
      </c>
      <c r="IO34" s="792"/>
      <c r="IP34" s="792"/>
      <c r="IQ34" s="792"/>
      <c r="IR34" s="792"/>
      <c r="IS34" s="792">
        <f t="shared" si="187"/>
        <v>30486800</v>
      </c>
      <c r="IT34" s="792">
        <f t="shared" si="188"/>
        <v>34276800</v>
      </c>
      <c r="IU34" s="792">
        <f t="shared" si="189"/>
        <v>22859167</v>
      </c>
      <c r="IV34" s="792">
        <f t="shared" si="190"/>
        <v>22859167</v>
      </c>
      <c r="IW34" s="793">
        <f t="shared" si="191"/>
        <v>0</v>
      </c>
    </row>
    <row r="35" spans="1:257" ht="24.75" customHeight="1" x14ac:dyDescent="0.2">
      <c r="A35" s="339">
        <v>2</v>
      </c>
      <c r="B35" s="340" t="s">
        <v>117</v>
      </c>
      <c r="C35" s="341"/>
      <c r="D35" s="342"/>
      <c r="E35" s="342"/>
      <c r="F35" s="342"/>
      <c r="G35" s="341"/>
      <c r="H35" s="341"/>
      <c r="I35" s="341"/>
      <c r="J35" s="341"/>
      <c r="K35" s="341"/>
      <c r="L35" s="341"/>
      <c r="M35" s="341"/>
      <c r="N35" s="341"/>
      <c r="O35" s="341"/>
      <c r="P35" s="341"/>
      <c r="Q35" s="341"/>
      <c r="R35" s="341"/>
      <c r="S35" s="341"/>
      <c r="T35" s="341"/>
      <c r="U35" s="341"/>
      <c r="V35" s="341"/>
      <c r="W35" s="341"/>
      <c r="X35" s="785"/>
      <c r="Y35" s="746"/>
      <c r="Z35" s="36"/>
      <c r="AA35" s="36">
        <f t="shared" ref="AA35:CK35" si="192">AA36+AA73+AA81</f>
        <v>40</v>
      </c>
      <c r="AB35" s="36">
        <f t="shared" si="192"/>
        <v>0</v>
      </c>
      <c r="AC35" s="36">
        <f t="shared" si="192"/>
        <v>0</v>
      </c>
      <c r="AD35" s="36">
        <f t="shared" si="192"/>
        <v>0</v>
      </c>
      <c r="AE35" s="36">
        <f t="shared" si="192"/>
        <v>0</v>
      </c>
      <c r="AF35" s="36">
        <f t="shared" si="192"/>
        <v>0</v>
      </c>
      <c r="AG35" s="36">
        <f t="shared" si="192"/>
        <v>7917656341</v>
      </c>
      <c r="AH35" s="36">
        <f t="shared" si="192"/>
        <v>8617409300</v>
      </c>
      <c r="AI35" s="36">
        <f t="shared" si="192"/>
        <v>6631340752.6400003</v>
      </c>
      <c r="AJ35" s="36">
        <f t="shared" si="192"/>
        <v>4773564756</v>
      </c>
      <c r="AK35" s="36">
        <f t="shared" si="192"/>
        <v>1496293889</v>
      </c>
      <c r="AL35" s="36">
        <f t="shared" si="192"/>
        <v>2127032055</v>
      </c>
      <c r="AM35" s="36">
        <f t="shared" si="192"/>
        <v>1444326605</v>
      </c>
      <c r="AN35" s="36">
        <f t="shared" si="192"/>
        <v>1348546672</v>
      </c>
      <c r="AO35" s="36">
        <f t="shared" si="192"/>
        <v>20519904</v>
      </c>
      <c r="AP35" s="36">
        <f t="shared" si="192"/>
        <v>148519904</v>
      </c>
      <c r="AQ35" s="36">
        <f t="shared" si="192"/>
        <v>20519904</v>
      </c>
      <c r="AR35" s="36">
        <f t="shared" si="192"/>
        <v>0</v>
      </c>
      <c r="AS35" s="36">
        <f t="shared" si="192"/>
        <v>0</v>
      </c>
      <c r="AT35" s="36">
        <f t="shared" si="192"/>
        <v>0</v>
      </c>
      <c r="AU35" s="36">
        <f t="shared" si="192"/>
        <v>0</v>
      </c>
      <c r="AV35" s="36">
        <f t="shared" si="192"/>
        <v>0</v>
      </c>
      <c r="AW35" s="36">
        <f t="shared" si="192"/>
        <v>0</v>
      </c>
      <c r="AX35" s="36">
        <f t="shared" si="192"/>
        <v>0</v>
      </c>
      <c r="AY35" s="36">
        <f t="shared" si="192"/>
        <v>0</v>
      </c>
      <c r="AZ35" s="36">
        <f t="shared" si="192"/>
        <v>0</v>
      </c>
      <c r="BA35" s="36">
        <f t="shared" si="192"/>
        <v>0</v>
      </c>
      <c r="BB35" s="36">
        <f t="shared" si="192"/>
        <v>0</v>
      </c>
      <c r="BC35" s="36">
        <f t="shared" si="192"/>
        <v>0</v>
      </c>
      <c r="BD35" s="36">
        <f t="shared" si="192"/>
        <v>0</v>
      </c>
      <c r="BE35" s="36">
        <f t="shared" si="192"/>
        <v>0</v>
      </c>
      <c r="BF35" s="36">
        <f t="shared" si="192"/>
        <v>0</v>
      </c>
      <c r="BG35" s="36">
        <f t="shared" si="192"/>
        <v>0</v>
      </c>
      <c r="BH35" s="36">
        <f t="shared" si="192"/>
        <v>0</v>
      </c>
      <c r="BI35" s="36">
        <f t="shared" si="192"/>
        <v>15650000000</v>
      </c>
      <c r="BJ35" s="36">
        <f t="shared" si="192"/>
        <v>0</v>
      </c>
      <c r="BK35" s="36">
        <f t="shared" si="192"/>
        <v>0</v>
      </c>
      <c r="BL35" s="36">
        <f t="shared" si="192"/>
        <v>0</v>
      </c>
      <c r="BM35" s="36">
        <f t="shared" si="192"/>
        <v>25084470134</v>
      </c>
      <c r="BN35" s="36">
        <f t="shared" si="192"/>
        <v>10892961259</v>
      </c>
      <c r="BO35" s="36">
        <f t="shared" si="192"/>
        <v>8096187261.6400003</v>
      </c>
      <c r="BP35" s="36">
        <f t="shared" si="192"/>
        <v>6122111428</v>
      </c>
      <c r="BQ35" s="36">
        <f t="shared" si="192"/>
        <v>6000000000</v>
      </c>
      <c r="BR35" s="36">
        <f t="shared" si="192"/>
        <v>0</v>
      </c>
      <c r="BS35" s="36">
        <f t="shared" si="192"/>
        <v>0</v>
      </c>
      <c r="BT35" s="36">
        <f t="shared" si="192"/>
        <v>0</v>
      </c>
      <c r="BU35" s="36">
        <f t="shared" si="192"/>
        <v>8345340727</v>
      </c>
      <c r="BV35" s="36">
        <f t="shared" si="192"/>
        <v>7387643861</v>
      </c>
      <c r="BW35" s="36">
        <f t="shared" si="192"/>
        <v>5718417606.6599998</v>
      </c>
      <c r="BX35" s="36">
        <f t="shared" si="192"/>
        <v>5048823144.8600006</v>
      </c>
      <c r="BY35" s="36">
        <f t="shared" si="192"/>
        <v>0</v>
      </c>
      <c r="BZ35" s="36">
        <f t="shared" si="192"/>
        <v>750000000</v>
      </c>
      <c r="CA35" s="36">
        <f t="shared" si="192"/>
        <v>11028318478.279999</v>
      </c>
      <c r="CB35" s="36">
        <f t="shared" si="192"/>
        <v>8060640633.9800005</v>
      </c>
      <c r="CC35" s="36">
        <f t="shared" si="192"/>
        <v>7789381249.9800005</v>
      </c>
      <c r="CD35" s="36">
        <f t="shared" si="192"/>
        <v>16474147</v>
      </c>
      <c r="CE35" s="36">
        <f t="shared" si="192"/>
        <v>0</v>
      </c>
      <c r="CF35" s="36">
        <f t="shared" si="192"/>
        <v>611890318</v>
      </c>
      <c r="CG35" s="36">
        <f t="shared" si="192"/>
        <v>0</v>
      </c>
      <c r="CH35" s="36">
        <f t="shared" si="192"/>
        <v>0</v>
      </c>
      <c r="CI35" s="36">
        <f t="shared" si="192"/>
        <v>0</v>
      </c>
      <c r="CJ35" s="36">
        <f t="shared" si="192"/>
        <v>0</v>
      </c>
      <c r="CK35" s="36">
        <f t="shared" si="192"/>
        <v>0</v>
      </c>
      <c r="CL35" s="36">
        <f t="shared" ref="CL35:EW35" si="193">CL36+CL73+CL81</f>
        <v>0</v>
      </c>
      <c r="CM35" s="36">
        <f t="shared" si="193"/>
        <v>0</v>
      </c>
      <c r="CN35" s="36">
        <f t="shared" si="193"/>
        <v>0</v>
      </c>
      <c r="CO35" s="36">
        <f t="shared" si="193"/>
        <v>0</v>
      </c>
      <c r="CP35" s="36">
        <f t="shared" si="193"/>
        <v>0</v>
      </c>
      <c r="CQ35" s="36">
        <f t="shared" si="193"/>
        <v>0</v>
      </c>
      <c r="CR35" s="36">
        <f t="shared" si="193"/>
        <v>0</v>
      </c>
      <c r="CS35" s="36">
        <f t="shared" si="193"/>
        <v>0</v>
      </c>
      <c r="CT35" s="36">
        <f t="shared" si="193"/>
        <v>0</v>
      </c>
      <c r="CU35" s="36">
        <f t="shared" si="193"/>
        <v>0</v>
      </c>
      <c r="CV35" s="36">
        <f t="shared" si="193"/>
        <v>0</v>
      </c>
      <c r="CW35" s="36">
        <f t="shared" si="193"/>
        <v>0</v>
      </c>
      <c r="CX35" s="36">
        <f t="shared" si="193"/>
        <v>0</v>
      </c>
      <c r="CY35" s="36">
        <f t="shared" si="193"/>
        <v>0</v>
      </c>
      <c r="CZ35" s="36">
        <f t="shared" si="193"/>
        <v>0</v>
      </c>
      <c r="DA35" s="36">
        <f t="shared" si="193"/>
        <v>16000000000</v>
      </c>
      <c r="DB35" s="36">
        <f t="shared" si="193"/>
        <v>0</v>
      </c>
      <c r="DC35" s="36">
        <f t="shared" si="193"/>
        <v>0</v>
      </c>
      <c r="DD35" s="36">
        <f t="shared" si="193"/>
        <v>0</v>
      </c>
      <c r="DE35" s="36">
        <f t="shared" si="193"/>
        <v>31095340727</v>
      </c>
      <c r="DF35" s="36">
        <f t="shared" si="193"/>
        <v>19027852657.279999</v>
      </c>
      <c r="DG35" s="36">
        <f t="shared" si="193"/>
        <v>13779058240.639999</v>
      </c>
      <c r="DH35" s="36">
        <f t="shared" si="193"/>
        <v>12838204394.84</v>
      </c>
      <c r="DI35" s="36">
        <f t="shared" si="193"/>
        <v>16474147</v>
      </c>
      <c r="DJ35" s="36">
        <f t="shared" si="193"/>
        <v>13000000000</v>
      </c>
      <c r="DK35" s="36">
        <f t="shared" si="193"/>
        <v>8642341966.5</v>
      </c>
      <c r="DL35" s="36">
        <f t="shared" si="193"/>
        <v>7076958184.5</v>
      </c>
      <c r="DM35" s="36">
        <f t="shared" si="193"/>
        <v>3907053634.8099999</v>
      </c>
      <c r="DN35" s="36">
        <f t="shared" si="193"/>
        <v>8364317496</v>
      </c>
      <c r="DO35" s="36">
        <f t="shared" si="193"/>
        <v>9256191107.8999996</v>
      </c>
      <c r="DP35" s="36">
        <f t="shared" si="193"/>
        <v>8527244630.7600002</v>
      </c>
      <c r="DQ35" s="36">
        <f t="shared" si="193"/>
        <v>5030066026.9800005</v>
      </c>
      <c r="DR35" s="36">
        <f t="shared" si="193"/>
        <v>31150699</v>
      </c>
      <c r="DS35" s="36">
        <f t="shared" si="193"/>
        <v>638219424</v>
      </c>
      <c r="DT35" s="36">
        <f t="shared" si="193"/>
        <v>10187191150</v>
      </c>
      <c r="DU35" s="36">
        <f t="shared" si="193"/>
        <v>7264912886.3600006</v>
      </c>
      <c r="DV35" s="36">
        <f t="shared" si="193"/>
        <v>6364403208.1100006</v>
      </c>
      <c r="DW35" s="36">
        <f t="shared" si="193"/>
        <v>19996934</v>
      </c>
      <c r="DX35" s="36">
        <f t="shared" si="193"/>
        <v>0</v>
      </c>
      <c r="DY35" s="36">
        <f t="shared" si="193"/>
        <v>0</v>
      </c>
      <c r="DZ35" s="36">
        <f t="shared" si="193"/>
        <v>0</v>
      </c>
      <c r="EA35" s="36">
        <f t="shared" si="193"/>
        <v>0</v>
      </c>
      <c r="EB35" s="36">
        <f t="shared" si="193"/>
        <v>0</v>
      </c>
      <c r="EC35" s="36">
        <f t="shared" si="193"/>
        <v>0</v>
      </c>
      <c r="ED35" s="36">
        <f t="shared" si="193"/>
        <v>0</v>
      </c>
      <c r="EE35" s="36">
        <f t="shared" si="193"/>
        <v>0</v>
      </c>
      <c r="EF35" s="36">
        <f t="shared" si="193"/>
        <v>0</v>
      </c>
      <c r="EG35" s="36">
        <f t="shared" si="193"/>
        <v>0</v>
      </c>
      <c r="EH35" s="36">
        <f t="shared" si="193"/>
        <v>0</v>
      </c>
      <c r="EI35" s="36">
        <f t="shared" si="193"/>
        <v>0</v>
      </c>
      <c r="EJ35" s="36">
        <f t="shared" si="193"/>
        <v>0</v>
      </c>
      <c r="EK35" s="36">
        <f t="shared" si="193"/>
        <v>0</v>
      </c>
      <c r="EL35" s="36">
        <f t="shared" si="193"/>
        <v>0</v>
      </c>
      <c r="EM35" s="36">
        <f t="shared" si="193"/>
        <v>0</v>
      </c>
      <c r="EN35" s="36">
        <f t="shared" si="193"/>
        <v>0</v>
      </c>
      <c r="EO35" s="36">
        <f t="shared" si="193"/>
        <v>0</v>
      </c>
      <c r="EP35" s="36">
        <f t="shared" si="193"/>
        <v>0</v>
      </c>
      <c r="EQ35" s="36">
        <f t="shared" si="193"/>
        <v>0</v>
      </c>
      <c r="ER35" s="36">
        <f t="shared" si="193"/>
        <v>0</v>
      </c>
      <c r="ES35" s="36">
        <f t="shared" si="193"/>
        <v>10000000000</v>
      </c>
      <c r="ET35" s="36">
        <f t="shared" si="193"/>
        <v>0</v>
      </c>
      <c r="EU35" s="36">
        <f t="shared" si="193"/>
        <v>0</v>
      </c>
      <c r="EV35" s="36">
        <f t="shared" si="193"/>
        <v>0</v>
      </c>
      <c r="EW35" s="36">
        <f t="shared" si="193"/>
        <v>32002536920</v>
      </c>
      <c r="EX35" s="36">
        <f t="shared" ref="EX35:GY35" si="194">EX36+EX73+EX81</f>
        <v>28085724224.400002</v>
      </c>
      <c r="EY35" s="36">
        <f t="shared" si="194"/>
        <v>22869115701.620003</v>
      </c>
      <c r="EZ35" s="36">
        <f t="shared" si="194"/>
        <v>15301522869.9</v>
      </c>
      <c r="FA35" s="36">
        <f t="shared" si="194"/>
        <v>51147633</v>
      </c>
      <c r="FB35" s="36">
        <f t="shared" si="194"/>
        <v>10000000000</v>
      </c>
      <c r="FC35" s="36">
        <f t="shared" si="194"/>
        <v>7380100558.0599995</v>
      </c>
      <c r="FD35" s="36">
        <f t="shared" si="194"/>
        <v>7380100558.0599995</v>
      </c>
      <c r="FE35" s="36">
        <f t="shared" si="194"/>
        <v>5560785645.5599995</v>
      </c>
      <c r="FF35" s="36">
        <f t="shared" si="194"/>
        <v>3091300925.6699996</v>
      </c>
      <c r="FG35" s="36">
        <f t="shared" si="194"/>
        <v>8778801135</v>
      </c>
      <c r="FH35" s="36">
        <f t="shared" si="194"/>
        <v>6361552331</v>
      </c>
      <c r="FI35" s="36">
        <f t="shared" si="194"/>
        <v>5294551170.1399994</v>
      </c>
      <c r="FJ35" s="36">
        <f t="shared" si="194"/>
        <v>5209087072.8400002</v>
      </c>
      <c r="FK35" s="36">
        <f t="shared" si="194"/>
        <v>286050905.69</v>
      </c>
      <c r="FL35" s="36">
        <f t="shared" si="194"/>
        <v>535166007</v>
      </c>
      <c r="FM35" s="36">
        <f t="shared" si="194"/>
        <v>8679157319</v>
      </c>
      <c r="FN35" s="36">
        <f t="shared" si="194"/>
        <v>6085230066.4799995</v>
      </c>
      <c r="FO35" s="36">
        <f t="shared" si="194"/>
        <v>5647430759.4799995</v>
      </c>
      <c r="FP35" s="36">
        <f t="shared" si="194"/>
        <v>191919465.25</v>
      </c>
      <c r="FQ35" s="36">
        <f t="shared" si="194"/>
        <v>0</v>
      </c>
      <c r="FR35" s="36">
        <f t="shared" si="194"/>
        <v>815853756</v>
      </c>
      <c r="FS35" s="36">
        <f t="shared" si="194"/>
        <v>803071603</v>
      </c>
      <c r="FT35" s="36">
        <f t="shared" si="194"/>
        <v>0</v>
      </c>
      <c r="FU35" s="36">
        <f t="shared" si="194"/>
        <v>0</v>
      </c>
      <c r="FV35" s="36">
        <f t="shared" si="194"/>
        <v>0</v>
      </c>
      <c r="FW35" s="36">
        <f t="shared" si="194"/>
        <v>0</v>
      </c>
      <c r="FX35" s="36">
        <f t="shared" si="194"/>
        <v>0</v>
      </c>
      <c r="FY35" s="36">
        <f t="shared" si="194"/>
        <v>0</v>
      </c>
      <c r="FZ35" s="36">
        <f t="shared" si="194"/>
        <v>0</v>
      </c>
      <c r="GA35" s="36">
        <f t="shared" si="194"/>
        <v>0</v>
      </c>
      <c r="GB35" s="36">
        <f t="shared" si="194"/>
        <v>0</v>
      </c>
      <c r="GC35" s="36">
        <f t="shared" si="194"/>
        <v>0</v>
      </c>
      <c r="GD35" s="36">
        <f t="shared" si="194"/>
        <v>0</v>
      </c>
      <c r="GE35" s="36">
        <f t="shared" si="194"/>
        <v>0</v>
      </c>
      <c r="GF35" s="36">
        <f t="shared" si="194"/>
        <v>0</v>
      </c>
      <c r="GG35" s="36">
        <f t="shared" si="194"/>
        <v>0</v>
      </c>
      <c r="GH35" s="36">
        <f t="shared" si="194"/>
        <v>0</v>
      </c>
      <c r="GI35" s="36">
        <f t="shared" si="194"/>
        <v>0</v>
      </c>
      <c r="GJ35" s="36">
        <f t="shared" si="194"/>
        <v>0</v>
      </c>
      <c r="GK35" s="36">
        <f t="shared" si="194"/>
        <v>0</v>
      </c>
      <c r="GL35" s="36">
        <f t="shared" si="194"/>
        <v>0</v>
      </c>
      <c r="GM35" s="36">
        <f t="shared" si="194"/>
        <v>0</v>
      </c>
      <c r="GN35" s="36">
        <f t="shared" si="194"/>
        <v>0</v>
      </c>
      <c r="GO35" s="36">
        <f t="shared" si="194"/>
        <v>0</v>
      </c>
      <c r="GP35" s="36">
        <f t="shared" si="194"/>
        <v>14054879885</v>
      </c>
      <c r="GQ35" s="36">
        <f t="shared" si="194"/>
        <v>0</v>
      </c>
      <c r="GR35" s="36">
        <f t="shared" si="194"/>
        <v>0</v>
      </c>
      <c r="GS35" s="36">
        <f t="shared" si="194"/>
        <v>0</v>
      </c>
      <c r="GT35" s="36">
        <f t="shared" si="194"/>
        <v>0</v>
      </c>
      <c r="GU35" s="36">
        <f t="shared" si="194"/>
        <v>33368847027</v>
      </c>
      <c r="GV35" s="36">
        <f t="shared" si="194"/>
        <v>23479646876.059998</v>
      </c>
      <c r="GW35" s="36">
        <f t="shared" si="194"/>
        <v>19810865354.68</v>
      </c>
      <c r="GX35" s="36">
        <f t="shared" si="194"/>
        <v>16721288877.880001</v>
      </c>
      <c r="GY35" s="962">
        <f t="shared" si="194"/>
        <v>3569271296.6099997</v>
      </c>
      <c r="GZ35" s="36">
        <f t="shared" ref="GZ35:IW35" si="195">GZ36+GZ73+GZ81</f>
        <v>29000000000</v>
      </c>
      <c r="HA35" s="36">
        <f t="shared" si="195"/>
        <v>16022442524.559999</v>
      </c>
      <c r="HB35" s="36">
        <f t="shared" si="195"/>
        <v>14457058742.560001</v>
      </c>
      <c r="HC35" s="36">
        <f t="shared" si="195"/>
        <v>9467839280.3699989</v>
      </c>
      <c r="HD35" s="36">
        <f t="shared" si="195"/>
        <v>3091300925.6699996</v>
      </c>
      <c r="HE35" s="36">
        <f t="shared" si="195"/>
        <v>33406115699</v>
      </c>
      <c r="HF35" s="36">
        <f t="shared" si="195"/>
        <v>31622796599.899998</v>
      </c>
      <c r="HG35" s="36">
        <f t="shared" si="195"/>
        <v>26171554160.199997</v>
      </c>
      <c r="HH35" s="36">
        <f t="shared" si="195"/>
        <v>20061541000.679996</v>
      </c>
      <c r="HI35" s="36">
        <f t="shared" si="195"/>
        <v>317201604.69</v>
      </c>
      <c r="HJ35" s="36">
        <f t="shared" si="195"/>
        <v>3419679320</v>
      </c>
      <c r="HK35" s="36">
        <f t="shared" si="195"/>
        <v>32264681914.279999</v>
      </c>
      <c r="HL35" s="36">
        <f t="shared" si="195"/>
        <v>23103022148.82</v>
      </c>
      <c r="HM35" s="36">
        <f t="shared" si="195"/>
        <v>21453747289.57</v>
      </c>
      <c r="HN35" s="36">
        <f t="shared" si="195"/>
        <v>228390546.25</v>
      </c>
      <c r="HO35" s="36">
        <f t="shared" si="195"/>
        <v>20519904</v>
      </c>
      <c r="HP35" s="36">
        <f t="shared" si="195"/>
        <v>1576263978</v>
      </c>
      <c r="HQ35" s="36">
        <f t="shared" si="195"/>
        <v>823591507</v>
      </c>
      <c r="HR35" s="36">
        <f t="shared" si="195"/>
        <v>0</v>
      </c>
      <c r="HS35" s="36">
        <f t="shared" si="195"/>
        <v>0</v>
      </c>
      <c r="HT35" s="36">
        <f t="shared" si="195"/>
        <v>0</v>
      </c>
      <c r="HU35" s="36">
        <f t="shared" si="195"/>
        <v>0</v>
      </c>
      <c r="HV35" s="36">
        <f t="shared" si="195"/>
        <v>0</v>
      </c>
      <c r="HW35" s="36">
        <f t="shared" si="195"/>
        <v>0</v>
      </c>
      <c r="HX35" s="36">
        <f t="shared" si="195"/>
        <v>0</v>
      </c>
      <c r="HY35" s="36">
        <f t="shared" si="195"/>
        <v>0</v>
      </c>
      <c r="HZ35" s="36">
        <f t="shared" si="195"/>
        <v>0</v>
      </c>
      <c r="IA35" s="36">
        <f t="shared" si="195"/>
        <v>0</v>
      </c>
      <c r="IB35" s="36">
        <f t="shared" si="195"/>
        <v>0</v>
      </c>
      <c r="IC35" s="36">
        <f t="shared" si="195"/>
        <v>0</v>
      </c>
      <c r="ID35" s="36">
        <f t="shared" si="195"/>
        <v>0</v>
      </c>
      <c r="IE35" s="36">
        <f t="shared" si="195"/>
        <v>0</v>
      </c>
      <c r="IF35" s="36">
        <f t="shared" si="195"/>
        <v>0</v>
      </c>
      <c r="IG35" s="36">
        <f t="shared" si="195"/>
        <v>0</v>
      </c>
      <c r="IH35" s="36">
        <f t="shared" si="195"/>
        <v>0</v>
      </c>
      <c r="II35" s="36">
        <f t="shared" si="195"/>
        <v>0</v>
      </c>
      <c r="IJ35" s="36">
        <f t="shared" si="195"/>
        <v>0</v>
      </c>
      <c r="IK35" s="36">
        <f t="shared" si="195"/>
        <v>0</v>
      </c>
      <c r="IL35" s="36">
        <f t="shared" si="195"/>
        <v>0</v>
      </c>
      <c r="IM35" s="36">
        <f t="shared" si="195"/>
        <v>0</v>
      </c>
      <c r="IN35" s="36">
        <f t="shared" si="195"/>
        <v>55704879885</v>
      </c>
      <c r="IO35" s="36">
        <f t="shared" si="195"/>
        <v>0</v>
      </c>
      <c r="IP35" s="36">
        <f t="shared" si="195"/>
        <v>0</v>
      </c>
      <c r="IQ35" s="36">
        <f t="shared" si="195"/>
        <v>0</v>
      </c>
      <c r="IR35" s="36">
        <f t="shared" si="195"/>
        <v>0</v>
      </c>
      <c r="IS35" s="36">
        <f t="shared" si="195"/>
        <v>121551194808</v>
      </c>
      <c r="IT35" s="36">
        <f t="shared" si="195"/>
        <v>81486185016.73999</v>
      </c>
      <c r="IU35" s="36">
        <f t="shared" si="195"/>
        <v>64555226558.580002</v>
      </c>
      <c r="IV35" s="36">
        <f t="shared" si="195"/>
        <v>50983127570.620003</v>
      </c>
      <c r="IW35" s="36">
        <f t="shared" si="195"/>
        <v>3636893076.6099997</v>
      </c>
    </row>
    <row r="36" spans="1:257" ht="24.75" customHeight="1" x14ac:dyDescent="0.2">
      <c r="A36" s="343"/>
      <c r="B36" s="239">
        <v>2</v>
      </c>
      <c r="C36" s="344" t="s">
        <v>118</v>
      </c>
      <c r="D36" s="241"/>
      <c r="E36" s="242"/>
      <c r="F36" s="242"/>
      <c r="G36" s="243"/>
      <c r="H36" s="243"/>
      <c r="I36" s="243"/>
      <c r="J36" s="243"/>
      <c r="K36" s="243"/>
      <c r="L36" s="243"/>
      <c r="M36" s="243"/>
      <c r="N36" s="243"/>
      <c r="O36" s="243"/>
      <c r="P36" s="243"/>
      <c r="Q36" s="243"/>
      <c r="R36" s="243"/>
      <c r="S36" s="243"/>
      <c r="T36" s="243"/>
      <c r="U36" s="243"/>
      <c r="V36" s="243"/>
      <c r="W36" s="243"/>
      <c r="X36" s="610"/>
      <c r="Y36" s="246"/>
      <c r="Z36" s="37"/>
      <c r="AA36" s="37">
        <f t="shared" ref="AA36:CL36" si="196">AA37+AA42+AA49+AA54+AA58+AA64+AA69</f>
        <v>40</v>
      </c>
      <c r="AB36" s="37">
        <f t="shared" si="196"/>
        <v>0</v>
      </c>
      <c r="AC36" s="37">
        <f t="shared" si="196"/>
        <v>0</v>
      </c>
      <c r="AD36" s="37">
        <f t="shared" si="196"/>
        <v>0</v>
      </c>
      <c r="AE36" s="37">
        <f t="shared" si="196"/>
        <v>0</v>
      </c>
      <c r="AF36" s="37">
        <f t="shared" si="196"/>
        <v>0</v>
      </c>
      <c r="AG36" s="37">
        <f t="shared" si="196"/>
        <v>0</v>
      </c>
      <c r="AH36" s="37">
        <f t="shared" si="196"/>
        <v>0</v>
      </c>
      <c r="AI36" s="37">
        <f t="shared" si="196"/>
        <v>0</v>
      </c>
      <c r="AJ36" s="37">
        <f t="shared" si="196"/>
        <v>0</v>
      </c>
      <c r="AK36" s="37">
        <f t="shared" si="196"/>
        <v>730000000</v>
      </c>
      <c r="AL36" s="37">
        <f t="shared" si="196"/>
        <v>1037000000</v>
      </c>
      <c r="AM36" s="37">
        <f t="shared" si="196"/>
        <v>877125160</v>
      </c>
      <c r="AN36" s="37">
        <f t="shared" si="196"/>
        <v>803625160</v>
      </c>
      <c r="AO36" s="37">
        <f t="shared" si="196"/>
        <v>0</v>
      </c>
      <c r="AP36" s="37">
        <f t="shared" si="196"/>
        <v>0</v>
      </c>
      <c r="AQ36" s="37">
        <f t="shared" si="196"/>
        <v>0</v>
      </c>
      <c r="AR36" s="37">
        <f t="shared" si="196"/>
        <v>0</v>
      </c>
      <c r="AS36" s="37">
        <f t="shared" si="196"/>
        <v>0</v>
      </c>
      <c r="AT36" s="37">
        <f t="shared" si="196"/>
        <v>0</v>
      </c>
      <c r="AU36" s="37">
        <f t="shared" si="196"/>
        <v>0</v>
      </c>
      <c r="AV36" s="37">
        <f t="shared" si="196"/>
        <v>0</v>
      </c>
      <c r="AW36" s="37">
        <f t="shared" si="196"/>
        <v>0</v>
      </c>
      <c r="AX36" s="37">
        <f t="shared" si="196"/>
        <v>0</v>
      </c>
      <c r="AY36" s="37">
        <f t="shared" si="196"/>
        <v>0</v>
      </c>
      <c r="AZ36" s="37">
        <f t="shared" si="196"/>
        <v>0</v>
      </c>
      <c r="BA36" s="37">
        <f t="shared" si="196"/>
        <v>0</v>
      </c>
      <c r="BB36" s="37">
        <f t="shared" si="196"/>
        <v>0</v>
      </c>
      <c r="BC36" s="37">
        <f t="shared" si="196"/>
        <v>0</v>
      </c>
      <c r="BD36" s="37">
        <f t="shared" si="196"/>
        <v>0</v>
      </c>
      <c r="BE36" s="37">
        <f t="shared" si="196"/>
        <v>0</v>
      </c>
      <c r="BF36" s="37">
        <f t="shared" si="196"/>
        <v>0</v>
      </c>
      <c r="BG36" s="37">
        <f t="shared" si="196"/>
        <v>0</v>
      </c>
      <c r="BH36" s="37">
        <f t="shared" si="196"/>
        <v>0</v>
      </c>
      <c r="BI36" s="37">
        <f t="shared" si="196"/>
        <v>10250000000</v>
      </c>
      <c r="BJ36" s="37">
        <f t="shared" si="196"/>
        <v>0</v>
      </c>
      <c r="BK36" s="37">
        <f t="shared" si="196"/>
        <v>0</v>
      </c>
      <c r="BL36" s="37">
        <f t="shared" si="196"/>
        <v>0</v>
      </c>
      <c r="BM36" s="37">
        <f t="shared" si="196"/>
        <v>10980000000</v>
      </c>
      <c r="BN36" s="37">
        <f t="shared" si="196"/>
        <v>1037000000</v>
      </c>
      <c r="BO36" s="37">
        <f t="shared" si="196"/>
        <v>877125160</v>
      </c>
      <c r="BP36" s="37">
        <f t="shared" si="196"/>
        <v>803625160</v>
      </c>
      <c r="BQ36" s="37">
        <f t="shared" si="196"/>
        <v>3000000000</v>
      </c>
      <c r="BR36" s="37">
        <f t="shared" si="196"/>
        <v>0</v>
      </c>
      <c r="BS36" s="37">
        <f t="shared" si="196"/>
        <v>0</v>
      </c>
      <c r="BT36" s="37">
        <f t="shared" si="196"/>
        <v>0</v>
      </c>
      <c r="BU36" s="37">
        <f t="shared" si="196"/>
        <v>0</v>
      </c>
      <c r="BV36" s="37">
        <f t="shared" si="196"/>
        <v>546580000</v>
      </c>
      <c r="BW36" s="37">
        <f t="shared" si="196"/>
        <v>453043613</v>
      </c>
      <c r="BX36" s="37">
        <f t="shared" si="196"/>
        <v>453043613</v>
      </c>
      <c r="BY36" s="37">
        <f t="shared" si="196"/>
        <v>0</v>
      </c>
      <c r="BZ36" s="37">
        <f t="shared" si="196"/>
        <v>510000000</v>
      </c>
      <c r="CA36" s="37">
        <f t="shared" si="196"/>
        <v>2003000000</v>
      </c>
      <c r="CB36" s="37">
        <f t="shared" si="196"/>
        <v>1671449949</v>
      </c>
      <c r="CC36" s="37">
        <f t="shared" si="196"/>
        <v>1646398115</v>
      </c>
      <c r="CD36" s="37">
        <f t="shared" si="196"/>
        <v>0</v>
      </c>
      <c r="CE36" s="37">
        <f t="shared" si="196"/>
        <v>0</v>
      </c>
      <c r="CF36" s="37">
        <f t="shared" si="196"/>
        <v>0</v>
      </c>
      <c r="CG36" s="37">
        <f t="shared" si="196"/>
        <v>0</v>
      </c>
      <c r="CH36" s="37">
        <f t="shared" si="196"/>
        <v>0</v>
      </c>
      <c r="CI36" s="37">
        <f t="shared" si="196"/>
        <v>0</v>
      </c>
      <c r="CJ36" s="37">
        <f t="shared" si="196"/>
        <v>0</v>
      </c>
      <c r="CK36" s="37">
        <f t="shared" si="196"/>
        <v>0</v>
      </c>
      <c r="CL36" s="37">
        <f t="shared" si="196"/>
        <v>0</v>
      </c>
      <c r="CM36" s="37">
        <f t="shared" ref="CM36:EV36" si="197">CM37+CM42+CM49+CM54+CM58+CM64+CM69</f>
        <v>0</v>
      </c>
      <c r="CN36" s="37">
        <f t="shared" si="197"/>
        <v>0</v>
      </c>
      <c r="CO36" s="37">
        <f t="shared" si="197"/>
        <v>0</v>
      </c>
      <c r="CP36" s="37">
        <f t="shared" si="197"/>
        <v>0</v>
      </c>
      <c r="CQ36" s="37">
        <f t="shared" si="197"/>
        <v>0</v>
      </c>
      <c r="CR36" s="37">
        <f t="shared" si="197"/>
        <v>0</v>
      </c>
      <c r="CS36" s="37">
        <f t="shared" si="197"/>
        <v>0</v>
      </c>
      <c r="CT36" s="37">
        <f t="shared" si="197"/>
        <v>0</v>
      </c>
      <c r="CU36" s="37">
        <f t="shared" si="197"/>
        <v>0</v>
      </c>
      <c r="CV36" s="37">
        <f t="shared" si="197"/>
        <v>0</v>
      </c>
      <c r="CW36" s="37">
        <f t="shared" si="197"/>
        <v>0</v>
      </c>
      <c r="CX36" s="37">
        <f t="shared" si="197"/>
        <v>0</v>
      </c>
      <c r="CY36" s="37">
        <f t="shared" si="197"/>
        <v>0</v>
      </c>
      <c r="CZ36" s="37">
        <f t="shared" si="197"/>
        <v>0</v>
      </c>
      <c r="DA36" s="37">
        <f t="shared" si="197"/>
        <v>4000000000</v>
      </c>
      <c r="DB36" s="37">
        <f t="shared" si="197"/>
        <v>0</v>
      </c>
      <c r="DC36" s="37">
        <f t="shared" si="197"/>
        <v>0</v>
      </c>
      <c r="DD36" s="37">
        <f t="shared" si="197"/>
        <v>0</v>
      </c>
      <c r="DE36" s="37">
        <f t="shared" si="197"/>
        <v>7510000000</v>
      </c>
      <c r="DF36" s="37">
        <f t="shared" si="197"/>
        <v>2549580000</v>
      </c>
      <c r="DG36" s="37">
        <f t="shared" si="197"/>
        <v>2124493562</v>
      </c>
      <c r="DH36" s="37">
        <f t="shared" si="197"/>
        <v>2099441728</v>
      </c>
      <c r="DI36" s="37">
        <f t="shared" si="197"/>
        <v>0</v>
      </c>
      <c r="DJ36" s="37">
        <f t="shared" si="197"/>
        <v>3000000000</v>
      </c>
      <c r="DK36" s="37">
        <f t="shared" si="197"/>
        <v>0</v>
      </c>
      <c r="DL36" s="37">
        <f t="shared" si="197"/>
        <v>0</v>
      </c>
      <c r="DM36" s="37">
        <f t="shared" si="197"/>
        <v>0</v>
      </c>
      <c r="DN36" s="37">
        <f t="shared" si="197"/>
        <v>0</v>
      </c>
      <c r="DO36" s="37">
        <f t="shared" si="197"/>
        <v>456360000</v>
      </c>
      <c r="DP36" s="37">
        <f t="shared" si="197"/>
        <v>346913763</v>
      </c>
      <c r="DQ36" s="37">
        <f t="shared" si="197"/>
        <v>315805763</v>
      </c>
      <c r="DR36" s="37">
        <f t="shared" si="197"/>
        <v>0</v>
      </c>
      <c r="DS36" s="37">
        <f t="shared" si="197"/>
        <v>150000000</v>
      </c>
      <c r="DT36" s="37">
        <f t="shared" si="197"/>
        <v>2072000000</v>
      </c>
      <c r="DU36" s="37">
        <f t="shared" si="197"/>
        <v>1528827695.6500001</v>
      </c>
      <c r="DV36" s="37">
        <f t="shared" si="197"/>
        <v>1484410168</v>
      </c>
      <c r="DW36" s="37">
        <f t="shared" si="197"/>
        <v>19996934</v>
      </c>
      <c r="DX36" s="37">
        <f t="shared" si="197"/>
        <v>0</v>
      </c>
      <c r="DY36" s="37">
        <f t="shared" si="197"/>
        <v>0</v>
      </c>
      <c r="DZ36" s="37">
        <f t="shared" si="197"/>
        <v>0</v>
      </c>
      <c r="EA36" s="37">
        <f t="shared" si="197"/>
        <v>0</v>
      </c>
      <c r="EB36" s="37">
        <f t="shared" si="197"/>
        <v>0</v>
      </c>
      <c r="EC36" s="37">
        <f t="shared" si="197"/>
        <v>0</v>
      </c>
      <c r="ED36" s="37">
        <f t="shared" si="197"/>
        <v>0</v>
      </c>
      <c r="EE36" s="37">
        <f t="shared" si="197"/>
        <v>0</v>
      </c>
      <c r="EF36" s="37">
        <f t="shared" si="197"/>
        <v>0</v>
      </c>
      <c r="EG36" s="37">
        <f t="shared" si="197"/>
        <v>0</v>
      </c>
      <c r="EH36" s="37">
        <f t="shared" si="197"/>
        <v>0</v>
      </c>
      <c r="EI36" s="37">
        <f t="shared" si="197"/>
        <v>0</v>
      </c>
      <c r="EJ36" s="37">
        <f t="shared" si="197"/>
        <v>0</v>
      </c>
      <c r="EK36" s="37">
        <f t="shared" si="197"/>
        <v>0</v>
      </c>
      <c r="EL36" s="37">
        <f t="shared" si="197"/>
        <v>0</v>
      </c>
      <c r="EM36" s="37">
        <f t="shared" si="197"/>
        <v>0</v>
      </c>
      <c r="EN36" s="37">
        <f t="shared" si="197"/>
        <v>0</v>
      </c>
      <c r="EO36" s="37">
        <f t="shared" si="197"/>
        <v>0</v>
      </c>
      <c r="EP36" s="37">
        <f t="shared" si="197"/>
        <v>0</v>
      </c>
      <c r="EQ36" s="37">
        <f t="shared" si="197"/>
        <v>0</v>
      </c>
      <c r="ER36" s="37">
        <f t="shared" si="197"/>
        <v>0</v>
      </c>
      <c r="ES36" s="37">
        <f t="shared" si="197"/>
        <v>7000000000</v>
      </c>
      <c r="ET36" s="37">
        <f t="shared" si="197"/>
        <v>0</v>
      </c>
      <c r="EU36" s="37">
        <f t="shared" si="197"/>
        <v>0</v>
      </c>
      <c r="EV36" s="37">
        <f t="shared" si="197"/>
        <v>0</v>
      </c>
      <c r="EW36" s="37">
        <f t="shared" ref="EW36" si="198">EW37+EW42+EW49+EW54+EW58+EW64+EW69</f>
        <v>10150000000</v>
      </c>
      <c r="EX36" s="37">
        <f>EX37+EX42+EX49+EX54+EX58+EX64+EX69</f>
        <v>2528360000</v>
      </c>
      <c r="EY36" s="37">
        <f>EY37+EY42+EY49+EY54+EY58+EY64+EY69</f>
        <v>1875741458.6500001</v>
      </c>
      <c r="EZ36" s="37">
        <f t="shared" ref="EZ36:FF36" si="199">EZ37+EZ42+EZ49+EZ54+EZ58+EZ64+EZ69</f>
        <v>1800215931</v>
      </c>
      <c r="FA36" s="37">
        <f t="shared" si="199"/>
        <v>19996934</v>
      </c>
      <c r="FB36" s="37">
        <f t="shared" si="199"/>
        <v>0</v>
      </c>
      <c r="FC36" s="37">
        <f t="shared" si="199"/>
        <v>0</v>
      </c>
      <c r="FD36" s="37">
        <f t="shared" si="199"/>
        <v>0</v>
      </c>
      <c r="FE36" s="37">
        <f t="shared" si="199"/>
        <v>0</v>
      </c>
      <c r="FF36" s="37">
        <f t="shared" si="199"/>
        <v>0</v>
      </c>
      <c r="FG36" s="37">
        <f t="shared" ref="FG36:GY36" si="200">FG37+FG42+FG49+FG54+FG58+FG64+FG69</f>
        <v>0</v>
      </c>
      <c r="FH36" s="37">
        <f t="shared" si="200"/>
        <v>705000000</v>
      </c>
      <c r="FI36" s="37">
        <f t="shared" si="200"/>
        <v>514606364.60000002</v>
      </c>
      <c r="FJ36" s="37">
        <f t="shared" si="200"/>
        <v>514606364.60000002</v>
      </c>
      <c r="FK36" s="37">
        <f t="shared" si="200"/>
        <v>0</v>
      </c>
      <c r="FL36" s="37">
        <f t="shared" si="200"/>
        <v>75000000</v>
      </c>
      <c r="FM36" s="37">
        <f t="shared" si="200"/>
        <v>1809571619</v>
      </c>
      <c r="FN36" s="37">
        <f t="shared" si="200"/>
        <v>1587346674</v>
      </c>
      <c r="FO36" s="37">
        <f t="shared" si="200"/>
        <v>1531273231</v>
      </c>
      <c r="FP36" s="37">
        <f t="shared" si="200"/>
        <v>44417527.649999999</v>
      </c>
      <c r="FQ36" s="37">
        <f t="shared" si="200"/>
        <v>0</v>
      </c>
      <c r="FR36" s="37">
        <f t="shared" si="200"/>
        <v>0</v>
      </c>
      <c r="FS36" s="37">
        <f t="shared" si="200"/>
        <v>0</v>
      </c>
      <c r="FT36" s="37">
        <f t="shared" si="200"/>
        <v>0</v>
      </c>
      <c r="FU36" s="37">
        <f t="shared" si="200"/>
        <v>0</v>
      </c>
      <c r="FV36" s="37">
        <f t="shared" si="200"/>
        <v>0</v>
      </c>
      <c r="FW36" s="37">
        <f t="shared" si="200"/>
        <v>0</v>
      </c>
      <c r="FX36" s="37">
        <f t="shared" si="200"/>
        <v>0</v>
      </c>
      <c r="FY36" s="37">
        <f t="shared" si="200"/>
        <v>0</v>
      </c>
      <c r="FZ36" s="37">
        <f t="shared" si="200"/>
        <v>0</v>
      </c>
      <c r="GA36" s="37">
        <f t="shared" si="200"/>
        <v>0</v>
      </c>
      <c r="GB36" s="37">
        <f t="shared" si="200"/>
        <v>0</v>
      </c>
      <c r="GC36" s="37">
        <f t="shared" si="200"/>
        <v>0</v>
      </c>
      <c r="GD36" s="37">
        <f t="shared" si="200"/>
        <v>0</v>
      </c>
      <c r="GE36" s="37">
        <f t="shared" si="200"/>
        <v>0</v>
      </c>
      <c r="GF36" s="37">
        <f t="shared" si="200"/>
        <v>0</v>
      </c>
      <c r="GG36" s="37">
        <f t="shared" si="200"/>
        <v>0</v>
      </c>
      <c r="GH36" s="37">
        <f t="shared" si="200"/>
        <v>0</v>
      </c>
      <c r="GI36" s="37">
        <f t="shared" si="200"/>
        <v>0</v>
      </c>
      <c r="GJ36" s="37">
        <f t="shared" si="200"/>
        <v>0</v>
      </c>
      <c r="GK36" s="37">
        <f t="shared" si="200"/>
        <v>0</v>
      </c>
      <c r="GL36" s="37">
        <f t="shared" si="200"/>
        <v>0</v>
      </c>
      <c r="GM36" s="37">
        <f t="shared" si="200"/>
        <v>0</v>
      </c>
      <c r="GN36" s="37">
        <f t="shared" si="200"/>
        <v>0</v>
      </c>
      <c r="GO36" s="37">
        <f t="shared" si="200"/>
        <v>0</v>
      </c>
      <c r="GP36" s="37">
        <f t="shared" si="200"/>
        <v>8000000000</v>
      </c>
      <c r="GQ36" s="37">
        <f t="shared" si="200"/>
        <v>0</v>
      </c>
      <c r="GR36" s="37">
        <f t="shared" si="200"/>
        <v>0</v>
      </c>
      <c r="GS36" s="37">
        <f t="shared" si="200"/>
        <v>0</v>
      </c>
      <c r="GT36" s="37">
        <f t="shared" si="200"/>
        <v>0</v>
      </c>
      <c r="GU36" s="37">
        <f t="shared" si="200"/>
        <v>8075000000</v>
      </c>
      <c r="GV36" s="37">
        <f t="shared" si="200"/>
        <v>2757554531</v>
      </c>
      <c r="GW36" s="37">
        <f t="shared" si="200"/>
        <v>2349864995.5999999</v>
      </c>
      <c r="GX36" s="37">
        <f t="shared" si="200"/>
        <v>2349864995.5999999</v>
      </c>
      <c r="GY36" s="961">
        <f t="shared" si="200"/>
        <v>44417527.649999999</v>
      </c>
      <c r="GZ36" s="37">
        <f t="shared" ref="GZ36:IW36" si="201">GZ37+GZ42+GZ49+GZ54+GZ58+GZ64+GZ69</f>
        <v>6000000000</v>
      </c>
      <c r="HA36" s="37">
        <f t="shared" si="201"/>
        <v>0</v>
      </c>
      <c r="HB36" s="37">
        <f t="shared" si="201"/>
        <v>0</v>
      </c>
      <c r="HC36" s="37">
        <f t="shared" si="201"/>
        <v>0</v>
      </c>
      <c r="HD36" s="37">
        <f t="shared" si="201"/>
        <v>0</v>
      </c>
      <c r="HE36" s="37">
        <f t="shared" si="201"/>
        <v>0</v>
      </c>
      <c r="HF36" s="37">
        <f t="shared" si="201"/>
        <v>1707940000</v>
      </c>
      <c r="HG36" s="37">
        <f t="shared" si="201"/>
        <v>1314563740.5999999</v>
      </c>
      <c r="HH36" s="37">
        <f t="shared" si="201"/>
        <v>1283455740.5999999</v>
      </c>
      <c r="HI36" s="37">
        <f t="shared" si="201"/>
        <v>0</v>
      </c>
      <c r="HJ36" s="37">
        <f t="shared" si="201"/>
        <v>1465000000</v>
      </c>
      <c r="HK36" s="37">
        <f t="shared" si="201"/>
        <v>7164554531</v>
      </c>
      <c r="HL36" s="37">
        <f t="shared" si="201"/>
        <v>5912661435.6499996</v>
      </c>
      <c r="HM36" s="37">
        <f t="shared" si="201"/>
        <v>5769692074</v>
      </c>
      <c r="HN36" s="37">
        <f t="shared" si="201"/>
        <v>64414461.649999999</v>
      </c>
      <c r="HO36" s="37">
        <f t="shared" si="201"/>
        <v>0</v>
      </c>
      <c r="HP36" s="37">
        <f t="shared" si="201"/>
        <v>0</v>
      </c>
      <c r="HQ36" s="37">
        <f t="shared" si="201"/>
        <v>0</v>
      </c>
      <c r="HR36" s="37">
        <f t="shared" si="201"/>
        <v>0</v>
      </c>
      <c r="HS36" s="37">
        <f t="shared" si="201"/>
        <v>0</v>
      </c>
      <c r="HT36" s="37">
        <f t="shared" si="201"/>
        <v>0</v>
      </c>
      <c r="HU36" s="37">
        <f t="shared" si="201"/>
        <v>0</v>
      </c>
      <c r="HV36" s="37">
        <f t="shared" si="201"/>
        <v>0</v>
      </c>
      <c r="HW36" s="37">
        <f t="shared" si="201"/>
        <v>0</v>
      </c>
      <c r="HX36" s="37">
        <f t="shared" si="201"/>
        <v>0</v>
      </c>
      <c r="HY36" s="37">
        <f t="shared" si="201"/>
        <v>0</v>
      </c>
      <c r="HZ36" s="37">
        <f t="shared" si="201"/>
        <v>0</v>
      </c>
      <c r="IA36" s="37">
        <f t="shared" si="201"/>
        <v>0</v>
      </c>
      <c r="IB36" s="37">
        <f t="shared" si="201"/>
        <v>0</v>
      </c>
      <c r="IC36" s="37">
        <f t="shared" si="201"/>
        <v>0</v>
      </c>
      <c r="ID36" s="37">
        <f t="shared" si="201"/>
        <v>0</v>
      </c>
      <c r="IE36" s="37">
        <f t="shared" si="201"/>
        <v>0</v>
      </c>
      <c r="IF36" s="37">
        <f t="shared" si="201"/>
        <v>0</v>
      </c>
      <c r="IG36" s="37">
        <f t="shared" si="201"/>
        <v>0</v>
      </c>
      <c r="IH36" s="37">
        <f t="shared" si="201"/>
        <v>0</v>
      </c>
      <c r="II36" s="37">
        <f t="shared" si="201"/>
        <v>0</v>
      </c>
      <c r="IJ36" s="37">
        <f t="shared" si="201"/>
        <v>0</v>
      </c>
      <c r="IK36" s="37">
        <f t="shared" si="201"/>
        <v>0</v>
      </c>
      <c r="IL36" s="37">
        <f t="shared" si="201"/>
        <v>0</v>
      </c>
      <c r="IM36" s="37">
        <f t="shared" si="201"/>
        <v>0</v>
      </c>
      <c r="IN36" s="37">
        <f t="shared" si="201"/>
        <v>29250000000</v>
      </c>
      <c r="IO36" s="37">
        <f t="shared" si="201"/>
        <v>0</v>
      </c>
      <c r="IP36" s="37">
        <f t="shared" si="201"/>
        <v>0</v>
      </c>
      <c r="IQ36" s="37">
        <f t="shared" si="201"/>
        <v>0</v>
      </c>
      <c r="IR36" s="37">
        <f t="shared" si="201"/>
        <v>0</v>
      </c>
      <c r="IS36" s="37">
        <f t="shared" si="201"/>
        <v>36715000000</v>
      </c>
      <c r="IT36" s="37">
        <f t="shared" si="201"/>
        <v>8872494531</v>
      </c>
      <c r="IU36" s="37">
        <f t="shared" si="201"/>
        <v>7227225176.25</v>
      </c>
      <c r="IV36" s="37">
        <f t="shared" si="201"/>
        <v>7053147814.6000004</v>
      </c>
      <c r="IW36" s="37">
        <f t="shared" si="201"/>
        <v>64414461.649999999</v>
      </c>
    </row>
    <row r="37" spans="1:257" ht="24.75" customHeight="1" x14ac:dyDescent="0.2">
      <c r="A37" s="346"/>
      <c r="B37" s="343"/>
      <c r="C37" s="252">
        <v>4</v>
      </c>
      <c r="D37" s="253" t="s">
        <v>119</v>
      </c>
      <c r="E37" s="253"/>
      <c r="F37" s="256"/>
      <c r="G37" s="255"/>
      <c r="H37" s="255"/>
      <c r="I37" s="255"/>
      <c r="J37" s="255"/>
      <c r="K37" s="255"/>
      <c r="L37" s="255"/>
      <c r="M37" s="255"/>
      <c r="N37" s="255"/>
      <c r="O37" s="255"/>
      <c r="P37" s="255"/>
      <c r="Q37" s="255"/>
      <c r="R37" s="255"/>
      <c r="S37" s="255"/>
      <c r="T37" s="255"/>
      <c r="U37" s="255"/>
      <c r="V37" s="255"/>
      <c r="W37" s="255"/>
      <c r="X37" s="784"/>
      <c r="Y37" s="312"/>
      <c r="Z37" s="38"/>
      <c r="AA37" s="38">
        <f t="shared" ref="AA37:CK37" si="202">SUM(AA38:AA41)</f>
        <v>40</v>
      </c>
      <c r="AB37" s="38">
        <f t="shared" si="202"/>
        <v>0</v>
      </c>
      <c r="AC37" s="38">
        <f t="shared" si="202"/>
        <v>0</v>
      </c>
      <c r="AD37" s="38">
        <f t="shared" si="202"/>
        <v>0</v>
      </c>
      <c r="AE37" s="38">
        <f t="shared" si="202"/>
        <v>0</v>
      </c>
      <c r="AF37" s="38">
        <f t="shared" si="202"/>
        <v>0</v>
      </c>
      <c r="AG37" s="38">
        <f t="shared" si="202"/>
        <v>0</v>
      </c>
      <c r="AH37" s="38">
        <f t="shared" si="202"/>
        <v>0</v>
      </c>
      <c r="AI37" s="38">
        <f t="shared" si="202"/>
        <v>0</v>
      </c>
      <c r="AJ37" s="38">
        <f t="shared" si="202"/>
        <v>0</v>
      </c>
      <c r="AK37" s="38">
        <f t="shared" si="202"/>
        <v>200000000</v>
      </c>
      <c r="AL37" s="38">
        <f t="shared" si="202"/>
        <v>200000000</v>
      </c>
      <c r="AM37" s="38">
        <f t="shared" si="202"/>
        <v>167536440</v>
      </c>
      <c r="AN37" s="38">
        <f t="shared" si="202"/>
        <v>101536440</v>
      </c>
      <c r="AO37" s="38">
        <f t="shared" si="202"/>
        <v>0</v>
      </c>
      <c r="AP37" s="38">
        <f t="shared" si="202"/>
        <v>0</v>
      </c>
      <c r="AQ37" s="38">
        <f t="shared" si="202"/>
        <v>0</v>
      </c>
      <c r="AR37" s="38">
        <f t="shared" si="202"/>
        <v>0</v>
      </c>
      <c r="AS37" s="38">
        <f t="shared" si="202"/>
        <v>0</v>
      </c>
      <c r="AT37" s="38">
        <f t="shared" si="202"/>
        <v>0</v>
      </c>
      <c r="AU37" s="38">
        <f t="shared" si="202"/>
        <v>0</v>
      </c>
      <c r="AV37" s="38">
        <f t="shared" si="202"/>
        <v>0</v>
      </c>
      <c r="AW37" s="38">
        <f t="shared" si="202"/>
        <v>0</v>
      </c>
      <c r="AX37" s="38">
        <f t="shared" si="202"/>
        <v>0</v>
      </c>
      <c r="AY37" s="38">
        <f t="shared" si="202"/>
        <v>0</v>
      </c>
      <c r="AZ37" s="38">
        <f t="shared" si="202"/>
        <v>0</v>
      </c>
      <c r="BA37" s="38">
        <f t="shared" si="202"/>
        <v>0</v>
      </c>
      <c r="BB37" s="38">
        <f t="shared" si="202"/>
        <v>0</v>
      </c>
      <c r="BC37" s="38">
        <f t="shared" si="202"/>
        <v>0</v>
      </c>
      <c r="BD37" s="38">
        <f t="shared" si="202"/>
        <v>0</v>
      </c>
      <c r="BE37" s="38">
        <f t="shared" si="202"/>
        <v>0</v>
      </c>
      <c r="BF37" s="38">
        <f t="shared" si="202"/>
        <v>0</v>
      </c>
      <c r="BG37" s="38">
        <f t="shared" si="202"/>
        <v>0</v>
      </c>
      <c r="BH37" s="38">
        <f t="shared" si="202"/>
        <v>0</v>
      </c>
      <c r="BI37" s="38">
        <f t="shared" si="202"/>
        <v>1000000000</v>
      </c>
      <c r="BJ37" s="38">
        <f t="shared" si="202"/>
        <v>0</v>
      </c>
      <c r="BK37" s="38">
        <f t="shared" si="202"/>
        <v>0</v>
      </c>
      <c r="BL37" s="38">
        <f t="shared" si="202"/>
        <v>0</v>
      </c>
      <c r="BM37" s="38">
        <f t="shared" si="202"/>
        <v>1200000000</v>
      </c>
      <c r="BN37" s="38">
        <f t="shared" si="202"/>
        <v>200000000</v>
      </c>
      <c r="BO37" s="38">
        <f t="shared" si="202"/>
        <v>167536440</v>
      </c>
      <c r="BP37" s="38">
        <f t="shared" si="202"/>
        <v>101536440</v>
      </c>
      <c r="BQ37" s="38">
        <f t="shared" si="202"/>
        <v>0</v>
      </c>
      <c r="BR37" s="38">
        <f t="shared" si="202"/>
        <v>0</v>
      </c>
      <c r="BS37" s="38">
        <f t="shared" si="202"/>
        <v>0</v>
      </c>
      <c r="BT37" s="38">
        <f t="shared" si="202"/>
        <v>0</v>
      </c>
      <c r="BU37" s="38">
        <f t="shared" si="202"/>
        <v>0</v>
      </c>
      <c r="BV37" s="38">
        <f t="shared" si="202"/>
        <v>0</v>
      </c>
      <c r="BW37" s="38">
        <f t="shared" si="202"/>
        <v>0</v>
      </c>
      <c r="BX37" s="38">
        <f t="shared" si="202"/>
        <v>0</v>
      </c>
      <c r="BY37" s="38">
        <f t="shared" si="202"/>
        <v>0</v>
      </c>
      <c r="BZ37" s="38">
        <f t="shared" si="202"/>
        <v>0</v>
      </c>
      <c r="CA37" s="38">
        <f t="shared" si="202"/>
        <v>350000000</v>
      </c>
      <c r="CB37" s="38">
        <f t="shared" si="202"/>
        <v>224593900</v>
      </c>
      <c r="CC37" s="38">
        <f t="shared" si="202"/>
        <v>224439500</v>
      </c>
      <c r="CD37" s="38">
        <f t="shared" si="202"/>
        <v>0</v>
      </c>
      <c r="CE37" s="38">
        <f t="shared" si="202"/>
        <v>0</v>
      </c>
      <c r="CF37" s="38">
        <f t="shared" si="202"/>
        <v>0</v>
      </c>
      <c r="CG37" s="38">
        <f t="shared" si="202"/>
        <v>0</v>
      </c>
      <c r="CH37" s="38">
        <f t="shared" si="202"/>
        <v>0</v>
      </c>
      <c r="CI37" s="38">
        <f t="shared" si="202"/>
        <v>0</v>
      </c>
      <c r="CJ37" s="38">
        <f t="shared" si="202"/>
        <v>0</v>
      </c>
      <c r="CK37" s="38">
        <f t="shared" si="202"/>
        <v>0</v>
      </c>
      <c r="CL37" s="38">
        <f t="shared" ref="CL37:EW37" si="203">SUM(CL38:CL41)</f>
        <v>0</v>
      </c>
      <c r="CM37" s="38">
        <f t="shared" si="203"/>
        <v>0</v>
      </c>
      <c r="CN37" s="38">
        <f t="shared" si="203"/>
        <v>0</v>
      </c>
      <c r="CO37" s="38">
        <f t="shared" si="203"/>
        <v>0</v>
      </c>
      <c r="CP37" s="38">
        <f t="shared" si="203"/>
        <v>0</v>
      </c>
      <c r="CQ37" s="38">
        <f t="shared" si="203"/>
        <v>0</v>
      </c>
      <c r="CR37" s="38">
        <f t="shared" si="203"/>
        <v>0</v>
      </c>
      <c r="CS37" s="38">
        <f t="shared" si="203"/>
        <v>0</v>
      </c>
      <c r="CT37" s="38">
        <f t="shared" si="203"/>
        <v>0</v>
      </c>
      <c r="CU37" s="38">
        <f t="shared" si="203"/>
        <v>0</v>
      </c>
      <c r="CV37" s="38">
        <f t="shared" si="203"/>
        <v>0</v>
      </c>
      <c r="CW37" s="38">
        <f t="shared" si="203"/>
        <v>0</v>
      </c>
      <c r="CX37" s="38">
        <f t="shared" si="203"/>
        <v>0</v>
      </c>
      <c r="CY37" s="38">
        <f t="shared" si="203"/>
        <v>0</v>
      </c>
      <c r="CZ37" s="38">
        <f t="shared" si="203"/>
        <v>0</v>
      </c>
      <c r="DA37" s="38">
        <f t="shared" si="203"/>
        <v>1000000000</v>
      </c>
      <c r="DB37" s="38">
        <f t="shared" si="203"/>
        <v>0</v>
      </c>
      <c r="DC37" s="38">
        <f t="shared" si="203"/>
        <v>0</v>
      </c>
      <c r="DD37" s="38">
        <f t="shared" si="203"/>
        <v>0</v>
      </c>
      <c r="DE37" s="38">
        <f t="shared" si="203"/>
        <v>1000000000</v>
      </c>
      <c r="DF37" s="38">
        <f t="shared" si="203"/>
        <v>350000000</v>
      </c>
      <c r="DG37" s="38">
        <f t="shared" si="203"/>
        <v>224593900</v>
      </c>
      <c r="DH37" s="38">
        <f t="shared" si="203"/>
        <v>224439500</v>
      </c>
      <c r="DI37" s="38">
        <f t="shared" si="203"/>
        <v>0</v>
      </c>
      <c r="DJ37" s="38">
        <f t="shared" si="203"/>
        <v>0</v>
      </c>
      <c r="DK37" s="38">
        <f t="shared" si="203"/>
        <v>0</v>
      </c>
      <c r="DL37" s="38">
        <f t="shared" si="203"/>
        <v>0</v>
      </c>
      <c r="DM37" s="38">
        <f t="shared" si="203"/>
        <v>0</v>
      </c>
      <c r="DN37" s="38">
        <f t="shared" si="203"/>
        <v>0</v>
      </c>
      <c r="DO37" s="38">
        <f t="shared" si="203"/>
        <v>100000000</v>
      </c>
      <c r="DP37" s="38">
        <f t="shared" si="203"/>
        <v>90248332</v>
      </c>
      <c r="DQ37" s="38">
        <f t="shared" si="203"/>
        <v>90248332</v>
      </c>
      <c r="DR37" s="38">
        <f t="shared" si="203"/>
        <v>0</v>
      </c>
      <c r="DS37" s="38">
        <f t="shared" si="203"/>
        <v>0</v>
      </c>
      <c r="DT37" s="38">
        <f t="shared" si="203"/>
        <v>255000000</v>
      </c>
      <c r="DU37" s="38">
        <f t="shared" si="203"/>
        <v>220698332</v>
      </c>
      <c r="DV37" s="38">
        <f t="shared" si="203"/>
        <v>219698332</v>
      </c>
      <c r="DW37" s="38">
        <f t="shared" si="203"/>
        <v>0</v>
      </c>
      <c r="DX37" s="38">
        <f t="shared" si="203"/>
        <v>0</v>
      </c>
      <c r="DY37" s="38">
        <f t="shared" si="203"/>
        <v>0</v>
      </c>
      <c r="DZ37" s="38">
        <f t="shared" si="203"/>
        <v>0</v>
      </c>
      <c r="EA37" s="38">
        <f t="shared" si="203"/>
        <v>0</v>
      </c>
      <c r="EB37" s="38">
        <f t="shared" si="203"/>
        <v>0</v>
      </c>
      <c r="EC37" s="38">
        <f t="shared" si="203"/>
        <v>0</v>
      </c>
      <c r="ED37" s="38">
        <f t="shared" si="203"/>
        <v>0</v>
      </c>
      <c r="EE37" s="38">
        <f t="shared" si="203"/>
        <v>0</v>
      </c>
      <c r="EF37" s="38">
        <f t="shared" si="203"/>
        <v>0</v>
      </c>
      <c r="EG37" s="38">
        <f t="shared" si="203"/>
        <v>0</v>
      </c>
      <c r="EH37" s="38">
        <f t="shared" si="203"/>
        <v>0</v>
      </c>
      <c r="EI37" s="38">
        <f t="shared" si="203"/>
        <v>0</v>
      </c>
      <c r="EJ37" s="38">
        <f t="shared" si="203"/>
        <v>0</v>
      </c>
      <c r="EK37" s="38">
        <f t="shared" si="203"/>
        <v>0</v>
      </c>
      <c r="EL37" s="38">
        <f t="shared" si="203"/>
        <v>0</v>
      </c>
      <c r="EM37" s="38">
        <f t="shared" si="203"/>
        <v>0</v>
      </c>
      <c r="EN37" s="38">
        <f t="shared" si="203"/>
        <v>0</v>
      </c>
      <c r="EO37" s="38">
        <f t="shared" si="203"/>
        <v>0</v>
      </c>
      <c r="EP37" s="38">
        <f t="shared" si="203"/>
        <v>0</v>
      </c>
      <c r="EQ37" s="38">
        <f t="shared" si="203"/>
        <v>0</v>
      </c>
      <c r="ER37" s="38">
        <f t="shared" si="203"/>
        <v>0</v>
      </c>
      <c r="ES37" s="38">
        <f t="shared" si="203"/>
        <v>1000000000</v>
      </c>
      <c r="ET37" s="38">
        <f t="shared" si="203"/>
        <v>0</v>
      </c>
      <c r="EU37" s="38">
        <f t="shared" si="203"/>
        <v>0</v>
      </c>
      <c r="EV37" s="38">
        <f t="shared" si="203"/>
        <v>0</v>
      </c>
      <c r="EW37" s="38">
        <f t="shared" si="203"/>
        <v>1000000000</v>
      </c>
      <c r="EX37" s="38">
        <f t="shared" ref="EX37:GY37" si="204">SUM(EX38:EX41)</f>
        <v>355000000</v>
      </c>
      <c r="EY37" s="38">
        <f t="shared" si="204"/>
        <v>310946664</v>
      </c>
      <c r="EZ37" s="38">
        <f t="shared" si="204"/>
        <v>309946664</v>
      </c>
      <c r="FA37" s="38">
        <f t="shared" si="204"/>
        <v>0</v>
      </c>
      <c r="FB37" s="724">
        <f t="shared" si="204"/>
        <v>0</v>
      </c>
      <c r="FC37" s="38">
        <f t="shared" si="204"/>
        <v>0</v>
      </c>
      <c r="FD37" s="38">
        <f t="shared" si="204"/>
        <v>0</v>
      </c>
      <c r="FE37" s="38">
        <f t="shared" si="204"/>
        <v>0</v>
      </c>
      <c r="FF37" s="38">
        <f t="shared" si="204"/>
        <v>0</v>
      </c>
      <c r="FG37" s="38">
        <f t="shared" si="204"/>
        <v>0</v>
      </c>
      <c r="FH37" s="38">
        <f t="shared" si="204"/>
        <v>0</v>
      </c>
      <c r="FI37" s="38">
        <f t="shared" si="204"/>
        <v>0</v>
      </c>
      <c r="FJ37" s="38">
        <f t="shared" si="204"/>
        <v>0</v>
      </c>
      <c r="FK37" s="38">
        <f t="shared" si="204"/>
        <v>0</v>
      </c>
      <c r="FL37" s="38">
        <f t="shared" si="204"/>
        <v>0</v>
      </c>
      <c r="FM37" s="38">
        <f t="shared" si="204"/>
        <v>364259118</v>
      </c>
      <c r="FN37" s="38">
        <f t="shared" si="204"/>
        <v>284603098</v>
      </c>
      <c r="FO37" s="38">
        <f t="shared" si="204"/>
        <v>284603098</v>
      </c>
      <c r="FP37" s="38">
        <f t="shared" si="204"/>
        <v>1000000</v>
      </c>
      <c r="FQ37" s="38">
        <f t="shared" si="204"/>
        <v>0</v>
      </c>
      <c r="FR37" s="38">
        <f t="shared" si="204"/>
        <v>0</v>
      </c>
      <c r="FS37" s="38">
        <f t="shared" si="204"/>
        <v>0</v>
      </c>
      <c r="FT37" s="38">
        <f t="shared" si="204"/>
        <v>0</v>
      </c>
      <c r="FU37" s="38">
        <f t="shared" si="204"/>
        <v>0</v>
      </c>
      <c r="FV37" s="38">
        <f t="shared" si="204"/>
        <v>0</v>
      </c>
      <c r="FW37" s="38">
        <f t="shared" si="204"/>
        <v>0</v>
      </c>
      <c r="FX37" s="38">
        <f t="shared" si="204"/>
        <v>0</v>
      </c>
      <c r="FY37" s="38">
        <f t="shared" si="204"/>
        <v>0</v>
      </c>
      <c r="FZ37" s="38">
        <f t="shared" si="204"/>
        <v>0</v>
      </c>
      <c r="GA37" s="38">
        <f t="shared" si="204"/>
        <v>0</v>
      </c>
      <c r="GB37" s="38">
        <f t="shared" si="204"/>
        <v>0</v>
      </c>
      <c r="GC37" s="38">
        <f t="shared" si="204"/>
        <v>0</v>
      </c>
      <c r="GD37" s="38">
        <f t="shared" si="204"/>
        <v>0</v>
      </c>
      <c r="GE37" s="38">
        <f t="shared" si="204"/>
        <v>0</v>
      </c>
      <c r="GF37" s="38">
        <f t="shared" si="204"/>
        <v>0</v>
      </c>
      <c r="GG37" s="38">
        <f t="shared" si="204"/>
        <v>0</v>
      </c>
      <c r="GH37" s="38">
        <f t="shared" si="204"/>
        <v>0</v>
      </c>
      <c r="GI37" s="38">
        <f t="shared" si="204"/>
        <v>0</v>
      </c>
      <c r="GJ37" s="38">
        <f t="shared" si="204"/>
        <v>0</v>
      </c>
      <c r="GK37" s="38">
        <f t="shared" si="204"/>
        <v>0</v>
      </c>
      <c r="GL37" s="38">
        <f t="shared" si="204"/>
        <v>0</v>
      </c>
      <c r="GM37" s="38">
        <f t="shared" si="204"/>
        <v>0</v>
      </c>
      <c r="GN37" s="38">
        <f t="shared" si="204"/>
        <v>0</v>
      </c>
      <c r="GO37" s="38">
        <f t="shared" si="204"/>
        <v>0</v>
      </c>
      <c r="GP37" s="38">
        <f t="shared" si="204"/>
        <v>1000000000</v>
      </c>
      <c r="GQ37" s="38">
        <f t="shared" si="204"/>
        <v>0</v>
      </c>
      <c r="GR37" s="38">
        <f t="shared" si="204"/>
        <v>0</v>
      </c>
      <c r="GS37" s="38">
        <f t="shared" si="204"/>
        <v>0</v>
      </c>
      <c r="GT37" s="38">
        <f t="shared" si="204"/>
        <v>0</v>
      </c>
      <c r="GU37" s="38">
        <f t="shared" si="204"/>
        <v>1000000000</v>
      </c>
      <c r="GV37" s="38">
        <f t="shared" si="204"/>
        <v>364259118</v>
      </c>
      <c r="GW37" s="38">
        <f t="shared" si="204"/>
        <v>284603098</v>
      </c>
      <c r="GX37" s="38">
        <f t="shared" si="204"/>
        <v>284603098</v>
      </c>
      <c r="GY37" s="724">
        <f t="shared" si="204"/>
        <v>1000000</v>
      </c>
      <c r="GZ37" s="38">
        <f t="shared" ref="GZ37:IW37" si="205">SUM(GZ38:GZ41)</f>
        <v>0</v>
      </c>
      <c r="HA37" s="38">
        <f t="shared" si="205"/>
        <v>0</v>
      </c>
      <c r="HB37" s="38">
        <f t="shared" si="205"/>
        <v>0</v>
      </c>
      <c r="HC37" s="38">
        <f t="shared" si="205"/>
        <v>0</v>
      </c>
      <c r="HD37" s="38">
        <f t="shared" si="205"/>
        <v>0</v>
      </c>
      <c r="HE37" s="38">
        <f t="shared" si="205"/>
        <v>0</v>
      </c>
      <c r="HF37" s="38">
        <f t="shared" si="205"/>
        <v>100000000</v>
      </c>
      <c r="HG37" s="38">
        <f t="shared" si="205"/>
        <v>90248332</v>
      </c>
      <c r="HH37" s="38">
        <f t="shared" si="205"/>
        <v>90248332</v>
      </c>
      <c r="HI37" s="38">
        <f t="shared" si="205"/>
        <v>0</v>
      </c>
      <c r="HJ37" s="38">
        <f t="shared" si="205"/>
        <v>200000000</v>
      </c>
      <c r="HK37" s="38">
        <f t="shared" si="205"/>
        <v>1169259118</v>
      </c>
      <c r="HL37" s="38">
        <f t="shared" si="205"/>
        <v>897431770</v>
      </c>
      <c r="HM37" s="38">
        <f t="shared" si="205"/>
        <v>830277370</v>
      </c>
      <c r="HN37" s="38">
        <f t="shared" si="205"/>
        <v>1000000</v>
      </c>
      <c r="HO37" s="38">
        <f t="shared" si="205"/>
        <v>0</v>
      </c>
      <c r="HP37" s="38">
        <f t="shared" si="205"/>
        <v>0</v>
      </c>
      <c r="HQ37" s="38">
        <f t="shared" si="205"/>
        <v>0</v>
      </c>
      <c r="HR37" s="38">
        <f t="shared" si="205"/>
        <v>0</v>
      </c>
      <c r="HS37" s="38">
        <f t="shared" si="205"/>
        <v>0</v>
      </c>
      <c r="HT37" s="38">
        <f t="shared" si="205"/>
        <v>0</v>
      </c>
      <c r="HU37" s="38">
        <f t="shared" si="205"/>
        <v>0</v>
      </c>
      <c r="HV37" s="38">
        <f t="shared" si="205"/>
        <v>0</v>
      </c>
      <c r="HW37" s="38">
        <f t="shared" si="205"/>
        <v>0</v>
      </c>
      <c r="HX37" s="38">
        <f t="shared" si="205"/>
        <v>0</v>
      </c>
      <c r="HY37" s="38">
        <f t="shared" si="205"/>
        <v>0</v>
      </c>
      <c r="HZ37" s="38">
        <f t="shared" si="205"/>
        <v>0</v>
      </c>
      <c r="IA37" s="38">
        <f t="shared" si="205"/>
        <v>0</v>
      </c>
      <c r="IB37" s="38">
        <f t="shared" si="205"/>
        <v>0</v>
      </c>
      <c r="IC37" s="38">
        <f t="shared" si="205"/>
        <v>0</v>
      </c>
      <c r="ID37" s="38">
        <f t="shared" si="205"/>
        <v>0</v>
      </c>
      <c r="IE37" s="38">
        <f t="shared" si="205"/>
        <v>0</v>
      </c>
      <c r="IF37" s="38">
        <f t="shared" si="205"/>
        <v>0</v>
      </c>
      <c r="IG37" s="38">
        <f t="shared" si="205"/>
        <v>0</v>
      </c>
      <c r="IH37" s="38">
        <f t="shared" si="205"/>
        <v>0</v>
      </c>
      <c r="II37" s="38">
        <f t="shared" si="205"/>
        <v>0</v>
      </c>
      <c r="IJ37" s="38">
        <f t="shared" si="205"/>
        <v>0</v>
      </c>
      <c r="IK37" s="38">
        <f t="shared" si="205"/>
        <v>0</v>
      </c>
      <c r="IL37" s="38">
        <f t="shared" si="205"/>
        <v>0</v>
      </c>
      <c r="IM37" s="38">
        <f t="shared" si="205"/>
        <v>0</v>
      </c>
      <c r="IN37" s="38">
        <f t="shared" si="205"/>
        <v>4000000000</v>
      </c>
      <c r="IO37" s="38">
        <f t="shared" si="205"/>
        <v>0</v>
      </c>
      <c r="IP37" s="38">
        <f t="shared" si="205"/>
        <v>0</v>
      </c>
      <c r="IQ37" s="38">
        <f t="shared" si="205"/>
        <v>0</v>
      </c>
      <c r="IR37" s="38">
        <f t="shared" si="205"/>
        <v>0</v>
      </c>
      <c r="IS37" s="38">
        <f t="shared" si="205"/>
        <v>4200000000</v>
      </c>
      <c r="IT37" s="38">
        <f t="shared" si="205"/>
        <v>1269259118</v>
      </c>
      <c r="IU37" s="38">
        <f t="shared" si="205"/>
        <v>987680102</v>
      </c>
      <c r="IV37" s="38">
        <f t="shared" si="205"/>
        <v>920525702</v>
      </c>
      <c r="IW37" s="38">
        <f t="shared" si="205"/>
        <v>1000000</v>
      </c>
    </row>
    <row r="38" spans="1:257" ht="107.25" customHeight="1" x14ac:dyDescent="0.2">
      <c r="A38" s="346"/>
      <c r="B38" s="346"/>
      <c r="C38" s="299">
        <v>5</v>
      </c>
      <c r="D38" s="265" t="s">
        <v>120</v>
      </c>
      <c r="E38" s="273" t="s">
        <v>121</v>
      </c>
      <c r="F38" s="273" t="s">
        <v>122</v>
      </c>
      <c r="G38" s="268">
        <v>21</v>
      </c>
      <c r="H38" s="848" t="s">
        <v>123</v>
      </c>
      <c r="I38" s="265" t="s">
        <v>124</v>
      </c>
      <c r="J38" s="270" t="s">
        <v>125</v>
      </c>
      <c r="K38" s="270">
        <v>13</v>
      </c>
      <c r="L38" s="271" t="s">
        <v>73</v>
      </c>
      <c r="M38" s="272">
        <v>20</v>
      </c>
      <c r="N38" s="272">
        <v>400</v>
      </c>
      <c r="O38" s="273">
        <v>100</v>
      </c>
      <c r="P38" s="274">
        <v>100</v>
      </c>
      <c r="Q38" s="272">
        <v>100</v>
      </c>
      <c r="R38" s="275"/>
      <c r="S38" s="297">
        <v>194</v>
      </c>
      <c r="T38" s="272">
        <v>100</v>
      </c>
      <c r="U38" s="272"/>
      <c r="V38" s="277">
        <v>505</v>
      </c>
      <c r="W38" s="272">
        <v>100</v>
      </c>
      <c r="X38" s="272"/>
      <c r="Y38" s="778">
        <v>105</v>
      </c>
      <c r="Z38" s="279">
        <f>BM38/BM37</f>
        <v>1</v>
      </c>
      <c r="AA38" s="268">
        <v>12</v>
      </c>
      <c r="AB38" s="347" t="s">
        <v>74</v>
      </c>
      <c r="AC38" s="40"/>
      <c r="AD38" s="41"/>
      <c r="AE38" s="41"/>
      <c r="AF38" s="41"/>
      <c r="AG38" s="40"/>
      <c r="AH38" s="41"/>
      <c r="AI38" s="41"/>
      <c r="AJ38" s="41"/>
      <c r="AK38" s="40">
        <v>200000000</v>
      </c>
      <c r="AL38" s="41">
        <v>200000000</v>
      </c>
      <c r="AM38" s="41">
        <v>167536440</v>
      </c>
      <c r="AN38" s="41">
        <v>101536440</v>
      </c>
      <c r="AO38" s="40"/>
      <c r="AP38" s="41"/>
      <c r="AQ38" s="41"/>
      <c r="AR38" s="41"/>
      <c r="AS38" s="40"/>
      <c r="AT38" s="41"/>
      <c r="AU38" s="41"/>
      <c r="AV38" s="41"/>
      <c r="AW38" s="40"/>
      <c r="AX38" s="41"/>
      <c r="AY38" s="41"/>
      <c r="AZ38" s="41"/>
      <c r="BA38" s="40"/>
      <c r="BB38" s="41"/>
      <c r="BC38" s="41"/>
      <c r="BD38" s="41"/>
      <c r="BE38" s="40"/>
      <c r="BF38" s="41"/>
      <c r="BG38" s="41"/>
      <c r="BH38" s="41"/>
      <c r="BI38" s="40">
        <v>1000000000</v>
      </c>
      <c r="BJ38" s="41"/>
      <c r="BK38" s="41"/>
      <c r="BL38" s="41"/>
      <c r="BM38" s="40">
        <f>+AC38+AG38+AK38+AO38+AS38+AW38+BA38+BE38+BI38</f>
        <v>1200000000</v>
      </c>
      <c r="BN38" s="41">
        <f t="shared" ref="BN38:BP41" si="206">AD38+AH38+AL38+AP38+AT38+AX38+BB38+BF38+BJ38</f>
        <v>200000000</v>
      </c>
      <c r="BO38" s="41">
        <f t="shared" si="206"/>
        <v>167536440</v>
      </c>
      <c r="BP38" s="41">
        <f t="shared" si="206"/>
        <v>101536440</v>
      </c>
      <c r="BQ38" s="87"/>
      <c r="BR38" s="87"/>
      <c r="BS38" s="87"/>
      <c r="BT38" s="87"/>
      <c r="BU38" s="87"/>
      <c r="BV38" s="87"/>
      <c r="BW38" s="87"/>
      <c r="BX38" s="87"/>
      <c r="BY38" s="87"/>
      <c r="BZ38" s="87"/>
      <c r="CA38" s="87">
        <v>100000000</v>
      </c>
      <c r="CB38" s="87">
        <v>71426997</v>
      </c>
      <c r="CC38" s="87">
        <v>71272597</v>
      </c>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v>100000000</v>
      </c>
      <c r="DB38" s="87"/>
      <c r="DC38" s="87"/>
      <c r="DD38" s="87"/>
      <c r="DE38" s="82">
        <f t="shared" ref="DE38:DE72" si="207">BQ38+BU38+BZ38+CE38+CI38+CM38+CQ38+CV38+DA38</f>
        <v>100000000</v>
      </c>
      <c r="DF38" s="102">
        <f t="shared" ref="DF38:DH41" si="208">BR38+BV38+CA38+CF38+CJ38+CN38+CR38+CW38+DB38</f>
        <v>100000000</v>
      </c>
      <c r="DG38" s="102">
        <f t="shared" si="208"/>
        <v>71426997</v>
      </c>
      <c r="DH38" s="102">
        <f t="shared" si="208"/>
        <v>71272597</v>
      </c>
      <c r="DI38" s="102"/>
      <c r="DJ38" s="87"/>
      <c r="DK38" s="86"/>
      <c r="DL38" s="87"/>
      <c r="DM38" s="87"/>
      <c r="DN38" s="87"/>
      <c r="DO38" s="87">
        <v>20000000</v>
      </c>
      <c r="DP38" s="87">
        <v>12553333</v>
      </c>
      <c r="DQ38" s="87">
        <v>12553333</v>
      </c>
      <c r="DR38" s="87"/>
      <c r="DS38" s="87"/>
      <c r="DT38" s="87">
        <v>44000000</v>
      </c>
      <c r="DU38" s="87">
        <v>43870000</v>
      </c>
      <c r="DV38" s="87">
        <v>43870000</v>
      </c>
      <c r="DW38" s="87"/>
      <c r="DX38" s="87"/>
      <c r="DY38" s="87"/>
      <c r="DZ38" s="87"/>
      <c r="EA38" s="87"/>
      <c r="EB38" s="87"/>
      <c r="EC38" s="87"/>
      <c r="ED38" s="87"/>
      <c r="EE38" s="87"/>
      <c r="EF38" s="87"/>
      <c r="EG38" s="87"/>
      <c r="EH38" s="87"/>
      <c r="EI38" s="87"/>
      <c r="EJ38" s="87"/>
      <c r="EK38" s="87"/>
      <c r="EL38" s="87"/>
      <c r="EM38" s="87"/>
      <c r="EN38" s="87"/>
      <c r="EO38" s="87"/>
      <c r="EP38" s="87"/>
      <c r="EQ38" s="87"/>
      <c r="ER38" s="87"/>
      <c r="ES38" s="87">
        <v>100000000</v>
      </c>
      <c r="ET38" s="87"/>
      <c r="EU38" s="87"/>
      <c r="EV38" s="87"/>
      <c r="EW38" s="82">
        <f t="shared" ref="EW38:EX41" si="209">DJ38+DN38+DS38+DX38+EB38+EF38+EJ38+EN38+ES38</f>
        <v>100000000</v>
      </c>
      <c r="EX38" s="90">
        <f t="shared" si="209"/>
        <v>64000000</v>
      </c>
      <c r="EY38" s="90">
        <f t="shared" ref="EY38:EZ41" si="210">DL38+DP38+DU38+DZ38+ED38+EH38+EL38+EP38+EU38</f>
        <v>56423333</v>
      </c>
      <c r="EZ38" s="90">
        <f t="shared" si="210"/>
        <v>56423333</v>
      </c>
      <c r="FA38" s="173"/>
      <c r="FB38" s="87"/>
      <c r="FC38" s="88"/>
      <c r="FD38" s="88"/>
      <c r="FE38" s="88"/>
      <c r="FF38" s="133"/>
      <c r="FG38" s="87"/>
      <c r="FH38" s="87"/>
      <c r="FI38" s="87"/>
      <c r="FJ38" s="87"/>
      <c r="FK38" s="87"/>
      <c r="FL38" s="87"/>
      <c r="FM38" s="87">
        <v>62180000</v>
      </c>
      <c r="FN38" s="87">
        <v>48555602</v>
      </c>
      <c r="FO38" s="87">
        <v>48555602</v>
      </c>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v>100000000</v>
      </c>
      <c r="GQ38" s="87"/>
      <c r="GR38" s="87"/>
      <c r="GS38" s="87"/>
      <c r="GT38" s="87"/>
      <c r="GU38" s="82">
        <f>FB38+FG38+FL38+FQ38+FV38+GA38+GF38+GK38+GP38</f>
        <v>100000000</v>
      </c>
      <c r="GV38" s="82">
        <f t="shared" ref="GV38:GY41" si="211">GQ38+GL38+GG38+GB38+FW38+FR38+FM38+FH38</f>
        <v>62180000</v>
      </c>
      <c r="GW38" s="82">
        <f t="shared" si="211"/>
        <v>48555602</v>
      </c>
      <c r="GX38" s="82">
        <f t="shared" si="211"/>
        <v>48555602</v>
      </c>
      <c r="GY38" s="792">
        <f t="shared" si="211"/>
        <v>0</v>
      </c>
      <c r="GZ38" s="792">
        <f t="shared" ref="GZ38:GZ41" si="212">AC38+BQ38+DJ38+FB38</f>
        <v>0</v>
      </c>
      <c r="HA38" s="792">
        <f t="shared" ref="HA38:HA41" si="213">AD38+BR38+DK38+FC38</f>
        <v>0</v>
      </c>
      <c r="HB38" s="792">
        <f t="shared" ref="HB38:HB41" si="214">AE38+BS38+DL38+FD38</f>
        <v>0</v>
      </c>
      <c r="HC38" s="792">
        <f t="shared" ref="HC38:HC41" si="215">AF38+BT38+DM38+FE38</f>
        <v>0</v>
      </c>
      <c r="HD38" s="792">
        <f t="shared" ref="HD38:HD41" si="216">FF38</f>
        <v>0</v>
      </c>
      <c r="HE38" s="792">
        <f t="shared" ref="HE38:HE41" si="217">AG38+BU38+DN38+FG38</f>
        <v>0</v>
      </c>
      <c r="HF38" s="792">
        <f t="shared" ref="HF38:HF41" si="218">AH38+BV38+DO38+FH38</f>
        <v>20000000</v>
      </c>
      <c r="HG38" s="792">
        <f t="shared" ref="HG38:HG41" si="219">AI38+BW38+DP38+FI38</f>
        <v>12553333</v>
      </c>
      <c r="HH38" s="792">
        <f t="shared" ref="HH38:HH41" si="220">AJ38+BX38+DQ38+FJ38</f>
        <v>12553333</v>
      </c>
      <c r="HI38" s="792">
        <f t="shared" ref="HI38:HI41" si="221">BY38+DR38+FK38</f>
        <v>0</v>
      </c>
      <c r="HJ38" s="792">
        <f t="shared" ref="HJ38:HJ41" si="222">AK38+BZ38+DS38+FL38</f>
        <v>200000000</v>
      </c>
      <c r="HK38" s="792">
        <f t="shared" ref="HK38:HK41" si="223">AL38+CA38+DT38+FM38</f>
        <v>406180000</v>
      </c>
      <c r="HL38" s="792">
        <f t="shared" ref="HL38:HL41" si="224">AM38+CB38+DU38+FN38</f>
        <v>331389039</v>
      </c>
      <c r="HM38" s="792">
        <f t="shared" ref="HM38:HM41" si="225">AN38+CC38+DV38+FO38</f>
        <v>265234639</v>
      </c>
      <c r="HN38" s="792">
        <f t="shared" ref="HN38:HN41" si="226">CD38+DW38+FP38</f>
        <v>0</v>
      </c>
      <c r="HO38" s="792">
        <f t="shared" ref="HO38:HO41" si="227">AO38+CE38+DX38+FQ38</f>
        <v>0</v>
      </c>
      <c r="HP38" s="792">
        <f t="shared" ref="HP38:HP41" si="228">AP38+CF38+DY38+FR38</f>
        <v>0</v>
      </c>
      <c r="HQ38" s="792">
        <f t="shared" ref="HQ38:HQ41" si="229">AQ38+CG38+DZ38+FS38</f>
        <v>0</v>
      </c>
      <c r="HR38" s="792">
        <f t="shared" ref="HR38:HR41" si="230">AR38+CH38+EA38+FT38</f>
        <v>0</v>
      </c>
      <c r="HS38" s="792">
        <f t="shared" ref="HS38:HS41" si="231">FU38</f>
        <v>0</v>
      </c>
      <c r="HT38" s="792">
        <f t="shared" ref="HT38:HT41" si="232">AS38+CI38+EB38+FV38</f>
        <v>0</v>
      </c>
      <c r="HU38" s="792">
        <f t="shared" ref="HU38:HU41" si="233">AT38+CJ38+EC38+FW38</f>
        <v>0</v>
      </c>
      <c r="HV38" s="792">
        <f t="shared" ref="HV38:HV41" si="234">AU38+CK38+ED38+FX38</f>
        <v>0</v>
      </c>
      <c r="HW38" s="792">
        <f t="shared" ref="HW38:HW41" si="235">AV38+CL38+EE38+FY38</f>
        <v>0</v>
      </c>
      <c r="HX38" s="792">
        <f t="shared" ref="HX38:HX41" si="236">FZ38</f>
        <v>0</v>
      </c>
      <c r="HY38" s="792">
        <f t="shared" ref="HY38:HY41" si="237">AW38+CM38+EF38+GA38</f>
        <v>0</v>
      </c>
      <c r="HZ38" s="792">
        <f t="shared" ref="HZ38:HZ41" si="238">AX38+CN38+EG38+GB38</f>
        <v>0</v>
      </c>
      <c r="IA38" s="792">
        <f t="shared" ref="IA38:IA41" si="239">AY38+CO38+EH38+GC38</f>
        <v>0</v>
      </c>
      <c r="IB38" s="792">
        <f t="shared" ref="IB38:IB41" si="240">AZ38+CP38+EI38+GD38</f>
        <v>0</v>
      </c>
      <c r="IC38" s="792">
        <f t="shared" ref="IC38:IC41" si="241">GE38</f>
        <v>0</v>
      </c>
      <c r="ID38" s="792">
        <f t="shared" ref="ID38:ID41" si="242">BA38+CQ38+EJ38+GF38</f>
        <v>0</v>
      </c>
      <c r="IE38" s="792">
        <f t="shared" ref="IE38:IE41" si="243">BB38+CR38+EK38+GG38</f>
        <v>0</v>
      </c>
      <c r="IF38" s="792">
        <f t="shared" ref="IF38:IF41" si="244">BC38+CS38+EL38+GH38</f>
        <v>0</v>
      </c>
      <c r="IG38" s="792">
        <f t="shared" ref="IG38:IG41" si="245">BD38+CT38+EM38+GI38</f>
        <v>0</v>
      </c>
      <c r="IH38" s="792">
        <f t="shared" ref="IH38:IH41" si="246">CU38+GJ38</f>
        <v>0</v>
      </c>
      <c r="II38" s="792">
        <f t="shared" ref="II38:II41" si="247">BE38+CV38+EN38+GK38</f>
        <v>0</v>
      </c>
      <c r="IJ38" s="792">
        <f t="shared" ref="IJ38:IJ41" si="248">BF38+CW38+EO38+GL38</f>
        <v>0</v>
      </c>
      <c r="IK38" s="792">
        <f t="shared" ref="IK38:IK41" si="249">BG38+CX38+EP38+GM38</f>
        <v>0</v>
      </c>
      <c r="IL38" s="792">
        <f t="shared" ref="IL38:IL41" si="250">BH38+CY38+EQ38+GM38</f>
        <v>0</v>
      </c>
      <c r="IM38" s="792">
        <f t="shared" ref="IM38:IM41" si="251">CZ38+ER38+GO38</f>
        <v>0</v>
      </c>
      <c r="IN38" s="792">
        <f t="shared" ref="IN38:IN41" si="252">BI38+DA38+ES38+GP38</f>
        <v>1300000000</v>
      </c>
      <c r="IO38" s="792"/>
      <c r="IP38" s="792"/>
      <c r="IQ38" s="792"/>
      <c r="IR38" s="792"/>
      <c r="IS38" s="792">
        <f t="shared" ref="IS38:IS41" si="253">GZ38+HE38+HJ38+HO38+HT38+HY38+ID38+II38+IN38</f>
        <v>1500000000</v>
      </c>
      <c r="IT38" s="792">
        <f t="shared" ref="IT38:IT41" si="254">HA38+HF38+HK38+HP38+HU38+HZ38+IE38+IJ38+IO38</f>
        <v>426180000</v>
      </c>
      <c r="IU38" s="792">
        <f t="shared" ref="IU38:IU41" si="255">HB38+HG38+HL38+HQ38+HV38+IA38+IF38+IK38+IP38</f>
        <v>343942372</v>
      </c>
      <c r="IV38" s="792">
        <f t="shared" ref="IV38:IV41" si="256">HC38+HH38+HM38+HR38+HW38+IB38+IG38+IL38+IQ38</f>
        <v>277787972</v>
      </c>
      <c r="IW38" s="793">
        <f t="shared" ref="IW38:IW41" si="257">HD38+HI38+HN38+HS38+HX38+IC38+IH38+IM38+IR38</f>
        <v>0</v>
      </c>
    </row>
    <row r="39" spans="1:257" ht="99.75" customHeight="1" x14ac:dyDescent="0.2">
      <c r="A39" s="346"/>
      <c r="B39" s="346"/>
      <c r="C39" s="299">
        <v>6</v>
      </c>
      <c r="D39" s="265" t="s">
        <v>126</v>
      </c>
      <c r="E39" s="273" t="s">
        <v>127</v>
      </c>
      <c r="F39" s="273" t="s">
        <v>128</v>
      </c>
      <c r="G39" s="268">
        <v>22</v>
      </c>
      <c r="H39" s="848" t="s">
        <v>129</v>
      </c>
      <c r="I39" s="265" t="s">
        <v>130</v>
      </c>
      <c r="J39" s="270" t="s">
        <v>125</v>
      </c>
      <c r="K39" s="270">
        <v>13</v>
      </c>
      <c r="L39" s="271" t="s">
        <v>73</v>
      </c>
      <c r="M39" s="272">
        <v>0</v>
      </c>
      <c r="N39" s="272">
        <v>6</v>
      </c>
      <c r="O39" s="272">
        <v>0</v>
      </c>
      <c r="P39" s="277"/>
      <c r="Q39" s="272">
        <v>1</v>
      </c>
      <c r="R39" s="275"/>
      <c r="S39" s="297">
        <v>2</v>
      </c>
      <c r="T39" s="272">
        <v>2</v>
      </c>
      <c r="U39" s="272"/>
      <c r="V39" s="277">
        <v>2</v>
      </c>
      <c r="W39" s="272">
        <v>3</v>
      </c>
      <c r="X39" s="272"/>
      <c r="Y39" s="778">
        <v>3</v>
      </c>
      <c r="Z39" s="348"/>
      <c r="AA39" s="268">
        <v>12</v>
      </c>
      <c r="AB39" s="347" t="s">
        <v>74</v>
      </c>
      <c r="AC39" s="40"/>
      <c r="AD39" s="41"/>
      <c r="AE39" s="41"/>
      <c r="AF39" s="41"/>
      <c r="AG39" s="40"/>
      <c r="AH39" s="41"/>
      <c r="AI39" s="41"/>
      <c r="AJ39" s="41"/>
      <c r="AK39" s="40"/>
      <c r="AL39" s="41"/>
      <c r="AM39" s="41"/>
      <c r="AN39" s="41"/>
      <c r="AO39" s="40"/>
      <c r="AP39" s="41"/>
      <c r="AQ39" s="41"/>
      <c r="AR39" s="41"/>
      <c r="AS39" s="40"/>
      <c r="AT39" s="41"/>
      <c r="AU39" s="41"/>
      <c r="AV39" s="41"/>
      <c r="AW39" s="40"/>
      <c r="AX39" s="41"/>
      <c r="AY39" s="41"/>
      <c r="AZ39" s="41"/>
      <c r="BA39" s="40"/>
      <c r="BB39" s="41"/>
      <c r="BC39" s="41"/>
      <c r="BD39" s="41"/>
      <c r="BE39" s="40"/>
      <c r="BF39" s="41"/>
      <c r="BG39" s="41"/>
      <c r="BH39" s="41"/>
      <c r="BI39" s="40"/>
      <c r="BJ39" s="41"/>
      <c r="BK39" s="41"/>
      <c r="BL39" s="41"/>
      <c r="BM39" s="40">
        <f>+AC39+AG39+AK39+AO39+AS39+AW39+BA39+BE39+BI39</f>
        <v>0</v>
      </c>
      <c r="BN39" s="41">
        <f t="shared" si="206"/>
        <v>0</v>
      </c>
      <c r="BO39" s="41">
        <f t="shared" si="206"/>
        <v>0</v>
      </c>
      <c r="BP39" s="41">
        <f t="shared" si="206"/>
        <v>0</v>
      </c>
      <c r="BQ39" s="87"/>
      <c r="BR39" s="87"/>
      <c r="BS39" s="87"/>
      <c r="BT39" s="87"/>
      <c r="BU39" s="87"/>
      <c r="BV39" s="87"/>
      <c r="BW39" s="87"/>
      <c r="BX39" s="87"/>
      <c r="BY39" s="87"/>
      <c r="BZ39" s="87"/>
      <c r="CA39" s="87">
        <v>50000000</v>
      </c>
      <c r="CB39" s="87">
        <v>48509333</v>
      </c>
      <c r="CC39" s="87">
        <v>48509333</v>
      </c>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v>200000000</v>
      </c>
      <c r="DB39" s="87"/>
      <c r="DC39" s="87"/>
      <c r="DD39" s="87"/>
      <c r="DE39" s="82">
        <f t="shared" si="207"/>
        <v>200000000</v>
      </c>
      <c r="DF39" s="102">
        <f t="shared" si="208"/>
        <v>50000000</v>
      </c>
      <c r="DG39" s="102">
        <f t="shared" si="208"/>
        <v>48509333</v>
      </c>
      <c r="DH39" s="102">
        <f t="shared" si="208"/>
        <v>48509333</v>
      </c>
      <c r="DI39" s="102"/>
      <c r="DJ39" s="87"/>
      <c r="DK39" s="86"/>
      <c r="DL39" s="87"/>
      <c r="DM39" s="87"/>
      <c r="DN39" s="87"/>
      <c r="DO39" s="87"/>
      <c r="DP39" s="87"/>
      <c r="DQ39" s="87"/>
      <c r="DR39" s="87"/>
      <c r="DS39" s="87"/>
      <c r="DT39" s="87">
        <v>28000000</v>
      </c>
      <c r="DU39" s="87">
        <v>27220000</v>
      </c>
      <c r="DV39" s="87">
        <v>27220000</v>
      </c>
      <c r="DW39" s="87"/>
      <c r="DX39" s="87"/>
      <c r="DY39" s="87"/>
      <c r="DZ39" s="87"/>
      <c r="EA39" s="87"/>
      <c r="EB39" s="87"/>
      <c r="EC39" s="87"/>
      <c r="ED39" s="87"/>
      <c r="EE39" s="87"/>
      <c r="EF39" s="87"/>
      <c r="EG39" s="87"/>
      <c r="EH39" s="87"/>
      <c r="EI39" s="87"/>
      <c r="EJ39" s="87"/>
      <c r="EK39" s="87"/>
      <c r="EL39" s="87"/>
      <c r="EM39" s="87"/>
      <c r="EN39" s="87"/>
      <c r="EO39" s="87"/>
      <c r="EP39" s="87"/>
      <c r="EQ39" s="87"/>
      <c r="ER39" s="87"/>
      <c r="ES39" s="87">
        <v>200000000</v>
      </c>
      <c r="ET39" s="87"/>
      <c r="EU39" s="87"/>
      <c r="EV39" s="87"/>
      <c r="EW39" s="82">
        <f t="shared" si="209"/>
        <v>200000000</v>
      </c>
      <c r="EX39" s="90">
        <f t="shared" si="209"/>
        <v>28000000</v>
      </c>
      <c r="EY39" s="90">
        <f t="shared" si="210"/>
        <v>27220000</v>
      </c>
      <c r="EZ39" s="90">
        <f t="shared" si="210"/>
        <v>27220000</v>
      </c>
      <c r="FA39" s="173"/>
      <c r="FB39" s="87"/>
      <c r="FC39" s="88"/>
      <c r="FD39" s="88"/>
      <c r="FE39" s="88"/>
      <c r="FF39" s="133"/>
      <c r="FG39" s="87"/>
      <c r="FH39" s="87"/>
      <c r="FI39" s="87"/>
      <c r="FJ39" s="87"/>
      <c r="FK39" s="87"/>
      <c r="FL39" s="87"/>
      <c r="FM39" s="87">
        <v>51800000</v>
      </c>
      <c r="FN39" s="87">
        <v>19320840</v>
      </c>
      <c r="FO39" s="87">
        <v>19320840</v>
      </c>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v>200000000</v>
      </c>
      <c r="GQ39" s="87"/>
      <c r="GR39" s="87"/>
      <c r="GS39" s="87"/>
      <c r="GT39" s="87"/>
      <c r="GU39" s="82">
        <f>FB39+FG39+FL39+FQ39+FV39+GA39+GF39+GK39+GP39</f>
        <v>200000000</v>
      </c>
      <c r="GV39" s="82">
        <f t="shared" si="211"/>
        <v>51800000</v>
      </c>
      <c r="GW39" s="82">
        <f t="shared" si="211"/>
        <v>19320840</v>
      </c>
      <c r="GX39" s="82">
        <f t="shared" si="211"/>
        <v>19320840</v>
      </c>
      <c r="GY39" s="792">
        <f t="shared" si="211"/>
        <v>0</v>
      </c>
      <c r="GZ39" s="792">
        <f t="shared" si="212"/>
        <v>0</v>
      </c>
      <c r="HA39" s="792">
        <f t="shared" si="213"/>
        <v>0</v>
      </c>
      <c r="HB39" s="792">
        <f t="shared" si="214"/>
        <v>0</v>
      </c>
      <c r="HC39" s="792">
        <f t="shared" si="215"/>
        <v>0</v>
      </c>
      <c r="HD39" s="792">
        <f t="shared" si="216"/>
        <v>0</v>
      </c>
      <c r="HE39" s="792">
        <f t="shared" si="217"/>
        <v>0</v>
      </c>
      <c r="HF39" s="792">
        <f t="shared" si="218"/>
        <v>0</v>
      </c>
      <c r="HG39" s="792">
        <f t="shared" si="219"/>
        <v>0</v>
      </c>
      <c r="HH39" s="792">
        <f t="shared" si="220"/>
        <v>0</v>
      </c>
      <c r="HI39" s="792">
        <f t="shared" si="221"/>
        <v>0</v>
      </c>
      <c r="HJ39" s="792">
        <f t="shared" si="222"/>
        <v>0</v>
      </c>
      <c r="HK39" s="792">
        <f t="shared" si="223"/>
        <v>129800000</v>
      </c>
      <c r="HL39" s="792">
        <f t="shared" si="224"/>
        <v>95050173</v>
      </c>
      <c r="HM39" s="792">
        <f t="shared" si="225"/>
        <v>95050173</v>
      </c>
      <c r="HN39" s="792">
        <f t="shared" si="226"/>
        <v>0</v>
      </c>
      <c r="HO39" s="792">
        <f t="shared" si="227"/>
        <v>0</v>
      </c>
      <c r="HP39" s="792">
        <f t="shared" si="228"/>
        <v>0</v>
      </c>
      <c r="HQ39" s="792">
        <f t="shared" si="229"/>
        <v>0</v>
      </c>
      <c r="HR39" s="792">
        <f t="shared" si="230"/>
        <v>0</v>
      </c>
      <c r="HS39" s="792">
        <f t="shared" si="231"/>
        <v>0</v>
      </c>
      <c r="HT39" s="792">
        <f t="shared" si="232"/>
        <v>0</v>
      </c>
      <c r="HU39" s="792">
        <f t="shared" si="233"/>
        <v>0</v>
      </c>
      <c r="HV39" s="792">
        <f t="shared" si="234"/>
        <v>0</v>
      </c>
      <c r="HW39" s="792">
        <f t="shared" si="235"/>
        <v>0</v>
      </c>
      <c r="HX39" s="792">
        <f t="shared" si="236"/>
        <v>0</v>
      </c>
      <c r="HY39" s="792">
        <f t="shared" si="237"/>
        <v>0</v>
      </c>
      <c r="HZ39" s="792">
        <f t="shared" si="238"/>
        <v>0</v>
      </c>
      <c r="IA39" s="792">
        <f t="shared" si="239"/>
        <v>0</v>
      </c>
      <c r="IB39" s="792">
        <f t="shared" si="240"/>
        <v>0</v>
      </c>
      <c r="IC39" s="792">
        <f t="shared" si="241"/>
        <v>0</v>
      </c>
      <c r="ID39" s="792">
        <f t="shared" si="242"/>
        <v>0</v>
      </c>
      <c r="IE39" s="792">
        <f t="shared" si="243"/>
        <v>0</v>
      </c>
      <c r="IF39" s="792">
        <f t="shared" si="244"/>
        <v>0</v>
      </c>
      <c r="IG39" s="792">
        <f t="shared" si="245"/>
        <v>0</v>
      </c>
      <c r="IH39" s="792">
        <f t="shared" si="246"/>
        <v>0</v>
      </c>
      <c r="II39" s="792">
        <f t="shared" si="247"/>
        <v>0</v>
      </c>
      <c r="IJ39" s="792">
        <f t="shared" si="248"/>
        <v>0</v>
      </c>
      <c r="IK39" s="792">
        <f t="shared" si="249"/>
        <v>0</v>
      </c>
      <c r="IL39" s="792">
        <f t="shared" si="250"/>
        <v>0</v>
      </c>
      <c r="IM39" s="792">
        <f t="shared" si="251"/>
        <v>0</v>
      </c>
      <c r="IN39" s="792">
        <f t="shared" si="252"/>
        <v>600000000</v>
      </c>
      <c r="IO39" s="792"/>
      <c r="IP39" s="792"/>
      <c r="IQ39" s="792"/>
      <c r="IR39" s="792"/>
      <c r="IS39" s="792">
        <f t="shared" si="253"/>
        <v>600000000</v>
      </c>
      <c r="IT39" s="792">
        <f t="shared" si="254"/>
        <v>129800000</v>
      </c>
      <c r="IU39" s="792">
        <f t="shared" si="255"/>
        <v>95050173</v>
      </c>
      <c r="IV39" s="792">
        <f t="shared" si="256"/>
        <v>95050173</v>
      </c>
      <c r="IW39" s="793">
        <f t="shared" si="257"/>
        <v>0</v>
      </c>
    </row>
    <row r="40" spans="1:257" ht="72" customHeight="1" x14ac:dyDescent="0.2">
      <c r="A40" s="346"/>
      <c r="B40" s="346"/>
      <c r="C40" s="264">
        <v>7</v>
      </c>
      <c r="D40" s="287" t="s">
        <v>131</v>
      </c>
      <c r="E40" s="288" t="s">
        <v>132</v>
      </c>
      <c r="F40" s="349">
        <v>0.27</v>
      </c>
      <c r="G40" s="268">
        <v>23</v>
      </c>
      <c r="H40" s="848" t="s">
        <v>133</v>
      </c>
      <c r="I40" s="269" t="s">
        <v>134</v>
      </c>
      <c r="J40" s="270" t="s">
        <v>125</v>
      </c>
      <c r="K40" s="270">
        <v>13</v>
      </c>
      <c r="L40" s="270" t="s">
        <v>58</v>
      </c>
      <c r="M40" s="273">
        <v>0</v>
      </c>
      <c r="N40" s="273">
        <v>1</v>
      </c>
      <c r="O40" s="273">
        <v>0</v>
      </c>
      <c r="P40" s="274"/>
      <c r="Q40" s="273">
        <v>1</v>
      </c>
      <c r="R40" s="275"/>
      <c r="S40" s="350">
        <v>1</v>
      </c>
      <c r="T40" s="273">
        <v>1</v>
      </c>
      <c r="U40" s="273"/>
      <c r="V40" s="274">
        <v>1</v>
      </c>
      <c r="W40" s="273">
        <v>1</v>
      </c>
      <c r="X40" s="273"/>
      <c r="Y40" s="779">
        <v>1</v>
      </c>
      <c r="Z40" s="348"/>
      <c r="AA40" s="268">
        <v>8</v>
      </c>
      <c r="AB40" s="347" t="s">
        <v>135</v>
      </c>
      <c r="AC40" s="40"/>
      <c r="AD40" s="41"/>
      <c r="AE40" s="41"/>
      <c r="AF40" s="41"/>
      <c r="AG40" s="40"/>
      <c r="AH40" s="41"/>
      <c r="AI40" s="41"/>
      <c r="AJ40" s="41"/>
      <c r="AK40" s="40"/>
      <c r="AL40" s="41"/>
      <c r="AM40" s="41"/>
      <c r="AN40" s="41"/>
      <c r="AO40" s="40"/>
      <c r="AP40" s="41"/>
      <c r="AQ40" s="41"/>
      <c r="AR40" s="41"/>
      <c r="AS40" s="40"/>
      <c r="AT40" s="41"/>
      <c r="AU40" s="41"/>
      <c r="AV40" s="41"/>
      <c r="AW40" s="40"/>
      <c r="AX40" s="41"/>
      <c r="AY40" s="41"/>
      <c r="AZ40" s="41"/>
      <c r="BA40" s="40"/>
      <c r="BB40" s="41"/>
      <c r="BC40" s="41"/>
      <c r="BD40" s="41"/>
      <c r="BE40" s="40"/>
      <c r="BF40" s="41"/>
      <c r="BG40" s="41"/>
      <c r="BH40" s="41"/>
      <c r="BI40" s="40"/>
      <c r="BJ40" s="41"/>
      <c r="BK40" s="41"/>
      <c r="BL40" s="41"/>
      <c r="BM40" s="40">
        <f>+AC40+AG40+AK40+AO40+AS40+AW40+BA40+BE40+BI40</f>
        <v>0</v>
      </c>
      <c r="BN40" s="41">
        <f t="shared" si="206"/>
        <v>0</v>
      </c>
      <c r="BO40" s="41">
        <f t="shared" si="206"/>
        <v>0</v>
      </c>
      <c r="BP40" s="41">
        <f t="shared" si="206"/>
        <v>0</v>
      </c>
      <c r="BQ40" s="87"/>
      <c r="BR40" s="87"/>
      <c r="BS40" s="87"/>
      <c r="BT40" s="87"/>
      <c r="BU40" s="87"/>
      <c r="BV40" s="87"/>
      <c r="BW40" s="87"/>
      <c r="BX40" s="87"/>
      <c r="BY40" s="87"/>
      <c r="BZ40" s="87"/>
      <c r="CA40" s="87">
        <v>150000000</v>
      </c>
      <c r="CB40" s="87">
        <v>76732570</v>
      </c>
      <c r="CC40" s="87">
        <v>76732570</v>
      </c>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v>100000000</v>
      </c>
      <c r="DB40" s="87"/>
      <c r="DC40" s="87"/>
      <c r="DD40" s="87"/>
      <c r="DE40" s="82">
        <f t="shared" si="207"/>
        <v>100000000</v>
      </c>
      <c r="DF40" s="102">
        <f t="shared" si="208"/>
        <v>150000000</v>
      </c>
      <c r="DG40" s="102">
        <f t="shared" si="208"/>
        <v>76732570</v>
      </c>
      <c r="DH40" s="102">
        <f t="shared" si="208"/>
        <v>76732570</v>
      </c>
      <c r="DI40" s="102"/>
      <c r="DJ40" s="87"/>
      <c r="DK40" s="86"/>
      <c r="DL40" s="87"/>
      <c r="DM40" s="87"/>
      <c r="DN40" s="87"/>
      <c r="DO40" s="87">
        <v>30000000</v>
      </c>
      <c r="DP40" s="87">
        <v>27800666</v>
      </c>
      <c r="DQ40" s="87">
        <v>27800666</v>
      </c>
      <c r="DR40" s="87"/>
      <c r="DS40" s="87"/>
      <c r="DT40" s="87">
        <v>114000000</v>
      </c>
      <c r="DU40" s="87">
        <v>106090000</v>
      </c>
      <c r="DV40" s="87">
        <v>105090000</v>
      </c>
      <c r="DW40" s="87"/>
      <c r="DX40" s="87"/>
      <c r="DY40" s="87"/>
      <c r="DZ40" s="87"/>
      <c r="EA40" s="87"/>
      <c r="EB40" s="87"/>
      <c r="EC40" s="87"/>
      <c r="ED40" s="87"/>
      <c r="EE40" s="87"/>
      <c r="EF40" s="87"/>
      <c r="EG40" s="87"/>
      <c r="EH40" s="87"/>
      <c r="EI40" s="87"/>
      <c r="EJ40" s="87"/>
      <c r="EK40" s="87"/>
      <c r="EL40" s="87"/>
      <c r="EM40" s="87"/>
      <c r="EN40" s="87"/>
      <c r="EO40" s="87"/>
      <c r="EP40" s="87"/>
      <c r="EQ40" s="87"/>
      <c r="ER40" s="87"/>
      <c r="ES40" s="87">
        <v>100000000</v>
      </c>
      <c r="ET40" s="87"/>
      <c r="EU40" s="87"/>
      <c r="EV40" s="87"/>
      <c r="EW40" s="82">
        <f t="shared" si="209"/>
        <v>100000000</v>
      </c>
      <c r="EX40" s="90">
        <f t="shared" si="209"/>
        <v>144000000</v>
      </c>
      <c r="EY40" s="90">
        <f t="shared" si="210"/>
        <v>133890666</v>
      </c>
      <c r="EZ40" s="90">
        <f t="shared" si="210"/>
        <v>132890666</v>
      </c>
      <c r="FA40" s="173"/>
      <c r="FB40" s="87"/>
      <c r="FC40" s="88"/>
      <c r="FD40" s="88"/>
      <c r="FE40" s="88"/>
      <c r="FF40" s="133"/>
      <c r="FG40" s="87"/>
      <c r="FH40" s="87"/>
      <c r="FI40" s="87"/>
      <c r="FJ40" s="87"/>
      <c r="FK40" s="87"/>
      <c r="FL40" s="87"/>
      <c r="FM40" s="87">
        <v>69680000</v>
      </c>
      <c r="FN40" s="87">
        <v>52760000</v>
      </c>
      <c r="FO40" s="87">
        <v>52760000</v>
      </c>
      <c r="FP40" s="788">
        <v>1000000</v>
      </c>
      <c r="FQ40" s="87"/>
      <c r="FR40" s="87"/>
      <c r="FS40" s="87"/>
      <c r="FT40" s="87"/>
      <c r="FU40" s="87"/>
      <c r="FV40" s="87"/>
      <c r="FW40" s="87"/>
      <c r="FX40" s="87"/>
      <c r="FY40" s="87"/>
      <c r="FZ40" s="87"/>
      <c r="GA40" s="87"/>
      <c r="GB40" s="87"/>
      <c r="GC40" s="87"/>
      <c r="GD40" s="87"/>
      <c r="GE40" s="87"/>
      <c r="GF40" s="87"/>
      <c r="GG40" s="87"/>
      <c r="GH40" s="87"/>
      <c r="GI40" s="87"/>
      <c r="GJ40" s="87"/>
      <c r="GK40" s="87"/>
      <c r="GL40" s="87"/>
      <c r="GM40" s="87"/>
      <c r="GN40" s="87"/>
      <c r="GO40" s="87"/>
      <c r="GP40" s="87">
        <v>100000000</v>
      </c>
      <c r="GQ40" s="87"/>
      <c r="GR40" s="87"/>
      <c r="GS40" s="87"/>
      <c r="GT40" s="87"/>
      <c r="GU40" s="82">
        <f>FB40+FG40+FL40+FQ40+FV40+GA40+GF40+GK40+GP40</f>
        <v>100000000</v>
      </c>
      <c r="GV40" s="82">
        <f t="shared" si="211"/>
        <v>69680000</v>
      </c>
      <c r="GW40" s="82">
        <f t="shared" si="211"/>
        <v>52760000</v>
      </c>
      <c r="GX40" s="82">
        <f t="shared" si="211"/>
        <v>52760000</v>
      </c>
      <c r="GY40" s="792">
        <f t="shared" si="211"/>
        <v>1000000</v>
      </c>
      <c r="GZ40" s="792">
        <f t="shared" si="212"/>
        <v>0</v>
      </c>
      <c r="HA40" s="792">
        <f t="shared" si="213"/>
        <v>0</v>
      </c>
      <c r="HB40" s="792">
        <f t="shared" si="214"/>
        <v>0</v>
      </c>
      <c r="HC40" s="792">
        <f t="shared" si="215"/>
        <v>0</v>
      </c>
      <c r="HD40" s="792">
        <f t="shared" si="216"/>
        <v>0</v>
      </c>
      <c r="HE40" s="792">
        <f t="shared" si="217"/>
        <v>0</v>
      </c>
      <c r="HF40" s="792">
        <f t="shared" si="218"/>
        <v>30000000</v>
      </c>
      <c r="HG40" s="792">
        <f t="shared" si="219"/>
        <v>27800666</v>
      </c>
      <c r="HH40" s="792">
        <f t="shared" si="220"/>
        <v>27800666</v>
      </c>
      <c r="HI40" s="792">
        <f t="shared" si="221"/>
        <v>0</v>
      </c>
      <c r="HJ40" s="792">
        <f t="shared" si="222"/>
        <v>0</v>
      </c>
      <c r="HK40" s="792">
        <f t="shared" si="223"/>
        <v>333680000</v>
      </c>
      <c r="HL40" s="792">
        <f t="shared" si="224"/>
        <v>235582570</v>
      </c>
      <c r="HM40" s="792">
        <f t="shared" si="225"/>
        <v>234582570</v>
      </c>
      <c r="HN40" s="792">
        <f t="shared" si="226"/>
        <v>1000000</v>
      </c>
      <c r="HO40" s="792">
        <f t="shared" si="227"/>
        <v>0</v>
      </c>
      <c r="HP40" s="792">
        <f t="shared" si="228"/>
        <v>0</v>
      </c>
      <c r="HQ40" s="792">
        <f t="shared" si="229"/>
        <v>0</v>
      </c>
      <c r="HR40" s="792">
        <f t="shared" si="230"/>
        <v>0</v>
      </c>
      <c r="HS40" s="792">
        <f t="shared" si="231"/>
        <v>0</v>
      </c>
      <c r="HT40" s="792">
        <f t="shared" si="232"/>
        <v>0</v>
      </c>
      <c r="HU40" s="792">
        <f t="shared" si="233"/>
        <v>0</v>
      </c>
      <c r="HV40" s="792">
        <f t="shared" si="234"/>
        <v>0</v>
      </c>
      <c r="HW40" s="792">
        <f t="shared" si="235"/>
        <v>0</v>
      </c>
      <c r="HX40" s="792">
        <f t="shared" si="236"/>
        <v>0</v>
      </c>
      <c r="HY40" s="792">
        <f t="shared" si="237"/>
        <v>0</v>
      </c>
      <c r="HZ40" s="792">
        <f t="shared" si="238"/>
        <v>0</v>
      </c>
      <c r="IA40" s="792">
        <f t="shared" si="239"/>
        <v>0</v>
      </c>
      <c r="IB40" s="792">
        <f t="shared" si="240"/>
        <v>0</v>
      </c>
      <c r="IC40" s="792">
        <f t="shared" si="241"/>
        <v>0</v>
      </c>
      <c r="ID40" s="792">
        <f t="shared" si="242"/>
        <v>0</v>
      </c>
      <c r="IE40" s="792">
        <f t="shared" si="243"/>
        <v>0</v>
      </c>
      <c r="IF40" s="792">
        <f t="shared" si="244"/>
        <v>0</v>
      </c>
      <c r="IG40" s="792">
        <f t="shared" si="245"/>
        <v>0</v>
      </c>
      <c r="IH40" s="792">
        <f t="shared" si="246"/>
        <v>0</v>
      </c>
      <c r="II40" s="792">
        <f t="shared" si="247"/>
        <v>0</v>
      </c>
      <c r="IJ40" s="792">
        <f t="shared" si="248"/>
        <v>0</v>
      </c>
      <c r="IK40" s="792">
        <f t="shared" si="249"/>
        <v>0</v>
      </c>
      <c r="IL40" s="792">
        <f t="shared" si="250"/>
        <v>0</v>
      </c>
      <c r="IM40" s="792">
        <f t="shared" si="251"/>
        <v>0</v>
      </c>
      <c r="IN40" s="792">
        <f t="shared" si="252"/>
        <v>300000000</v>
      </c>
      <c r="IO40" s="792"/>
      <c r="IP40" s="792"/>
      <c r="IQ40" s="792"/>
      <c r="IR40" s="792"/>
      <c r="IS40" s="792">
        <f t="shared" si="253"/>
        <v>300000000</v>
      </c>
      <c r="IT40" s="792">
        <f t="shared" si="254"/>
        <v>363680000</v>
      </c>
      <c r="IU40" s="792">
        <f t="shared" si="255"/>
        <v>263383236</v>
      </c>
      <c r="IV40" s="792">
        <f t="shared" si="256"/>
        <v>262383236</v>
      </c>
      <c r="IW40" s="793">
        <f t="shared" si="257"/>
        <v>1000000</v>
      </c>
    </row>
    <row r="41" spans="1:257" ht="72" customHeight="1" x14ac:dyDescent="0.2">
      <c r="A41" s="346"/>
      <c r="B41" s="352"/>
      <c r="C41" s="353"/>
      <c r="D41" s="354"/>
      <c r="E41" s="355"/>
      <c r="F41" s="356"/>
      <c r="G41" s="273">
        <v>24</v>
      </c>
      <c r="H41" s="848" t="s">
        <v>136</v>
      </c>
      <c r="I41" s="265" t="s">
        <v>137</v>
      </c>
      <c r="J41" s="270" t="s">
        <v>125</v>
      </c>
      <c r="K41" s="270">
        <v>13</v>
      </c>
      <c r="L41" s="270" t="s">
        <v>58</v>
      </c>
      <c r="M41" s="273">
        <v>0</v>
      </c>
      <c r="N41" s="273">
        <v>1</v>
      </c>
      <c r="O41" s="273">
        <v>0</v>
      </c>
      <c r="P41" s="274"/>
      <c r="Q41" s="273">
        <v>1</v>
      </c>
      <c r="R41" s="275"/>
      <c r="S41" s="333">
        <v>4</v>
      </c>
      <c r="T41" s="800">
        <v>0</v>
      </c>
      <c r="U41" s="800">
        <v>1</v>
      </c>
      <c r="V41" s="274">
        <v>1</v>
      </c>
      <c r="W41" s="357"/>
      <c r="X41" s="800">
        <v>1</v>
      </c>
      <c r="Y41" s="779">
        <v>2</v>
      </c>
      <c r="Z41" s="348"/>
      <c r="AA41" s="268">
        <v>8</v>
      </c>
      <c r="AB41" s="347" t="s">
        <v>135</v>
      </c>
      <c r="AC41" s="40"/>
      <c r="AD41" s="41"/>
      <c r="AE41" s="41"/>
      <c r="AF41" s="41"/>
      <c r="AG41" s="40"/>
      <c r="AH41" s="41"/>
      <c r="AI41" s="41"/>
      <c r="AJ41" s="41"/>
      <c r="AK41" s="40"/>
      <c r="AL41" s="41"/>
      <c r="AM41" s="41"/>
      <c r="AN41" s="41"/>
      <c r="AO41" s="40"/>
      <c r="AP41" s="41"/>
      <c r="AQ41" s="41"/>
      <c r="AR41" s="41"/>
      <c r="AS41" s="40"/>
      <c r="AT41" s="41"/>
      <c r="AU41" s="41"/>
      <c r="AV41" s="41"/>
      <c r="AW41" s="40"/>
      <c r="AX41" s="41"/>
      <c r="AY41" s="41"/>
      <c r="AZ41" s="41"/>
      <c r="BA41" s="40"/>
      <c r="BB41" s="41"/>
      <c r="BC41" s="41"/>
      <c r="BD41" s="41"/>
      <c r="BE41" s="40"/>
      <c r="BF41" s="41"/>
      <c r="BG41" s="41"/>
      <c r="BH41" s="41"/>
      <c r="BI41" s="40"/>
      <c r="BJ41" s="41"/>
      <c r="BK41" s="41"/>
      <c r="BL41" s="41"/>
      <c r="BM41" s="40">
        <f>+AC41+AG41+AK41+AO41+AS41+AW41+BA41+BE41+BI41</f>
        <v>0</v>
      </c>
      <c r="BN41" s="41">
        <f t="shared" si="206"/>
        <v>0</v>
      </c>
      <c r="BO41" s="41">
        <f t="shared" si="206"/>
        <v>0</v>
      </c>
      <c r="BP41" s="41">
        <f t="shared" si="206"/>
        <v>0</v>
      </c>
      <c r="BQ41" s="87"/>
      <c r="BR41" s="87"/>
      <c r="BS41" s="87"/>
      <c r="BT41" s="87"/>
      <c r="BU41" s="87"/>
      <c r="BV41" s="87"/>
      <c r="BW41" s="87"/>
      <c r="BX41" s="87"/>
      <c r="BY41" s="87"/>
      <c r="BZ41" s="87"/>
      <c r="CA41" s="87">
        <v>50000000</v>
      </c>
      <c r="CB41" s="87">
        <v>27925000</v>
      </c>
      <c r="CC41" s="87">
        <v>27925000</v>
      </c>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v>600000000</v>
      </c>
      <c r="DB41" s="87"/>
      <c r="DC41" s="87"/>
      <c r="DD41" s="87"/>
      <c r="DE41" s="82">
        <f t="shared" si="207"/>
        <v>600000000</v>
      </c>
      <c r="DF41" s="102">
        <f t="shared" si="208"/>
        <v>50000000</v>
      </c>
      <c r="DG41" s="102">
        <f t="shared" si="208"/>
        <v>27925000</v>
      </c>
      <c r="DH41" s="102">
        <f t="shared" si="208"/>
        <v>27925000</v>
      </c>
      <c r="DI41" s="102"/>
      <c r="DJ41" s="87"/>
      <c r="DK41" s="86"/>
      <c r="DL41" s="87"/>
      <c r="DM41" s="87"/>
      <c r="DN41" s="87"/>
      <c r="DO41" s="87">
        <v>50000000</v>
      </c>
      <c r="DP41" s="87">
        <v>49894333</v>
      </c>
      <c r="DQ41" s="87">
        <v>49894333</v>
      </c>
      <c r="DR41" s="87"/>
      <c r="DS41" s="87"/>
      <c r="DT41" s="87">
        <v>69000000</v>
      </c>
      <c r="DU41" s="87">
        <v>43518332</v>
      </c>
      <c r="DV41" s="87">
        <v>43518332</v>
      </c>
      <c r="DW41" s="87"/>
      <c r="DX41" s="87"/>
      <c r="DY41" s="87"/>
      <c r="DZ41" s="87"/>
      <c r="EA41" s="87"/>
      <c r="EB41" s="87"/>
      <c r="EC41" s="87"/>
      <c r="ED41" s="87"/>
      <c r="EE41" s="87"/>
      <c r="EF41" s="87"/>
      <c r="EG41" s="87"/>
      <c r="EH41" s="87"/>
      <c r="EI41" s="87"/>
      <c r="EJ41" s="87"/>
      <c r="EK41" s="87"/>
      <c r="EL41" s="87"/>
      <c r="EM41" s="87"/>
      <c r="EN41" s="87"/>
      <c r="EO41" s="87"/>
      <c r="EP41" s="87"/>
      <c r="EQ41" s="87"/>
      <c r="ER41" s="87"/>
      <c r="ES41" s="87">
        <v>600000000</v>
      </c>
      <c r="ET41" s="87"/>
      <c r="EU41" s="87"/>
      <c r="EV41" s="87"/>
      <c r="EW41" s="82">
        <f t="shared" si="209"/>
        <v>600000000</v>
      </c>
      <c r="EX41" s="90">
        <f t="shared" si="209"/>
        <v>119000000</v>
      </c>
      <c r="EY41" s="90">
        <f t="shared" si="210"/>
        <v>93412665</v>
      </c>
      <c r="EZ41" s="90">
        <f t="shared" si="210"/>
        <v>93412665</v>
      </c>
      <c r="FA41" s="173"/>
      <c r="FB41" s="87"/>
      <c r="FC41" s="88"/>
      <c r="FD41" s="88"/>
      <c r="FE41" s="88"/>
      <c r="FF41" s="133"/>
      <c r="FG41" s="87"/>
      <c r="FH41" s="87"/>
      <c r="FI41" s="87"/>
      <c r="FJ41" s="87"/>
      <c r="FK41" s="87"/>
      <c r="FL41" s="87"/>
      <c r="FM41" s="87">
        <v>180599118</v>
      </c>
      <c r="FN41" s="87">
        <v>163966656</v>
      </c>
      <c r="FO41" s="87">
        <v>163966656</v>
      </c>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v>600000000</v>
      </c>
      <c r="GQ41" s="87"/>
      <c r="GR41" s="87"/>
      <c r="GS41" s="87"/>
      <c r="GT41" s="87"/>
      <c r="GU41" s="82">
        <f>FB41+FG41+FL41+FQ41+FV41+GA41+GF41+GK41+GP41</f>
        <v>600000000</v>
      </c>
      <c r="GV41" s="82">
        <f t="shared" si="211"/>
        <v>180599118</v>
      </c>
      <c r="GW41" s="82">
        <f t="shared" si="211"/>
        <v>163966656</v>
      </c>
      <c r="GX41" s="82">
        <f t="shared" si="211"/>
        <v>163966656</v>
      </c>
      <c r="GY41" s="792">
        <f t="shared" si="211"/>
        <v>0</v>
      </c>
      <c r="GZ41" s="792">
        <f t="shared" si="212"/>
        <v>0</v>
      </c>
      <c r="HA41" s="792">
        <f t="shared" si="213"/>
        <v>0</v>
      </c>
      <c r="HB41" s="792">
        <f t="shared" si="214"/>
        <v>0</v>
      </c>
      <c r="HC41" s="792">
        <f t="shared" si="215"/>
        <v>0</v>
      </c>
      <c r="HD41" s="792">
        <f t="shared" si="216"/>
        <v>0</v>
      </c>
      <c r="HE41" s="792">
        <f t="shared" si="217"/>
        <v>0</v>
      </c>
      <c r="HF41" s="792">
        <f t="shared" si="218"/>
        <v>50000000</v>
      </c>
      <c r="HG41" s="792">
        <f t="shared" si="219"/>
        <v>49894333</v>
      </c>
      <c r="HH41" s="792">
        <f t="shared" si="220"/>
        <v>49894333</v>
      </c>
      <c r="HI41" s="792">
        <f t="shared" si="221"/>
        <v>0</v>
      </c>
      <c r="HJ41" s="792">
        <f t="shared" si="222"/>
        <v>0</v>
      </c>
      <c r="HK41" s="792">
        <f t="shared" si="223"/>
        <v>299599118</v>
      </c>
      <c r="HL41" s="792">
        <f t="shared" si="224"/>
        <v>235409988</v>
      </c>
      <c r="HM41" s="792">
        <f t="shared" si="225"/>
        <v>235409988</v>
      </c>
      <c r="HN41" s="792">
        <f t="shared" si="226"/>
        <v>0</v>
      </c>
      <c r="HO41" s="792">
        <f t="shared" si="227"/>
        <v>0</v>
      </c>
      <c r="HP41" s="792">
        <f t="shared" si="228"/>
        <v>0</v>
      </c>
      <c r="HQ41" s="792">
        <f t="shared" si="229"/>
        <v>0</v>
      </c>
      <c r="HR41" s="792">
        <f t="shared" si="230"/>
        <v>0</v>
      </c>
      <c r="HS41" s="792">
        <f t="shared" si="231"/>
        <v>0</v>
      </c>
      <c r="HT41" s="792">
        <f t="shared" si="232"/>
        <v>0</v>
      </c>
      <c r="HU41" s="792">
        <f t="shared" si="233"/>
        <v>0</v>
      </c>
      <c r="HV41" s="792">
        <f t="shared" si="234"/>
        <v>0</v>
      </c>
      <c r="HW41" s="792">
        <f t="shared" si="235"/>
        <v>0</v>
      </c>
      <c r="HX41" s="792">
        <f t="shared" si="236"/>
        <v>0</v>
      </c>
      <c r="HY41" s="792">
        <f t="shared" si="237"/>
        <v>0</v>
      </c>
      <c r="HZ41" s="792">
        <f t="shared" si="238"/>
        <v>0</v>
      </c>
      <c r="IA41" s="792">
        <f t="shared" si="239"/>
        <v>0</v>
      </c>
      <c r="IB41" s="792">
        <f t="shared" si="240"/>
        <v>0</v>
      </c>
      <c r="IC41" s="792">
        <f t="shared" si="241"/>
        <v>0</v>
      </c>
      <c r="ID41" s="792">
        <f t="shared" si="242"/>
        <v>0</v>
      </c>
      <c r="IE41" s="792">
        <f t="shared" si="243"/>
        <v>0</v>
      </c>
      <c r="IF41" s="792">
        <f t="shared" si="244"/>
        <v>0</v>
      </c>
      <c r="IG41" s="792">
        <f t="shared" si="245"/>
        <v>0</v>
      </c>
      <c r="IH41" s="792">
        <f t="shared" si="246"/>
        <v>0</v>
      </c>
      <c r="II41" s="792">
        <f t="shared" si="247"/>
        <v>0</v>
      </c>
      <c r="IJ41" s="792">
        <f t="shared" si="248"/>
        <v>0</v>
      </c>
      <c r="IK41" s="792">
        <f t="shared" si="249"/>
        <v>0</v>
      </c>
      <c r="IL41" s="792">
        <f t="shared" si="250"/>
        <v>0</v>
      </c>
      <c r="IM41" s="792">
        <f t="shared" si="251"/>
        <v>0</v>
      </c>
      <c r="IN41" s="792">
        <f t="shared" si="252"/>
        <v>1800000000</v>
      </c>
      <c r="IO41" s="792"/>
      <c r="IP41" s="792"/>
      <c r="IQ41" s="792"/>
      <c r="IR41" s="792"/>
      <c r="IS41" s="792">
        <f t="shared" si="253"/>
        <v>1800000000</v>
      </c>
      <c r="IT41" s="792">
        <f t="shared" si="254"/>
        <v>349599118</v>
      </c>
      <c r="IU41" s="792">
        <f t="shared" si="255"/>
        <v>285304321</v>
      </c>
      <c r="IV41" s="792">
        <f t="shared" si="256"/>
        <v>285304321</v>
      </c>
      <c r="IW41" s="793">
        <f t="shared" si="257"/>
        <v>0</v>
      </c>
    </row>
    <row r="42" spans="1:257" ht="24.75" customHeight="1" x14ac:dyDescent="0.2">
      <c r="A42" s="346"/>
      <c r="B42" s="346"/>
      <c r="C42" s="358">
        <v>5</v>
      </c>
      <c r="D42" s="359" t="s">
        <v>138</v>
      </c>
      <c r="E42" s="359"/>
      <c r="F42" s="360"/>
      <c r="G42" s="257"/>
      <c r="H42" s="257"/>
      <c r="I42" s="257"/>
      <c r="J42" s="257"/>
      <c r="K42" s="257"/>
      <c r="L42" s="257"/>
      <c r="M42" s="257"/>
      <c r="N42" s="257"/>
      <c r="O42" s="257"/>
      <c r="P42" s="257"/>
      <c r="Q42" s="257"/>
      <c r="R42" s="257"/>
      <c r="S42" s="257"/>
      <c r="T42" s="257"/>
      <c r="U42" s="257"/>
      <c r="V42" s="257"/>
      <c r="W42" s="257"/>
      <c r="X42" s="786"/>
      <c r="Y42" s="258"/>
      <c r="Z42" s="257"/>
      <c r="AA42" s="257"/>
      <c r="AB42" s="257"/>
      <c r="AC42" s="38">
        <f t="shared" ref="AC42:BL42" si="258">SUM(AC43:AC48)</f>
        <v>0</v>
      </c>
      <c r="AD42" s="38">
        <f t="shared" si="258"/>
        <v>0</v>
      </c>
      <c r="AE42" s="38">
        <f t="shared" si="258"/>
        <v>0</v>
      </c>
      <c r="AF42" s="38">
        <f t="shared" si="258"/>
        <v>0</v>
      </c>
      <c r="AG42" s="38">
        <f t="shared" si="258"/>
        <v>0</v>
      </c>
      <c r="AH42" s="38">
        <f t="shared" si="258"/>
        <v>0</v>
      </c>
      <c r="AI42" s="38">
        <f t="shared" si="258"/>
        <v>0</v>
      </c>
      <c r="AJ42" s="38">
        <f t="shared" si="258"/>
        <v>0</v>
      </c>
      <c r="AK42" s="38">
        <f t="shared" si="258"/>
        <v>0</v>
      </c>
      <c r="AL42" s="38">
        <f t="shared" si="258"/>
        <v>0</v>
      </c>
      <c r="AM42" s="38">
        <f t="shared" si="258"/>
        <v>0</v>
      </c>
      <c r="AN42" s="38">
        <f t="shared" si="258"/>
        <v>0</v>
      </c>
      <c r="AO42" s="38">
        <f t="shared" si="258"/>
        <v>0</v>
      </c>
      <c r="AP42" s="38">
        <f t="shared" si="258"/>
        <v>0</v>
      </c>
      <c r="AQ42" s="38">
        <f t="shared" si="258"/>
        <v>0</v>
      </c>
      <c r="AR42" s="38">
        <f t="shared" si="258"/>
        <v>0</v>
      </c>
      <c r="AS42" s="38">
        <f t="shared" si="258"/>
        <v>0</v>
      </c>
      <c r="AT42" s="38">
        <f t="shared" si="258"/>
        <v>0</v>
      </c>
      <c r="AU42" s="38">
        <f t="shared" si="258"/>
        <v>0</v>
      </c>
      <c r="AV42" s="38">
        <f t="shared" si="258"/>
        <v>0</v>
      </c>
      <c r="AW42" s="38">
        <f t="shared" si="258"/>
        <v>0</v>
      </c>
      <c r="AX42" s="38">
        <f t="shared" si="258"/>
        <v>0</v>
      </c>
      <c r="AY42" s="38">
        <f t="shared" si="258"/>
        <v>0</v>
      </c>
      <c r="AZ42" s="38">
        <f t="shared" si="258"/>
        <v>0</v>
      </c>
      <c r="BA42" s="38">
        <f t="shared" si="258"/>
        <v>0</v>
      </c>
      <c r="BB42" s="38">
        <f t="shared" si="258"/>
        <v>0</v>
      </c>
      <c r="BC42" s="38">
        <f t="shared" si="258"/>
        <v>0</v>
      </c>
      <c r="BD42" s="38">
        <f t="shared" si="258"/>
        <v>0</v>
      </c>
      <c r="BE42" s="38">
        <f t="shared" si="258"/>
        <v>0</v>
      </c>
      <c r="BF42" s="38">
        <f t="shared" si="258"/>
        <v>0</v>
      </c>
      <c r="BG42" s="38">
        <f t="shared" si="258"/>
        <v>0</v>
      </c>
      <c r="BH42" s="38">
        <f t="shared" si="258"/>
        <v>0</v>
      </c>
      <c r="BI42" s="38">
        <f t="shared" si="258"/>
        <v>6000000000</v>
      </c>
      <c r="BJ42" s="38">
        <f t="shared" si="258"/>
        <v>0</v>
      </c>
      <c r="BK42" s="38">
        <f t="shared" si="258"/>
        <v>0</v>
      </c>
      <c r="BL42" s="38">
        <f t="shared" si="258"/>
        <v>0</v>
      </c>
      <c r="BM42" s="38">
        <f t="shared" ref="BM42:DX42" si="259">SUM(BM43:BM48)</f>
        <v>6000000000</v>
      </c>
      <c r="BN42" s="38">
        <f t="shared" si="259"/>
        <v>0</v>
      </c>
      <c r="BO42" s="38">
        <f t="shared" si="259"/>
        <v>0</v>
      </c>
      <c r="BP42" s="38">
        <f t="shared" si="259"/>
        <v>0</v>
      </c>
      <c r="BQ42" s="38">
        <f t="shared" si="259"/>
        <v>3000000000</v>
      </c>
      <c r="BR42" s="38">
        <f t="shared" si="259"/>
        <v>0</v>
      </c>
      <c r="BS42" s="38">
        <f t="shared" si="259"/>
        <v>0</v>
      </c>
      <c r="BT42" s="38">
        <f t="shared" si="259"/>
        <v>0</v>
      </c>
      <c r="BU42" s="38">
        <f t="shared" si="259"/>
        <v>0</v>
      </c>
      <c r="BV42" s="38">
        <f t="shared" si="259"/>
        <v>80000000</v>
      </c>
      <c r="BW42" s="38">
        <f t="shared" si="259"/>
        <v>73300949</v>
      </c>
      <c r="BX42" s="38">
        <f t="shared" si="259"/>
        <v>73300949</v>
      </c>
      <c r="BY42" s="38">
        <f t="shared" si="259"/>
        <v>0</v>
      </c>
      <c r="BZ42" s="38">
        <f t="shared" si="259"/>
        <v>0</v>
      </c>
      <c r="CA42" s="38">
        <f t="shared" si="259"/>
        <v>400000000</v>
      </c>
      <c r="CB42" s="38">
        <f t="shared" si="259"/>
        <v>351707146</v>
      </c>
      <c r="CC42" s="38">
        <f t="shared" si="259"/>
        <v>331689812</v>
      </c>
      <c r="CD42" s="38">
        <f t="shared" si="259"/>
        <v>0</v>
      </c>
      <c r="CE42" s="38">
        <f t="shared" si="259"/>
        <v>0</v>
      </c>
      <c r="CF42" s="38">
        <f t="shared" si="259"/>
        <v>0</v>
      </c>
      <c r="CG42" s="38">
        <f t="shared" si="259"/>
        <v>0</v>
      </c>
      <c r="CH42" s="38">
        <f t="shared" si="259"/>
        <v>0</v>
      </c>
      <c r="CI42" s="38">
        <f t="shared" si="259"/>
        <v>0</v>
      </c>
      <c r="CJ42" s="38">
        <f t="shared" si="259"/>
        <v>0</v>
      </c>
      <c r="CK42" s="38">
        <f t="shared" si="259"/>
        <v>0</v>
      </c>
      <c r="CL42" s="38">
        <f t="shared" si="259"/>
        <v>0</v>
      </c>
      <c r="CM42" s="38">
        <f t="shared" si="259"/>
        <v>0</v>
      </c>
      <c r="CN42" s="38">
        <f t="shared" si="259"/>
        <v>0</v>
      </c>
      <c r="CO42" s="38">
        <f t="shared" si="259"/>
        <v>0</v>
      </c>
      <c r="CP42" s="38">
        <f t="shared" si="259"/>
        <v>0</v>
      </c>
      <c r="CQ42" s="38">
        <f t="shared" si="259"/>
        <v>0</v>
      </c>
      <c r="CR42" s="38">
        <f t="shared" si="259"/>
        <v>0</v>
      </c>
      <c r="CS42" s="38">
        <f t="shared" si="259"/>
        <v>0</v>
      </c>
      <c r="CT42" s="38">
        <f t="shared" si="259"/>
        <v>0</v>
      </c>
      <c r="CU42" s="38">
        <f t="shared" si="259"/>
        <v>0</v>
      </c>
      <c r="CV42" s="38">
        <f t="shared" si="259"/>
        <v>0</v>
      </c>
      <c r="CW42" s="38">
        <f t="shared" si="259"/>
        <v>0</v>
      </c>
      <c r="CX42" s="38">
        <f t="shared" si="259"/>
        <v>0</v>
      </c>
      <c r="CY42" s="38">
        <f t="shared" si="259"/>
        <v>0</v>
      </c>
      <c r="CZ42" s="38">
        <f t="shared" si="259"/>
        <v>0</v>
      </c>
      <c r="DA42" s="38">
        <f t="shared" si="259"/>
        <v>3000000000</v>
      </c>
      <c r="DB42" s="38">
        <f t="shared" si="259"/>
        <v>0</v>
      </c>
      <c r="DC42" s="38">
        <f t="shared" si="259"/>
        <v>0</v>
      </c>
      <c r="DD42" s="38">
        <f t="shared" si="259"/>
        <v>0</v>
      </c>
      <c r="DE42" s="38">
        <f t="shared" si="259"/>
        <v>6000000000</v>
      </c>
      <c r="DF42" s="38">
        <f t="shared" si="259"/>
        <v>480000000</v>
      </c>
      <c r="DG42" s="38">
        <f t="shared" si="259"/>
        <v>425008095</v>
      </c>
      <c r="DH42" s="38">
        <f t="shared" si="259"/>
        <v>404990761</v>
      </c>
      <c r="DI42" s="38">
        <f t="shared" si="259"/>
        <v>0</v>
      </c>
      <c r="DJ42" s="38">
        <f t="shared" si="259"/>
        <v>3000000000</v>
      </c>
      <c r="DK42" s="38">
        <f t="shared" si="259"/>
        <v>0</v>
      </c>
      <c r="DL42" s="38">
        <f t="shared" si="259"/>
        <v>0</v>
      </c>
      <c r="DM42" s="38">
        <f t="shared" si="259"/>
        <v>0</v>
      </c>
      <c r="DN42" s="38">
        <f t="shared" si="259"/>
        <v>0</v>
      </c>
      <c r="DO42" s="38">
        <f t="shared" si="259"/>
        <v>50000000</v>
      </c>
      <c r="DP42" s="38">
        <f t="shared" si="259"/>
        <v>49192064</v>
      </c>
      <c r="DQ42" s="38">
        <f t="shared" si="259"/>
        <v>49192064</v>
      </c>
      <c r="DR42" s="38">
        <f t="shared" si="259"/>
        <v>0</v>
      </c>
      <c r="DS42" s="38">
        <f t="shared" si="259"/>
        <v>0</v>
      </c>
      <c r="DT42" s="38">
        <f t="shared" si="259"/>
        <v>527000000</v>
      </c>
      <c r="DU42" s="38">
        <f t="shared" si="259"/>
        <v>198758836</v>
      </c>
      <c r="DV42" s="38">
        <f t="shared" si="259"/>
        <v>198758836</v>
      </c>
      <c r="DW42" s="38">
        <f t="shared" si="259"/>
        <v>19996934</v>
      </c>
      <c r="DX42" s="38">
        <f t="shared" si="259"/>
        <v>0</v>
      </c>
      <c r="DY42" s="38">
        <f t="shared" ref="DY42:EW42" si="260">SUM(DY43:DY48)</f>
        <v>0</v>
      </c>
      <c r="DZ42" s="38">
        <f t="shared" si="260"/>
        <v>0</v>
      </c>
      <c r="EA42" s="38">
        <f t="shared" si="260"/>
        <v>0</v>
      </c>
      <c r="EB42" s="38">
        <f t="shared" si="260"/>
        <v>0</v>
      </c>
      <c r="EC42" s="38">
        <f t="shared" si="260"/>
        <v>0</v>
      </c>
      <c r="ED42" s="38">
        <f t="shared" si="260"/>
        <v>0</v>
      </c>
      <c r="EE42" s="38">
        <f t="shared" si="260"/>
        <v>0</v>
      </c>
      <c r="EF42" s="38">
        <f t="shared" si="260"/>
        <v>0</v>
      </c>
      <c r="EG42" s="38">
        <f t="shared" si="260"/>
        <v>0</v>
      </c>
      <c r="EH42" s="38">
        <f t="shared" si="260"/>
        <v>0</v>
      </c>
      <c r="EI42" s="38">
        <f t="shared" si="260"/>
        <v>0</v>
      </c>
      <c r="EJ42" s="38">
        <f t="shared" si="260"/>
        <v>0</v>
      </c>
      <c r="EK42" s="38">
        <f t="shared" si="260"/>
        <v>0</v>
      </c>
      <c r="EL42" s="38">
        <f t="shared" si="260"/>
        <v>0</v>
      </c>
      <c r="EM42" s="38">
        <f t="shared" si="260"/>
        <v>0</v>
      </c>
      <c r="EN42" s="38">
        <f t="shared" si="260"/>
        <v>0</v>
      </c>
      <c r="EO42" s="38">
        <f t="shared" si="260"/>
        <v>0</v>
      </c>
      <c r="EP42" s="38">
        <f t="shared" si="260"/>
        <v>0</v>
      </c>
      <c r="EQ42" s="38">
        <f t="shared" si="260"/>
        <v>0</v>
      </c>
      <c r="ER42" s="38">
        <f t="shared" si="260"/>
        <v>0</v>
      </c>
      <c r="ES42" s="38">
        <f t="shared" si="260"/>
        <v>6000000000</v>
      </c>
      <c r="ET42" s="38">
        <f t="shared" si="260"/>
        <v>0</v>
      </c>
      <c r="EU42" s="38">
        <f t="shared" si="260"/>
        <v>0</v>
      </c>
      <c r="EV42" s="38">
        <f t="shared" si="260"/>
        <v>0</v>
      </c>
      <c r="EW42" s="38">
        <f t="shared" si="260"/>
        <v>9000000000</v>
      </c>
      <c r="EX42" s="38">
        <f t="shared" ref="EX42:IW42" si="261">SUM(EX43:EX48)</f>
        <v>577000000</v>
      </c>
      <c r="EY42" s="38">
        <f t="shared" si="261"/>
        <v>247950900</v>
      </c>
      <c r="EZ42" s="38">
        <f t="shared" si="261"/>
        <v>247950900</v>
      </c>
      <c r="FA42" s="38">
        <f t="shared" si="261"/>
        <v>19996934</v>
      </c>
      <c r="FB42" s="724">
        <f t="shared" si="261"/>
        <v>0</v>
      </c>
      <c r="FC42" s="38">
        <f t="shared" si="261"/>
        <v>0</v>
      </c>
      <c r="FD42" s="38">
        <f t="shared" si="261"/>
        <v>0</v>
      </c>
      <c r="FE42" s="38">
        <f t="shared" si="261"/>
        <v>0</v>
      </c>
      <c r="FF42" s="38">
        <f t="shared" si="261"/>
        <v>0</v>
      </c>
      <c r="FG42" s="38">
        <f t="shared" si="261"/>
        <v>0</v>
      </c>
      <c r="FH42" s="38">
        <f t="shared" si="261"/>
        <v>150000000</v>
      </c>
      <c r="FI42" s="38">
        <f t="shared" si="261"/>
        <v>0</v>
      </c>
      <c r="FJ42" s="38">
        <f t="shared" si="261"/>
        <v>0</v>
      </c>
      <c r="FK42" s="38">
        <f t="shared" si="261"/>
        <v>0</v>
      </c>
      <c r="FL42" s="38">
        <f t="shared" si="261"/>
        <v>0</v>
      </c>
      <c r="FM42" s="38">
        <f t="shared" si="261"/>
        <v>359507913</v>
      </c>
      <c r="FN42" s="38">
        <f t="shared" si="261"/>
        <v>250136716</v>
      </c>
      <c r="FO42" s="38">
        <f t="shared" si="261"/>
        <v>250136716</v>
      </c>
      <c r="FP42" s="38">
        <f t="shared" si="261"/>
        <v>0</v>
      </c>
      <c r="FQ42" s="38">
        <f t="shared" si="261"/>
        <v>0</v>
      </c>
      <c r="FR42" s="38">
        <f t="shared" si="261"/>
        <v>0</v>
      </c>
      <c r="FS42" s="38">
        <f t="shared" si="261"/>
        <v>0</v>
      </c>
      <c r="FT42" s="38">
        <f t="shared" si="261"/>
        <v>0</v>
      </c>
      <c r="FU42" s="38">
        <f t="shared" si="261"/>
        <v>0</v>
      </c>
      <c r="FV42" s="38">
        <f t="shared" si="261"/>
        <v>0</v>
      </c>
      <c r="FW42" s="38">
        <f t="shared" si="261"/>
        <v>0</v>
      </c>
      <c r="FX42" s="38">
        <f t="shared" si="261"/>
        <v>0</v>
      </c>
      <c r="FY42" s="38">
        <f t="shared" si="261"/>
        <v>0</v>
      </c>
      <c r="FZ42" s="38">
        <f t="shared" si="261"/>
        <v>0</v>
      </c>
      <c r="GA42" s="38">
        <f t="shared" si="261"/>
        <v>0</v>
      </c>
      <c r="GB42" s="38">
        <f t="shared" si="261"/>
        <v>0</v>
      </c>
      <c r="GC42" s="38">
        <f t="shared" si="261"/>
        <v>0</v>
      </c>
      <c r="GD42" s="38">
        <f t="shared" si="261"/>
        <v>0</v>
      </c>
      <c r="GE42" s="38">
        <f t="shared" si="261"/>
        <v>0</v>
      </c>
      <c r="GF42" s="38">
        <f t="shared" si="261"/>
        <v>0</v>
      </c>
      <c r="GG42" s="38">
        <f t="shared" si="261"/>
        <v>0</v>
      </c>
      <c r="GH42" s="38">
        <f t="shared" si="261"/>
        <v>0</v>
      </c>
      <c r="GI42" s="38">
        <f t="shared" si="261"/>
        <v>0</v>
      </c>
      <c r="GJ42" s="38">
        <f t="shared" si="261"/>
        <v>0</v>
      </c>
      <c r="GK42" s="38">
        <f t="shared" si="261"/>
        <v>0</v>
      </c>
      <c r="GL42" s="38">
        <f t="shared" si="261"/>
        <v>0</v>
      </c>
      <c r="GM42" s="38">
        <f t="shared" si="261"/>
        <v>0</v>
      </c>
      <c r="GN42" s="38">
        <f t="shared" si="261"/>
        <v>0</v>
      </c>
      <c r="GO42" s="38">
        <f t="shared" si="261"/>
        <v>0</v>
      </c>
      <c r="GP42" s="38">
        <f t="shared" si="261"/>
        <v>7000000000</v>
      </c>
      <c r="GQ42" s="38">
        <f t="shared" si="261"/>
        <v>0</v>
      </c>
      <c r="GR42" s="38">
        <f t="shared" si="261"/>
        <v>0</v>
      </c>
      <c r="GS42" s="38">
        <f t="shared" si="261"/>
        <v>0</v>
      </c>
      <c r="GT42" s="38">
        <f t="shared" si="261"/>
        <v>0</v>
      </c>
      <c r="GU42" s="38">
        <f t="shared" si="261"/>
        <v>7000000000</v>
      </c>
      <c r="GV42" s="38">
        <f t="shared" si="261"/>
        <v>509507913</v>
      </c>
      <c r="GW42" s="38">
        <f t="shared" si="261"/>
        <v>250136716</v>
      </c>
      <c r="GX42" s="38">
        <f t="shared" si="261"/>
        <v>250136716</v>
      </c>
      <c r="GY42" s="724">
        <f t="shared" si="261"/>
        <v>0</v>
      </c>
      <c r="GZ42" s="38">
        <f t="shared" si="261"/>
        <v>6000000000</v>
      </c>
      <c r="HA42" s="38">
        <f t="shared" si="261"/>
        <v>0</v>
      </c>
      <c r="HB42" s="38">
        <f t="shared" si="261"/>
        <v>0</v>
      </c>
      <c r="HC42" s="38">
        <f t="shared" si="261"/>
        <v>0</v>
      </c>
      <c r="HD42" s="38">
        <f t="shared" si="261"/>
        <v>0</v>
      </c>
      <c r="HE42" s="38">
        <f t="shared" si="261"/>
        <v>0</v>
      </c>
      <c r="HF42" s="38">
        <f t="shared" si="261"/>
        <v>280000000</v>
      </c>
      <c r="HG42" s="38">
        <f t="shared" si="261"/>
        <v>122493013</v>
      </c>
      <c r="HH42" s="38">
        <f t="shared" si="261"/>
        <v>122493013</v>
      </c>
      <c r="HI42" s="38">
        <f t="shared" si="261"/>
        <v>0</v>
      </c>
      <c r="HJ42" s="38">
        <f t="shared" si="261"/>
        <v>0</v>
      </c>
      <c r="HK42" s="38">
        <f t="shared" si="261"/>
        <v>1286507913</v>
      </c>
      <c r="HL42" s="38">
        <f t="shared" si="261"/>
        <v>800602698</v>
      </c>
      <c r="HM42" s="38">
        <f t="shared" si="261"/>
        <v>780585364</v>
      </c>
      <c r="HN42" s="38">
        <f t="shared" si="261"/>
        <v>19996934</v>
      </c>
      <c r="HO42" s="38">
        <f t="shared" si="261"/>
        <v>0</v>
      </c>
      <c r="HP42" s="38">
        <f t="shared" si="261"/>
        <v>0</v>
      </c>
      <c r="HQ42" s="38">
        <f t="shared" si="261"/>
        <v>0</v>
      </c>
      <c r="HR42" s="38">
        <f t="shared" si="261"/>
        <v>0</v>
      </c>
      <c r="HS42" s="38">
        <f t="shared" si="261"/>
        <v>0</v>
      </c>
      <c r="HT42" s="38">
        <f t="shared" si="261"/>
        <v>0</v>
      </c>
      <c r="HU42" s="38">
        <f t="shared" si="261"/>
        <v>0</v>
      </c>
      <c r="HV42" s="38">
        <f t="shared" si="261"/>
        <v>0</v>
      </c>
      <c r="HW42" s="38">
        <f t="shared" si="261"/>
        <v>0</v>
      </c>
      <c r="HX42" s="38">
        <f t="shared" si="261"/>
        <v>0</v>
      </c>
      <c r="HY42" s="38">
        <f t="shared" si="261"/>
        <v>0</v>
      </c>
      <c r="HZ42" s="38">
        <f t="shared" si="261"/>
        <v>0</v>
      </c>
      <c r="IA42" s="38">
        <f t="shared" si="261"/>
        <v>0</v>
      </c>
      <c r="IB42" s="38">
        <f t="shared" si="261"/>
        <v>0</v>
      </c>
      <c r="IC42" s="38">
        <f t="shared" si="261"/>
        <v>0</v>
      </c>
      <c r="ID42" s="38">
        <f t="shared" si="261"/>
        <v>0</v>
      </c>
      <c r="IE42" s="38">
        <f t="shared" si="261"/>
        <v>0</v>
      </c>
      <c r="IF42" s="38">
        <f t="shared" si="261"/>
        <v>0</v>
      </c>
      <c r="IG42" s="38">
        <f t="shared" si="261"/>
        <v>0</v>
      </c>
      <c r="IH42" s="38">
        <f t="shared" si="261"/>
        <v>0</v>
      </c>
      <c r="II42" s="38">
        <f t="shared" si="261"/>
        <v>0</v>
      </c>
      <c r="IJ42" s="38">
        <f t="shared" si="261"/>
        <v>0</v>
      </c>
      <c r="IK42" s="38">
        <f t="shared" si="261"/>
        <v>0</v>
      </c>
      <c r="IL42" s="38">
        <f t="shared" si="261"/>
        <v>0</v>
      </c>
      <c r="IM42" s="38">
        <f t="shared" si="261"/>
        <v>0</v>
      </c>
      <c r="IN42" s="38">
        <f t="shared" si="261"/>
        <v>22000000000</v>
      </c>
      <c r="IO42" s="38">
        <f t="shared" si="261"/>
        <v>0</v>
      </c>
      <c r="IP42" s="38">
        <f t="shared" si="261"/>
        <v>0</v>
      </c>
      <c r="IQ42" s="38">
        <f t="shared" si="261"/>
        <v>0</v>
      </c>
      <c r="IR42" s="38">
        <f t="shared" si="261"/>
        <v>0</v>
      </c>
      <c r="IS42" s="38">
        <f t="shared" si="261"/>
        <v>28000000000</v>
      </c>
      <c r="IT42" s="38">
        <f t="shared" si="261"/>
        <v>1566507913</v>
      </c>
      <c r="IU42" s="38">
        <f t="shared" si="261"/>
        <v>923095711</v>
      </c>
      <c r="IV42" s="38">
        <f t="shared" si="261"/>
        <v>903078377</v>
      </c>
      <c r="IW42" s="38">
        <f t="shared" si="261"/>
        <v>19996934</v>
      </c>
    </row>
    <row r="43" spans="1:257" ht="101.25" customHeight="1" x14ac:dyDescent="0.2">
      <c r="A43" s="346"/>
      <c r="B43" s="346"/>
      <c r="C43" s="264"/>
      <c r="E43" s="266"/>
      <c r="F43" s="307"/>
      <c r="G43" s="273">
        <v>25</v>
      </c>
      <c r="H43" s="848" t="s">
        <v>139</v>
      </c>
      <c r="I43" s="265" t="s">
        <v>140</v>
      </c>
      <c r="J43" s="270" t="s">
        <v>125</v>
      </c>
      <c r="K43" s="270">
        <v>13</v>
      </c>
      <c r="L43" s="271" t="s">
        <v>73</v>
      </c>
      <c r="M43" s="272" t="s">
        <v>53</v>
      </c>
      <c r="N43" s="272">
        <v>6</v>
      </c>
      <c r="O43" s="272">
        <v>0</v>
      </c>
      <c r="P43" s="277"/>
      <c r="Q43" s="272">
        <v>2</v>
      </c>
      <c r="R43" s="275"/>
      <c r="S43" s="297">
        <v>2</v>
      </c>
      <c r="T43" s="800">
        <v>2</v>
      </c>
      <c r="U43" s="800"/>
      <c r="V43" s="277">
        <v>2</v>
      </c>
      <c r="W43" s="272">
        <v>2</v>
      </c>
      <c r="X43" s="272"/>
      <c r="Y43" s="775">
        <v>1.75</v>
      </c>
      <c r="Z43" s="361"/>
      <c r="AA43" s="273">
        <v>2</v>
      </c>
      <c r="AB43" s="270" t="s">
        <v>141</v>
      </c>
      <c r="AC43" s="40"/>
      <c r="AD43" s="41"/>
      <c r="AE43" s="41"/>
      <c r="AF43" s="41"/>
      <c r="AG43" s="40"/>
      <c r="AH43" s="41"/>
      <c r="AI43" s="41"/>
      <c r="AJ43" s="41"/>
      <c r="AK43" s="40"/>
      <c r="AL43" s="41"/>
      <c r="AM43" s="41"/>
      <c r="AN43" s="41"/>
      <c r="AO43" s="40"/>
      <c r="AP43" s="41"/>
      <c r="AQ43" s="41"/>
      <c r="AR43" s="41"/>
      <c r="AS43" s="40"/>
      <c r="AT43" s="41"/>
      <c r="AU43" s="41"/>
      <c r="AV43" s="41"/>
      <c r="AW43" s="40"/>
      <c r="AX43" s="41"/>
      <c r="AY43" s="41"/>
      <c r="AZ43" s="41"/>
      <c r="BA43" s="40"/>
      <c r="BB43" s="41"/>
      <c r="BC43" s="41"/>
      <c r="BD43" s="41"/>
      <c r="BE43" s="40"/>
      <c r="BF43" s="41"/>
      <c r="BG43" s="41"/>
      <c r="BH43" s="41"/>
      <c r="BI43" s="40"/>
      <c r="BJ43" s="41"/>
      <c r="BK43" s="41"/>
      <c r="BL43" s="41"/>
      <c r="BM43" s="40">
        <f t="shared" ref="BM43:BM48" si="262">+AC43+AG43+AK43+AO43+AS43+AW43+BA43+BE43+BI43</f>
        <v>0</v>
      </c>
      <c r="BN43" s="41">
        <f t="shared" ref="BN43:BP48" si="263">AD43+AH43+AL43+AP43+AT43+AX43+BB43+BF43+BJ43</f>
        <v>0</v>
      </c>
      <c r="BO43" s="41">
        <f t="shared" si="263"/>
        <v>0</v>
      </c>
      <c r="BP43" s="41">
        <f t="shared" si="263"/>
        <v>0</v>
      </c>
      <c r="BQ43" s="87">
        <v>1000000000</v>
      </c>
      <c r="BR43" s="87"/>
      <c r="BS43" s="87"/>
      <c r="BT43" s="87"/>
      <c r="BU43" s="87"/>
      <c r="BV43" s="87">
        <v>60000000</v>
      </c>
      <c r="BW43" s="87">
        <v>53720000</v>
      </c>
      <c r="BX43" s="87">
        <v>53720000</v>
      </c>
      <c r="BY43" s="87"/>
      <c r="BZ43" s="87"/>
      <c r="CA43" s="87">
        <v>300000000</v>
      </c>
      <c r="CB43" s="87">
        <v>288874597</v>
      </c>
      <c r="CC43" s="87">
        <v>268857263</v>
      </c>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2">
        <f t="shared" si="207"/>
        <v>1000000000</v>
      </c>
      <c r="DF43" s="102">
        <f t="shared" ref="DF43:DF48" si="264">BR43+BV43+CA43+CF43+CJ43+CN43+CR43+CW43+DB43</f>
        <v>360000000</v>
      </c>
      <c r="DG43" s="102">
        <f t="shared" ref="DG43:DG48" si="265">BS43+BW43+CB43+CG43+CK43+CO43+CS43+CX43+DC43</f>
        <v>342594597</v>
      </c>
      <c r="DH43" s="102">
        <f t="shared" ref="DH43:DH48" si="266">BT43+BX43+CC43+CH43+CL43+CP43+CT43+CY43+DD43</f>
        <v>322577263</v>
      </c>
      <c r="DI43" s="102"/>
      <c r="DJ43" s="57"/>
      <c r="DK43" s="57"/>
      <c r="DL43" s="57"/>
      <c r="DM43" s="57"/>
      <c r="DN43" s="88"/>
      <c r="DO43" s="88"/>
      <c r="DP43" s="88"/>
      <c r="DQ43" s="88"/>
      <c r="DR43" s="88"/>
      <c r="DS43" s="88"/>
      <c r="DT43" s="88">
        <v>150000000</v>
      </c>
      <c r="DU43" s="88">
        <v>140413836</v>
      </c>
      <c r="DV43" s="88">
        <v>140413836</v>
      </c>
      <c r="DW43" s="88">
        <v>19996934</v>
      </c>
      <c r="DX43" s="88"/>
      <c r="DY43" s="88"/>
      <c r="DZ43" s="88"/>
      <c r="EA43" s="88"/>
      <c r="EB43" s="88"/>
      <c r="EC43" s="88"/>
      <c r="ED43" s="88"/>
      <c r="EE43" s="88"/>
      <c r="EF43" s="88"/>
      <c r="EG43" s="88"/>
      <c r="EH43" s="88"/>
      <c r="EI43" s="88"/>
      <c r="EJ43" s="88"/>
      <c r="EK43" s="88"/>
      <c r="EL43" s="88"/>
      <c r="EM43" s="88"/>
      <c r="EN43" s="88"/>
      <c r="EO43" s="88"/>
      <c r="EP43" s="88"/>
      <c r="EQ43" s="88"/>
      <c r="ER43" s="88"/>
      <c r="ES43" s="88">
        <v>1000000000</v>
      </c>
      <c r="ET43" s="87"/>
      <c r="EU43" s="87"/>
      <c r="EV43" s="87"/>
      <c r="EW43" s="82">
        <f t="shared" ref="EW43:EX48" si="267">DJ43+DN43+DS43+DX43+EB43+EF43+EJ43+EN43+ES43</f>
        <v>1000000000</v>
      </c>
      <c r="EX43" s="90">
        <f t="shared" si="267"/>
        <v>150000000</v>
      </c>
      <c r="EY43" s="90">
        <f t="shared" ref="EY43:EZ48" si="268">DL43+DP43+DU43+DZ43+ED43+EH43+EL43+EP43+EU43</f>
        <v>140413836</v>
      </c>
      <c r="EZ43" s="90">
        <f t="shared" si="268"/>
        <v>140413836</v>
      </c>
      <c r="FA43" s="173">
        <f>DW43</f>
        <v>19996934</v>
      </c>
      <c r="FB43" s="87"/>
      <c r="FC43" s="88"/>
      <c r="FD43" s="88"/>
      <c r="FE43" s="88"/>
      <c r="FF43" s="133"/>
      <c r="FG43" s="87"/>
      <c r="FH43" s="87">
        <v>50000000</v>
      </c>
      <c r="FI43" s="87"/>
      <c r="FJ43" s="87"/>
      <c r="FK43" s="87"/>
      <c r="FL43" s="87"/>
      <c r="FM43" s="87">
        <v>237560000</v>
      </c>
      <c r="FN43" s="87">
        <v>174094803</v>
      </c>
      <c r="FO43" s="87">
        <v>174094803</v>
      </c>
      <c r="FP43" s="87"/>
      <c r="FQ43" s="87"/>
      <c r="FR43" s="87"/>
      <c r="FS43" s="87"/>
      <c r="FT43" s="87"/>
      <c r="FU43" s="87"/>
      <c r="FV43" s="87"/>
      <c r="FW43" s="87"/>
      <c r="FX43" s="87"/>
      <c r="FY43" s="87"/>
      <c r="FZ43" s="87"/>
      <c r="GA43" s="87"/>
      <c r="GB43" s="87"/>
      <c r="GC43" s="87"/>
      <c r="GD43" s="87"/>
      <c r="GE43" s="87"/>
      <c r="GF43" s="87"/>
      <c r="GG43" s="87"/>
      <c r="GH43" s="87"/>
      <c r="GI43" s="87"/>
      <c r="GJ43" s="87"/>
      <c r="GK43" s="87"/>
      <c r="GL43" s="87"/>
      <c r="GM43" s="87"/>
      <c r="GN43" s="87"/>
      <c r="GO43" s="87"/>
      <c r="GP43" s="87"/>
      <c r="GQ43" s="87"/>
      <c r="GR43" s="87"/>
      <c r="GS43" s="87"/>
      <c r="GT43" s="87"/>
      <c r="GU43" s="82">
        <f t="shared" ref="GU43:GU48" si="269">FB43+FG43+FL43+FQ43+FV43+GA43+GF43+GK43+GP43</f>
        <v>0</v>
      </c>
      <c r="GV43" s="82">
        <f t="shared" ref="GV43:GY44" si="270">GQ43+GL43+GG43+GB43+FW43+FR43+FM43+FH43</f>
        <v>287560000</v>
      </c>
      <c r="GW43" s="82">
        <f t="shared" si="270"/>
        <v>174094803</v>
      </c>
      <c r="GX43" s="82">
        <f t="shared" si="270"/>
        <v>174094803</v>
      </c>
      <c r="GY43" s="792">
        <f t="shared" si="270"/>
        <v>0</v>
      </c>
      <c r="GZ43" s="792">
        <f t="shared" ref="GZ43:GZ48" si="271">AC43+BQ43+DJ43+FB43</f>
        <v>1000000000</v>
      </c>
      <c r="HA43" s="792">
        <f t="shared" ref="HA43:HA48" si="272">AD43+BR43+DK43+FC43</f>
        <v>0</v>
      </c>
      <c r="HB43" s="792">
        <f t="shared" ref="HB43:HB48" si="273">AE43+BS43+DL43+FD43</f>
        <v>0</v>
      </c>
      <c r="HC43" s="792">
        <f t="shared" ref="HC43:HC48" si="274">AF43+BT43+DM43+FE43</f>
        <v>0</v>
      </c>
      <c r="HD43" s="792">
        <f t="shared" ref="HD43:HD48" si="275">FF43</f>
        <v>0</v>
      </c>
      <c r="HE43" s="792">
        <f t="shared" ref="HE43:HE48" si="276">AG43+BU43+DN43+FG43</f>
        <v>0</v>
      </c>
      <c r="HF43" s="792">
        <f t="shared" ref="HF43:HF48" si="277">AH43+BV43+DO43+FH43</f>
        <v>110000000</v>
      </c>
      <c r="HG43" s="792">
        <f t="shared" ref="HG43:HG48" si="278">AI43+BW43+DP43+FI43</f>
        <v>53720000</v>
      </c>
      <c r="HH43" s="792">
        <f t="shared" ref="HH43:HH48" si="279">AJ43+BX43+DQ43+FJ43</f>
        <v>53720000</v>
      </c>
      <c r="HI43" s="792">
        <f t="shared" ref="HI43:HI48" si="280">BY43+DR43+FK43</f>
        <v>0</v>
      </c>
      <c r="HJ43" s="792">
        <f t="shared" ref="HJ43:HJ48" si="281">AK43+BZ43+DS43+FL43</f>
        <v>0</v>
      </c>
      <c r="HK43" s="792">
        <f t="shared" ref="HK43:HK48" si="282">AL43+CA43+DT43+FM43</f>
        <v>687560000</v>
      </c>
      <c r="HL43" s="792">
        <f t="shared" ref="HL43:HL48" si="283">AM43+CB43+DU43+FN43</f>
        <v>603383236</v>
      </c>
      <c r="HM43" s="792">
        <f t="shared" ref="HM43:HM48" si="284">AN43+CC43+DV43+FO43</f>
        <v>583365902</v>
      </c>
      <c r="HN43" s="792">
        <f t="shared" ref="HN43:HN48" si="285">CD43+DW43+FP43</f>
        <v>19996934</v>
      </c>
      <c r="HO43" s="792">
        <f t="shared" ref="HO43:HO48" si="286">AO43+CE43+DX43+FQ43</f>
        <v>0</v>
      </c>
      <c r="HP43" s="792">
        <f t="shared" ref="HP43:HP48" si="287">AP43+CF43+DY43+FR43</f>
        <v>0</v>
      </c>
      <c r="HQ43" s="792">
        <f t="shared" ref="HQ43:HQ48" si="288">AQ43+CG43+DZ43+FS43</f>
        <v>0</v>
      </c>
      <c r="HR43" s="792">
        <f t="shared" ref="HR43:HR48" si="289">AR43+CH43+EA43+FT43</f>
        <v>0</v>
      </c>
      <c r="HS43" s="792">
        <f t="shared" ref="HS43:HS48" si="290">FU43</f>
        <v>0</v>
      </c>
      <c r="HT43" s="792">
        <f t="shared" ref="HT43:HT48" si="291">AS43+CI43+EB43+FV43</f>
        <v>0</v>
      </c>
      <c r="HU43" s="792">
        <f t="shared" ref="HU43:HU48" si="292">AT43+CJ43+EC43+FW43</f>
        <v>0</v>
      </c>
      <c r="HV43" s="792">
        <f t="shared" ref="HV43:HV48" si="293">AU43+CK43+ED43+FX43</f>
        <v>0</v>
      </c>
      <c r="HW43" s="792">
        <f t="shared" ref="HW43:HW48" si="294">AV43+CL43+EE43+FY43</f>
        <v>0</v>
      </c>
      <c r="HX43" s="792">
        <f t="shared" ref="HX43:HX48" si="295">FZ43</f>
        <v>0</v>
      </c>
      <c r="HY43" s="792">
        <f t="shared" ref="HY43:HY48" si="296">AW43+CM43+EF43+GA43</f>
        <v>0</v>
      </c>
      <c r="HZ43" s="792">
        <f t="shared" ref="HZ43:HZ48" si="297">AX43+CN43+EG43+GB43</f>
        <v>0</v>
      </c>
      <c r="IA43" s="792">
        <f t="shared" ref="IA43:IA48" si="298">AY43+CO43+EH43+GC43</f>
        <v>0</v>
      </c>
      <c r="IB43" s="792">
        <f t="shared" ref="IB43:IB48" si="299">AZ43+CP43+EI43+GD43</f>
        <v>0</v>
      </c>
      <c r="IC43" s="792">
        <f t="shared" ref="IC43:IC48" si="300">GE43</f>
        <v>0</v>
      </c>
      <c r="ID43" s="792">
        <f t="shared" ref="ID43:ID48" si="301">BA43+CQ43+EJ43+GF43</f>
        <v>0</v>
      </c>
      <c r="IE43" s="792">
        <f t="shared" ref="IE43:IE48" si="302">BB43+CR43+EK43+GG43</f>
        <v>0</v>
      </c>
      <c r="IF43" s="792">
        <f t="shared" ref="IF43:IF48" si="303">BC43+CS43+EL43+GH43</f>
        <v>0</v>
      </c>
      <c r="IG43" s="792">
        <f t="shared" ref="IG43:IG48" si="304">BD43+CT43+EM43+GI43</f>
        <v>0</v>
      </c>
      <c r="IH43" s="792">
        <f t="shared" ref="IH43:IH48" si="305">CU43+GJ43</f>
        <v>0</v>
      </c>
      <c r="II43" s="792">
        <f t="shared" ref="II43:II48" si="306">BE43+CV43+EN43+GK43</f>
        <v>0</v>
      </c>
      <c r="IJ43" s="792">
        <f t="shared" ref="IJ43:IJ48" si="307">BF43+CW43+EO43+GL43</f>
        <v>0</v>
      </c>
      <c r="IK43" s="792">
        <f t="shared" ref="IK43:IK48" si="308">BG43+CX43+EP43+GM43</f>
        <v>0</v>
      </c>
      <c r="IL43" s="792">
        <f t="shared" ref="IL43:IL48" si="309">BH43+CY43+EQ43+GM43</f>
        <v>0</v>
      </c>
      <c r="IM43" s="792">
        <f t="shared" ref="IM43:IM48" si="310">CZ43+ER43+GO43</f>
        <v>0</v>
      </c>
      <c r="IN43" s="792">
        <f t="shared" ref="IN43:IN48" si="311">BI43+DA43+ES43+GP43</f>
        <v>1000000000</v>
      </c>
      <c r="IO43" s="792"/>
      <c r="IP43" s="792"/>
      <c r="IQ43" s="792"/>
      <c r="IR43" s="792"/>
      <c r="IS43" s="792">
        <f t="shared" ref="IS43:IS48" si="312">GZ43+HE43+HJ43+HO43+HT43+HY43+ID43+II43+IN43</f>
        <v>2000000000</v>
      </c>
      <c r="IT43" s="792">
        <f t="shared" ref="IT43:IT48" si="313">HA43+HF43+HK43+HP43+HU43+HZ43+IE43+IJ43+IO43</f>
        <v>797560000</v>
      </c>
      <c r="IU43" s="792">
        <f t="shared" ref="IU43:IU48" si="314">HB43+HG43+HL43+HQ43+HV43+IA43+IF43+IK43+IP43</f>
        <v>657103236</v>
      </c>
      <c r="IV43" s="792">
        <f t="shared" ref="IV43:IV48" si="315">HC43+HH43+HM43+HR43+HW43+IB43+IG43+IL43+IQ43</f>
        <v>637085902</v>
      </c>
      <c r="IW43" s="793">
        <f t="shared" ref="IW43:IW48" si="316">HD43+HI43+HN43+HS43+HX43+IC43+IH43+IM43+IR43</f>
        <v>19996934</v>
      </c>
    </row>
    <row r="44" spans="1:257" ht="93" customHeight="1" x14ac:dyDescent="0.2">
      <c r="A44" s="346"/>
      <c r="B44" s="346"/>
      <c r="C44" s="286">
        <v>5</v>
      </c>
      <c r="D44" s="331" t="s">
        <v>142</v>
      </c>
      <c r="E44" s="362" t="s">
        <v>121</v>
      </c>
      <c r="F44" s="362" t="s">
        <v>122</v>
      </c>
      <c r="G44" s="273">
        <v>26</v>
      </c>
      <c r="H44" s="848" t="s">
        <v>143</v>
      </c>
      <c r="I44" s="265" t="s">
        <v>144</v>
      </c>
      <c r="J44" s="270" t="s">
        <v>125</v>
      </c>
      <c r="K44" s="270">
        <v>13</v>
      </c>
      <c r="L44" s="271" t="s">
        <v>73</v>
      </c>
      <c r="M44" s="272" t="s">
        <v>53</v>
      </c>
      <c r="N44" s="272">
        <v>5</v>
      </c>
      <c r="O44" s="272">
        <v>0</v>
      </c>
      <c r="P44" s="277"/>
      <c r="Q44" s="272">
        <v>1</v>
      </c>
      <c r="R44" s="275"/>
      <c r="S44" s="297">
        <v>1</v>
      </c>
      <c r="T44" s="800">
        <v>2</v>
      </c>
      <c r="U44" s="800"/>
      <c r="V44" s="277">
        <v>4</v>
      </c>
      <c r="W44" s="272">
        <v>2</v>
      </c>
      <c r="X44" s="272"/>
      <c r="Y44" s="775">
        <v>2</v>
      </c>
      <c r="Z44" s="361"/>
      <c r="AA44" s="273">
        <v>2</v>
      </c>
      <c r="AB44" s="270" t="s">
        <v>141</v>
      </c>
      <c r="AC44" s="40"/>
      <c r="AD44" s="41"/>
      <c r="AE44" s="41"/>
      <c r="AF44" s="41"/>
      <c r="AG44" s="40"/>
      <c r="AH44" s="41"/>
      <c r="AI44" s="41"/>
      <c r="AJ44" s="41"/>
      <c r="AK44" s="40"/>
      <c r="AL44" s="41"/>
      <c r="AM44" s="41"/>
      <c r="AN44" s="41"/>
      <c r="AO44" s="40"/>
      <c r="AP44" s="41"/>
      <c r="AQ44" s="41"/>
      <c r="AR44" s="41"/>
      <c r="AS44" s="40"/>
      <c r="AT44" s="41"/>
      <c r="AU44" s="41"/>
      <c r="AV44" s="41"/>
      <c r="AW44" s="40"/>
      <c r="AX44" s="41"/>
      <c r="AY44" s="41"/>
      <c r="AZ44" s="41"/>
      <c r="BA44" s="40"/>
      <c r="BB44" s="41"/>
      <c r="BC44" s="41"/>
      <c r="BD44" s="41"/>
      <c r="BE44" s="40"/>
      <c r="BF44" s="41"/>
      <c r="BG44" s="41"/>
      <c r="BH44" s="41"/>
      <c r="BI44" s="40"/>
      <c r="BJ44" s="41"/>
      <c r="BK44" s="41"/>
      <c r="BL44" s="41"/>
      <c r="BM44" s="40">
        <f t="shared" si="262"/>
        <v>0</v>
      </c>
      <c r="BN44" s="41">
        <f t="shared" si="263"/>
        <v>0</v>
      </c>
      <c r="BO44" s="41">
        <f t="shared" si="263"/>
        <v>0</v>
      </c>
      <c r="BP44" s="41">
        <f t="shared" si="263"/>
        <v>0</v>
      </c>
      <c r="BQ44" s="87">
        <v>1000000000</v>
      </c>
      <c r="BR44" s="87"/>
      <c r="BS44" s="87"/>
      <c r="BT44" s="87"/>
      <c r="BU44" s="87"/>
      <c r="BV44" s="87"/>
      <c r="BW44" s="87"/>
      <c r="BX44" s="87"/>
      <c r="BY44" s="87"/>
      <c r="BZ44" s="87"/>
      <c r="CA44" s="87">
        <v>50000000</v>
      </c>
      <c r="CB44" s="87">
        <v>36090333</v>
      </c>
      <c r="CC44" s="87">
        <v>36090333</v>
      </c>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2">
        <f t="shared" si="207"/>
        <v>1000000000</v>
      </c>
      <c r="DF44" s="102">
        <f t="shared" si="264"/>
        <v>50000000</v>
      </c>
      <c r="DG44" s="102">
        <f t="shared" si="265"/>
        <v>36090333</v>
      </c>
      <c r="DH44" s="102">
        <f t="shared" si="266"/>
        <v>36090333</v>
      </c>
      <c r="DI44" s="102"/>
      <c r="DJ44" s="88"/>
      <c r="DK44" s="57"/>
      <c r="DL44" s="88"/>
      <c r="DM44" s="88"/>
      <c r="DN44" s="88"/>
      <c r="DO44" s="88"/>
      <c r="DP44" s="88"/>
      <c r="DQ44" s="88"/>
      <c r="DR44" s="88"/>
      <c r="DS44" s="88"/>
      <c r="DT44" s="88">
        <v>28000000</v>
      </c>
      <c r="DU44" s="88">
        <v>26235000</v>
      </c>
      <c r="DV44" s="88">
        <v>26235000</v>
      </c>
      <c r="DW44" s="88"/>
      <c r="DX44" s="88"/>
      <c r="DY44" s="88"/>
      <c r="DZ44" s="88"/>
      <c r="EA44" s="88"/>
      <c r="EB44" s="88"/>
      <c r="EC44" s="88"/>
      <c r="ED44" s="88"/>
      <c r="EE44" s="88"/>
      <c r="EF44" s="88"/>
      <c r="EG44" s="88"/>
      <c r="EH44" s="88"/>
      <c r="EI44" s="88"/>
      <c r="EJ44" s="88"/>
      <c r="EK44" s="88"/>
      <c r="EL44" s="88"/>
      <c r="EM44" s="88"/>
      <c r="EN44" s="88"/>
      <c r="EO44" s="88"/>
      <c r="EP44" s="88"/>
      <c r="EQ44" s="88"/>
      <c r="ER44" s="88"/>
      <c r="ES44" s="88">
        <v>1000000000</v>
      </c>
      <c r="ET44" s="87"/>
      <c r="EU44" s="87"/>
      <c r="EV44" s="87"/>
      <c r="EW44" s="82">
        <f t="shared" si="267"/>
        <v>1000000000</v>
      </c>
      <c r="EX44" s="90">
        <f t="shared" si="267"/>
        <v>28000000</v>
      </c>
      <c r="EY44" s="90">
        <f t="shared" si="268"/>
        <v>26235000</v>
      </c>
      <c r="EZ44" s="90">
        <f t="shared" si="268"/>
        <v>26235000</v>
      </c>
      <c r="FA44" s="173"/>
      <c r="FB44" s="87"/>
      <c r="FC44" s="88"/>
      <c r="FD44" s="88"/>
      <c r="FE44" s="88"/>
      <c r="FF44" s="133"/>
      <c r="FG44" s="87"/>
      <c r="FH44" s="87"/>
      <c r="FI44" s="87"/>
      <c r="FJ44" s="87"/>
      <c r="FK44" s="87"/>
      <c r="FL44" s="87"/>
      <c r="FM44" s="834">
        <v>44350000</v>
      </c>
      <c r="FN44" s="834">
        <v>30008000</v>
      </c>
      <c r="FO44" s="834">
        <v>30008000</v>
      </c>
      <c r="FP44" s="87"/>
      <c r="FQ44" s="87"/>
      <c r="FR44" s="87"/>
      <c r="FS44" s="87"/>
      <c r="FT44" s="87"/>
      <c r="FU44" s="87"/>
      <c r="FV44" s="87"/>
      <c r="FW44" s="87"/>
      <c r="FX44" s="87"/>
      <c r="FY44" s="87"/>
      <c r="FZ44" s="87"/>
      <c r="GA44" s="87"/>
      <c r="GB44" s="87"/>
      <c r="GC44" s="87"/>
      <c r="GD44" s="87"/>
      <c r="GE44" s="87"/>
      <c r="GF44" s="87"/>
      <c r="GG44" s="87"/>
      <c r="GH44" s="87"/>
      <c r="GI44" s="87"/>
      <c r="GJ44" s="87"/>
      <c r="GK44" s="87"/>
      <c r="GL44" s="87"/>
      <c r="GM44" s="87"/>
      <c r="GN44" s="87"/>
      <c r="GO44" s="87"/>
      <c r="GP44" s="87">
        <v>7000000000</v>
      </c>
      <c r="GQ44" s="87"/>
      <c r="GR44" s="87"/>
      <c r="GS44" s="87"/>
      <c r="GT44" s="87"/>
      <c r="GU44" s="82">
        <f t="shared" si="269"/>
        <v>7000000000</v>
      </c>
      <c r="GV44" s="82">
        <f t="shared" si="270"/>
        <v>44350000</v>
      </c>
      <c r="GW44" s="82">
        <f t="shared" si="270"/>
        <v>30008000</v>
      </c>
      <c r="GX44" s="82">
        <f t="shared" si="270"/>
        <v>30008000</v>
      </c>
      <c r="GY44" s="792">
        <f t="shared" si="270"/>
        <v>0</v>
      </c>
      <c r="GZ44" s="792">
        <f t="shared" si="271"/>
        <v>1000000000</v>
      </c>
      <c r="HA44" s="792">
        <f t="shared" si="272"/>
        <v>0</v>
      </c>
      <c r="HB44" s="792">
        <f t="shared" si="273"/>
        <v>0</v>
      </c>
      <c r="HC44" s="792">
        <f t="shared" si="274"/>
        <v>0</v>
      </c>
      <c r="HD44" s="792">
        <f t="shared" si="275"/>
        <v>0</v>
      </c>
      <c r="HE44" s="792">
        <f t="shared" si="276"/>
        <v>0</v>
      </c>
      <c r="HF44" s="792">
        <f t="shared" si="277"/>
        <v>0</v>
      </c>
      <c r="HG44" s="792">
        <f t="shared" si="278"/>
        <v>0</v>
      </c>
      <c r="HH44" s="792">
        <f t="shared" si="279"/>
        <v>0</v>
      </c>
      <c r="HI44" s="792">
        <f t="shared" si="280"/>
        <v>0</v>
      </c>
      <c r="HJ44" s="792">
        <f t="shared" si="281"/>
        <v>0</v>
      </c>
      <c r="HK44" s="792">
        <f t="shared" si="282"/>
        <v>122350000</v>
      </c>
      <c r="HL44" s="792">
        <f t="shared" si="283"/>
        <v>92333333</v>
      </c>
      <c r="HM44" s="792">
        <f t="shared" si="284"/>
        <v>92333333</v>
      </c>
      <c r="HN44" s="792">
        <f t="shared" si="285"/>
        <v>0</v>
      </c>
      <c r="HO44" s="792">
        <f t="shared" si="286"/>
        <v>0</v>
      </c>
      <c r="HP44" s="792">
        <f t="shared" si="287"/>
        <v>0</v>
      </c>
      <c r="HQ44" s="792">
        <f t="shared" si="288"/>
        <v>0</v>
      </c>
      <c r="HR44" s="792">
        <f t="shared" si="289"/>
        <v>0</v>
      </c>
      <c r="HS44" s="792">
        <f t="shared" si="290"/>
        <v>0</v>
      </c>
      <c r="HT44" s="792">
        <f t="shared" si="291"/>
        <v>0</v>
      </c>
      <c r="HU44" s="792">
        <f t="shared" si="292"/>
        <v>0</v>
      </c>
      <c r="HV44" s="792">
        <f t="shared" si="293"/>
        <v>0</v>
      </c>
      <c r="HW44" s="792">
        <f t="shared" si="294"/>
        <v>0</v>
      </c>
      <c r="HX44" s="792">
        <f t="shared" si="295"/>
        <v>0</v>
      </c>
      <c r="HY44" s="792">
        <f t="shared" si="296"/>
        <v>0</v>
      </c>
      <c r="HZ44" s="792">
        <f t="shared" si="297"/>
        <v>0</v>
      </c>
      <c r="IA44" s="792">
        <f t="shared" si="298"/>
        <v>0</v>
      </c>
      <c r="IB44" s="792">
        <f t="shared" si="299"/>
        <v>0</v>
      </c>
      <c r="IC44" s="792">
        <f t="shared" si="300"/>
        <v>0</v>
      </c>
      <c r="ID44" s="792">
        <f t="shared" si="301"/>
        <v>0</v>
      </c>
      <c r="IE44" s="792">
        <f t="shared" si="302"/>
        <v>0</v>
      </c>
      <c r="IF44" s="792">
        <f t="shared" si="303"/>
        <v>0</v>
      </c>
      <c r="IG44" s="792">
        <f t="shared" si="304"/>
        <v>0</v>
      </c>
      <c r="IH44" s="792">
        <f t="shared" si="305"/>
        <v>0</v>
      </c>
      <c r="II44" s="792">
        <f t="shared" si="306"/>
        <v>0</v>
      </c>
      <c r="IJ44" s="792">
        <f t="shared" si="307"/>
        <v>0</v>
      </c>
      <c r="IK44" s="792">
        <f t="shared" si="308"/>
        <v>0</v>
      </c>
      <c r="IL44" s="792">
        <f t="shared" si="309"/>
        <v>0</v>
      </c>
      <c r="IM44" s="792">
        <f t="shared" si="310"/>
        <v>0</v>
      </c>
      <c r="IN44" s="792">
        <f t="shared" si="311"/>
        <v>8000000000</v>
      </c>
      <c r="IO44" s="792"/>
      <c r="IP44" s="792"/>
      <c r="IQ44" s="792"/>
      <c r="IR44" s="792"/>
      <c r="IS44" s="792">
        <f t="shared" si="312"/>
        <v>9000000000</v>
      </c>
      <c r="IT44" s="792">
        <f t="shared" si="313"/>
        <v>122350000</v>
      </c>
      <c r="IU44" s="792">
        <f t="shared" si="314"/>
        <v>92333333</v>
      </c>
      <c r="IV44" s="792">
        <f t="shared" si="315"/>
        <v>92333333</v>
      </c>
      <c r="IW44" s="793">
        <f t="shared" si="316"/>
        <v>0</v>
      </c>
    </row>
    <row r="45" spans="1:257" s="368" customFormat="1" ht="59.25" customHeight="1" x14ac:dyDescent="0.2">
      <c r="A45" s="363"/>
      <c r="B45" s="364"/>
      <c r="C45" s="365"/>
      <c r="D45" s="366"/>
      <c r="E45" s="367"/>
      <c r="F45" s="367"/>
      <c r="G45" s="800">
        <v>27</v>
      </c>
      <c r="H45" s="848" t="s">
        <v>145</v>
      </c>
      <c r="I45" s="269" t="s">
        <v>146</v>
      </c>
      <c r="J45" s="270" t="s">
        <v>125</v>
      </c>
      <c r="K45" s="270">
        <v>13</v>
      </c>
      <c r="L45" s="270" t="s">
        <v>73</v>
      </c>
      <c r="M45" s="273">
        <v>0</v>
      </c>
      <c r="N45" s="273">
        <v>6</v>
      </c>
      <c r="O45" s="273">
        <v>0</v>
      </c>
      <c r="P45" s="274"/>
      <c r="Q45" s="273">
        <v>2</v>
      </c>
      <c r="R45" s="275"/>
      <c r="S45" s="333">
        <v>1</v>
      </c>
      <c r="T45" s="800">
        <v>2</v>
      </c>
      <c r="U45" s="800"/>
      <c r="V45" s="274">
        <v>0.5</v>
      </c>
      <c r="W45" s="273">
        <v>2</v>
      </c>
      <c r="X45" s="800">
        <f>3+1.5</f>
        <v>4.5</v>
      </c>
      <c r="Y45" s="832">
        <v>4.5</v>
      </c>
      <c r="Z45" s="361"/>
      <c r="AA45" s="273">
        <v>2</v>
      </c>
      <c r="AB45" s="270" t="s">
        <v>141</v>
      </c>
      <c r="AC45" s="40"/>
      <c r="AD45" s="41"/>
      <c r="AE45" s="41"/>
      <c r="AF45" s="41"/>
      <c r="AG45" s="40"/>
      <c r="AH45" s="41"/>
      <c r="AI45" s="41"/>
      <c r="AJ45" s="41"/>
      <c r="AK45" s="40"/>
      <c r="AL45" s="41"/>
      <c r="AM45" s="41"/>
      <c r="AN45" s="41"/>
      <c r="AO45" s="40"/>
      <c r="AP45" s="41"/>
      <c r="AQ45" s="41"/>
      <c r="AR45" s="41"/>
      <c r="AS45" s="40"/>
      <c r="AT45" s="41"/>
      <c r="AU45" s="41"/>
      <c r="AV45" s="41"/>
      <c r="AW45" s="40"/>
      <c r="AX45" s="41"/>
      <c r="AY45" s="41"/>
      <c r="AZ45" s="41"/>
      <c r="BA45" s="40"/>
      <c r="BB45" s="41"/>
      <c r="BC45" s="41"/>
      <c r="BD45" s="41"/>
      <c r="BE45" s="40"/>
      <c r="BF45" s="41"/>
      <c r="BG45" s="41"/>
      <c r="BH45" s="41"/>
      <c r="BI45" s="40">
        <v>6000000000</v>
      </c>
      <c r="BJ45" s="41"/>
      <c r="BK45" s="41"/>
      <c r="BL45" s="41"/>
      <c r="BM45" s="40">
        <f t="shared" si="262"/>
        <v>6000000000</v>
      </c>
      <c r="BN45" s="41">
        <f t="shared" si="263"/>
        <v>0</v>
      </c>
      <c r="BO45" s="41">
        <f t="shared" si="263"/>
        <v>0</v>
      </c>
      <c r="BP45" s="41">
        <f t="shared" si="263"/>
        <v>0</v>
      </c>
      <c r="BQ45" s="86">
        <v>1000000000</v>
      </c>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102">
        <f t="shared" si="207"/>
        <v>1000000000</v>
      </c>
      <c r="DF45" s="102">
        <f t="shared" si="264"/>
        <v>0</v>
      </c>
      <c r="DG45" s="102">
        <f t="shared" si="265"/>
        <v>0</v>
      </c>
      <c r="DH45" s="102">
        <f t="shared" si="266"/>
        <v>0</v>
      </c>
      <c r="DI45" s="102"/>
      <c r="DJ45" s="57"/>
      <c r="DK45" s="57"/>
      <c r="DL45" s="57"/>
      <c r="DM45" s="57"/>
      <c r="DN45" s="57"/>
      <c r="DO45" s="57"/>
      <c r="DP45" s="57"/>
      <c r="DQ45" s="57"/>
      <c r="DR45" s="57"/>
      <c r="DS45" s="57"/>
      <c r="DT45" s="57">
        <v>300000000</v>
      </c>
      <c r="DU45" s="57">
        <v>0</v>
      </c>
      <c r="DV45" s="57">
        <v>0</v>
      </c>
      <c r="DW45" s="57"/>
      <c r="DX45" s="57"/>
      <c r="DY45" s="57"/>
      <c r="DZ45" s="57"/>
      <c r="EA45" s="57"/>
      <c r="EB45" s="57"/>
      <c r="EC45" s="57"/>
      <c r="ED45" s="57"/>
      <c r="EE45" s="57"/>
      <c r="EF45" s="57"/>
      <c r="EG45" s="57"/>
      <c r="EH45" s="57"/>
      <c r="EI45" s="57"/>
      <c r="EJ45" s="57"/>
      <c r="EK45" s="57"/>
      <c r="EL45" s="57"/>
      <c r="EM45" s="57"/>
      <c r="EN45" s="57"/>
      <c r="EO45" s="57"/>
      <c r="EP45" s="57"/>
      <c r="EQ45" s="57"/>
      <c r="ER45" s="57"/>
      <c r="ES45" s="57">
        <v>4000000000</v>
      </c>
      <c r="ET45" s="86"/>
      <c r="EU45" s="86"/>
      <c r="EV45" s="86"/>
      <c r="EW45" s="82">
        <f t="shared" si="267"/>
        <v>4000000000</v>
      </c>
      <c r="EX45" s="90">
        <f t="shared" si="267"/>
        <v>300000000</v>
      </c>
      <c r="EY45" s="90">
        <f t="shared" si="268"/>
        <v>0</v>
      </c>
      <c r="EZ45" s="90">
        <f t="shared" si="268"/>
        <v>0</v>
      </c>
      <c r="FA45" s="173"/>
      <c r="FB45" s="86"/>
      <c r="FC45" s="57"/>
      <c r="FD45" s="57"/>
      <c r="FE45" s="57"/>
      <c r="FF45" s="134"/>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86"/>
      <c r="GJ45" s="86"/>
      <c r="GK45" s="86"/>
      <c r="GL45" s="86"/>
      <c r="GM45" s="86"/>
      <c r="GN45" s="86"/>
      <c r="GO45" s="86"/>
      <c r="GP45" s="86"/>
      <c r="GQ45" s="86"/>
      <c r="GR45" s="86"/>
      <c r="GS45" s="86"/>
      <c r="GT45" s="86"/>
      <c r="GU45" s="82">
        <f t="shared" si="269"/>
        <v>0</v>
      </c>
      <c r="GV45" s="82">
        <f>FC45+FH45+FM45+FR45+FW45+GB45+GG45+GL45+GQ45</f>
        <v>0</v>
      </c>
      <c r="GW45" s="82">
        <f>FD45+FI45+FN45+FS45+FX45+GC45+GH45+GM45+GR45</f>
        <v>0</v>
      </c>
      <c r="GX45" s="82">
        <f>FE45+FJ45+FO45+FT45+FY45+GD45+GI45+GN45+GS45</f>
        <v>0</v>
      </c>
      <c r="GY45" s="792">
        <f>FF45+FK45+FP45+FU45+FZ45+GE45+GJ45+GO45+GT45</f>
        <v>0</v>
      </c>
      <c r="GZ45" s="792">
        <f t="shared" si="271"/>
        <v>1000000000</v>
      </c>
      <c r="HA45" s="792">
        <f t="shared" si="272"/>
        <v>0</v>
      </c>
      <c r="HB45" s="792">
        <f t="shared" si="273"/>
        <v>0</v>
      </c>
      <c r="HC45" s="792">
        <f t="shared" si="274"/>
        <v>0</v>
      </c>
      <c r="HD45" s="792">
        <f t="shared" si="275"/>
        <v>0</v>
      </c>
      <c r="HE45" s="792">
        <f t="shared" si="276"/>
        <v>0</v>
      </c>
      <c r="HF45" s="792">
        <f t="shared" si="277"/>
        <v>0</v>
      </c>
      <c r="HG45" s="792">
        <f t="shared" si="278"/>
        <v>0</v>
      </c>
      <c r="HH45" s="792">
        <f t="shared" si="279"/>
        <v>0</v>
      </c>
      <c r="HI45" s="792">
        <f t="shared" si="280"/>
        <v>0</v>
      </c>
      <c r="HJ45" s="792">
        <f t="shared" si="281"/>
        <v>0</v>
      </c>
      <c r="HK45" s="792">
        <f t="shared" si="282"/>
        <v>300000000</v>
      </c>
      <c r="HL45" s="792">
        <f t="shared" si="283"/>
        <v>0</v>
      </c>
      <c r="HM45" s="792">
        <f t="shared" si="284"/>
        <v>0</v>
      </c>
      <c r="HN45" s="792">
        <f t="shared" si="285"/>
        <v>0</v>
      </c>
      <c r="HO45" s="792">
        <f t="shared" si="286"/>
        <v>0</v>
      </c>
      <c r="HP45" s="792">
        <f t="shared" si="287"/>
        <v>0</v>
      </c>
      <c r="HQ45" s="792">
        <f t="shared" si="288"/>
        <v>0</v>
      </c>
      <c r="HR45" s="792">
        <f t="shared" si="289"/>
        <v>0</v>
      </c>
      <c r="HS45" s="792">
        <f t="shared" si="290"/>
        <v>0</v>
      </c>
      <c r="HT45" s="792">
        <f t="shared" si="291"/>
        <v>0</v>
      </c>
      <c r="HU45" s="792">
        <f t="shared" si="292"/>
        <v>0</v>
      </c>
      <c r="HV45" s="792">
        <f t="shared" si="293"/>
        <v>0</v>
      </c>
      <c r="HW45" s="792">
        <f t="shared" si="294"/>
        <v>0</v>
      </c>
      <c r="HX45" s="792">
        <f t="shared" si="295"/>
        <v>0</v>
      </c>
      <c r="HY45" s="792">
        <f t="shared" si="296"/>
        <v>0</v>
      </c>
      <c r="HZ45" s="792">
        <f t="shared" si="297"/>
        <v>0</v>
      </c>
      <c r="IA45" s="792">
        <f t="shared" si="298"/>
        <v>0</v>
      </c>
      <c r="IB45" s="792">
        <f t="shared" si="299"/>
        <v>0</v>
      </c>
      <c r="IC45" s="792">
        <f t="shared" si="300"/>
        <v>0</v>
      </c>
      <c r="ID45" s="792">
        <f t="shared" si="301"/>
        <v>0</v>
      </c>
      <c r="IE45" s="792">
        <f t="shared" si="302"/>
        <v>0</v>
      </c>
      <c r="IF45" s="792">
        <f t="shared" si="303"/>
        <v>0</v>
      </c>
      <c r="IG45" s="792">
        <f t="shared" si="304"/>
        <v>0</v>
      </c>
      <c r="IH45" s="792">
        <f t="shared" si="305"/>
        <v>0</v>
      </c>
      <c r="II45" s="792">
        <f t="shared" si="306"/>
        <v>0</v>
      </c>
      <c r="IJ45" s="792">
        <f t="shared" si="307"/>
        <v>0</v>
      </c>
      <c r="IK45" s="792">
        <f t="shared" si="308"/>
        <v>0</v>
      </c>
      <c r="IL45" s="792">
        <f t="shared" si="309"/>
        <v>0</v>
      </c>
      <c r="IM45" s="792">
        <f t="shared" si="310"/>
        <v>0</v>
      </c>
      <c r="IN45" s="792">
        <f t="shared" si="311"/>
        <v>10000000000</v>
      </c>
      <c r="IO45" s="792"/>
      <c r="IP45" s="792"/>
      <c r="IQ45" s="792"/>
      <c r="IR45" s="792"/>
      <c r="IS45" s="792">
        <f t="shared" si="312"/>
        <v>11000000000</v>
      </c>
      <c r="IT45" s="792">
        <f t="shared" si="313"/>
        <v>300000000</v>
      </c>
      <c r="IU45" s="792">
        <f t="shared" si="314"/>
        <v>0</v>
      </c>
      <c r="IV45" s="792">
        <f t="shared" si="315"/>
        <v>0</v>
      </c>
      <c r="IW45" s="793">
        <f t="shared" si="316"/>
        <v>0</v>
      </c>
    </row>
    <row r="46" spans="1:257" ht="59.25" customHeight="1" x14ac:dyDescent="0.2">
      <c r="A46" s="346"/>
      <c r="B46" s="346"/>
      <c r="C46" s="284">
        <v>6</v>
      </c>
      <c r="D46" s="293" t="s">
        <v>147</v>
      </c>
      <c r="E46" s="369" t="s">
        <v>127</v>
      </c>
      <c r="F46" s="369" t="s">
        <v>128</v>
      </c>
      <c r="G46" s="273">
        <v>28</v>
      </c>
      <c r="H46" s="848" t="s">
        <v>148</v>
      </c>
      <c r="I46" s="265" t="s">
        <v>149</v>
      </c>
      <c r="J46" s="270" t="s">
        <v>125</v>
      </c>
      <c r="K46" s="270">
        <v>13</v>
      </c>
      <c r="L46" s="271" t="s">
        <v>73</v>
      </c>
      <c r="M46" s="272" t="s">
        <v>53</v>
      </c>
      <c r="N46" s="272">
        <v>6</v>
      </c>
      <c r="O46" s="272">
        <v>0</v>
      </c>
      <c r="P46" s="277"/>
      <c r="Q46" s="272">
        <v>2</v>
      </c>
      <c r="R46" s="275"/>
      <c r="S46" s="297">
        <v>2</v>
      </c>
      <c r="T46" s="272">
        <v>2</v>
      </c>
      <c r="U46" s="272"/>
      <c r="V46" s="277">
        <v>2</v>
      </c>
      <c r="W46" s="272">
        <v>2</v>
      </c>
      <c r="X46" s="272"/>
      <c r="Y46" s="775">
        <v>2</v>
      </c>
      <c r="Z46" s="361"/>
      <c r="AA46" s="273">
        <v>2</v>
      </c>
      <c r="AB46" s="270" t="s">
        <v>141</v>
      </c>
      <c r="AC46" s="40"/>
      <c r="AD46" s="41"/>
      <c r="AE46" s="41"/>
      <c r="AF46" s="41"/>
      <c r="AG46" s="40"/>
      <c r="AH46" s="41"/>
      <c r="AI46" s="41"/>
      <c r="AJ46" s="41"/>
      <c r="AK46" s="40"/>
      <c r="AL46" s="41"/>
      <c r="AM46" s="41"/>
      <c r="AN46" s="41"/>
      <c r="AO46" s="40"/>
      <c r="AP46" s="41"/>
      <c r="AQ46" s="41"/>
      <c r="AR46" s="41"/>
      <c r="AS46" s="40"/>
      <c r="AT46" s="41"/>
      <c r="AU46" s="41"/>
      <c r="AV46" s="41"/>
      <c r="AW46" s="40"/>
      <c r="AX46" s="41"/>
      <c r="AY46" s="41"/>
      <c r="AZ46" s="41"/>
      <c r="BA46" s="40"/>
      <c r="BB46" s="41"/>
      <c r="BC46" s="41"/>
      <c r="BD46" s="41"/>
      <c r="BE46" s="40"/>
      <c r="BF46" s="41"/>
      <c r="BG46" s="41"/>
      <c r="BH46" s="41"/>
      <c r="BI46" s="40"/>
      <c r="BJ46" s="41"/>
      <c r="BK46" s="41"/>
      <c r="BL46" s="41"/>
      <c r="BM46" s="40">
        <f t="shared" si="262"/>
        <v>0</v>
      </c>
      <c r="BN46" s="41">
        <f t="shared" si="263"/>
        <v>0</v>
      </c>
      <c r="BO46" s="41">
        <f t="shared" si="263"/>
        <v>0</v>
      </c>
      <c r="BP46" s="41">
        <f t="shared" si="263"/>
        <v>0</v>
      </c>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8">
        <v>1000000000</v>
      </c>
      <c r="DB46" s="87"/>
      <c r="DC46" s="87"/>
      <c r="DD46" s="87"/>
      <c r="DE46" s="82">
        <f t="shared" si="207"/>
        <v>1000000000</v>
      </c>
      <c r="DF46" s="102">
        <f t="shared" si="264"/>
        <v>0</v>
      </c>
      <c r="DG46" s="102">
        <f t="shared" si="265"/>
        <v>0</v>
      </c>
      <c r="DH46" s="102">
        <f t="shared" si="266"/>
        <v>0</v>
      </c>
      <c r="DI46" s="102"/>
      <c r="DJ46" s="88">
        <v>1000000000</v>
      </c>
      <c r="DK46" s="57"/>
      <c r="DL46" s="88"/>
      <c r="DM46" s="88"/>
      <c r="DN46" s="88"/>
      <c r="DO46" s="88"/>
      <c r="DP46" s="88"/>
      <c r="DQ46" s="88"/>
      <c r="DR46" s="88"/>
      <c r="DS46" s="88"/>
      <c r="DT46" s="88">
        <v>21000000</v>
      </c>
      <c r="DU46" s="88">
        <v>4110000</v>
      </c>
      <c r="DV46" s="88">
        <v>4110000</v>
      </c>
      <c r="DW46" s="88"/>
      <c r="DX46" s="88"/>
      <c r="DY46" s="88"/>
      <c r="DZ46" s="88"/>
      <c r="EA46" s="88"/>
      <c r="EB46" s="88"/>
      <c r="EC46" s="88"/>
      <c r="ED46" s="88"/>
      <c r="EE46" s="88"/>
      <c r="EF46" s="88"/>
      <c r="EG46" s="88"/>
      <c r="EH46" s="88"/>
      <c r="EI46" s="88"/>
      <c r="EJ46" s="88"/>
      <c r="EK46" s="88"/>
      <c r="EL46" s="88"/>
      <c r="EM46" s="88"/>
      <c r="EN46" s="88">
        <v>0</v>
      </c>
      <c r="EO46" s="88"/>
      <c r="EP46" s="88"/>
      <c r="EQ46" s="88"/>
      <c r="ER46" s="88"/>
      <c r="ES46" s="88">
        <v>0</v>
      </c>
      <c r="ET46" s="87"/>
      <c r="EU46" s="87"/>
      <c r="EV46" s="87"/>
      <c r="EW46" s="82">
        <f t="shared" si="267"/>
        <v>1000000000</v>
      </c>
      <c r="EX46" s="90">
        <f t="shared" si="267"/>
        <v>21000000</v>
      </c>
      <c r="EY46" s="90">
        <f t="shared" si="268"/>
        <v>4110000</v>
      </c>
      <c r="EZ46" s="90">
        <f t="shared" si="268"/>
        <v>4110000</v>
      </c>
      <c r="FA46" s="173"/>
      <c r="FB46" s="87"/>
      <c r="FC46" s="88"/>
      <c r="FD46" s="88"/>
      <c r="FE46" s="88"/>
      <c r="FF46" s="133"/>
      <c r="FG46" s="87"/>
      <c r="FH46" s="87"/>
      <c r="FI46" s="87"/>
      <c r="FJ46" s="87"/>
      <c r="FK46" s="87"/>
      <c r="FL46" s="87"/>
      <c r="FM46" s="86">
        <v>33258000</v>
      </c>
      <c r="FN46" s="86">
        <v>10064000</v>
      </c>
      <c r="FO46" s="86">
        <v>10064000</v>
      </c>
      <c r="FP46" s="87"/>
      <c r="FQ46" s="87"/>
      <c r="FR46" s="87"/>
      <c r="FS46" s="87"/>
      <c r="FT46" s="87"/>
      <c r="FU46" s="87"/>
      <c r="FV46" s="87"/>
      <c r="FW46" s="87"/>
      <c r="FX46" s="87"/>
      <c r="FY46" s="87"/>
      <c r="FZ46" s="87"/>
      <c r="GA46" s="87"/>
      <c r="GB46" s="87"/>
      <c r="GC46" s="87"/>
      <c r="GD46" s="87"/>
      <c r="GE46" s="87"/>
      <c r="GF46" s="87"/>
      <c r="GG46" s="87"/>
      <c r="GH46" s="87"/>
      <c r="GI46" s="87"/>
      <c r="GJ46" s="87"/>
      <c r="GK46" s="87"/>
      <c r="GL46" s="87"/>
      <c r="GM46" s="87"/>
      <c r="GN46" s="87"/>
      <c r="GO46" s="87"/>
      <c r="GP46" s="87"/>
      <c r="GQ46" s="87"/>
      <c r="GR46" s="87"/>
      <c r="GS46" s="87"/>
      <c r="GT46" s="87"/>
      <c r="GU46" s="82">
        <f t="shared" si="269"/>
        <v>0</v>
      </c>
      <c r="GV46" s="82">
        <f t="shared" ref="GV46:GY48" si="317">GQ46+GL46+GG46+GB46+FW46+FR46+FM46+FH46</f>
        <v>33258000</v>
      </c>
      <c r="GW46" s="82">
        <f t="shared" si="317"/>
        <v>10064000</v>
      </c>
      <c r="GX46" s="82">
        <f t="shared" si="317"/>
        <v>10064000</v>
      </c>
      <c r="GY46" s="792">
        <f t="shared" si="317"/>
        <v>0</v>
      </c>
      <c r="GZ46" s="792">
        <f t="shared" si="271"/>
        <v>1000000000</v>
      </c>
      <c r="HA46" s="792">
        <f t="shared" si="272"/>
        <v>0</v>
      </c>
      <c r="HB46" s="792">
        <f t="shared" si="273"/>
        <v>0</v>
      </c>
      <c r="HC46" s="792">
        <f t="shared" si="274"/>
        <v>0</v>
      </c>
      <c r="HD46" s="792">
        <f t="shared" si="275"/>
        <v>0</v>
      </c>
      <c r="HE46" s="792">
        <f t="shared" si="276"/>
        <v>0</v>
      </c>
      <c r="HF46" s="792">
        <f t="shared" si="277"/>
        <v>0</v>
      </c>
      <c r="HG46" s="792">
        <f t="shared" si="278"/>
        <v>0</v>
      </c>
      <c r="HH46" s="792">
        <f t="shared" si="279"/>
        <v>0</v>
      </c>
      <c r="HI46" s="792">
        <f t="shared" si="280"/>
        <v>0</v>
      </c>
      <c r="HJ46" s="792">
        <f t="shared" si="281"/>
        <v>0</v>
      </c>
      <c r="HK46" s="792">
        <f t="shared" si="282"/>
        <v>54258000</v>
      </c>
      <c r="HL46" s="792">
        <f t="shared" si="283"/>
        <v>14174000</v>
      </c>
      <c r="HM46" s="792">
        <f t="shared" si="284"/>
        <v>14174000</v>
      </c>
      <c r="HN46" s="792">
        <f t="shared" si="285"/>
        <v>0</v>
      </c>
      <c r="HO46" s="792">
        <f t="shared" si="286"/>
        <v>0</v>
      </c>
      <c r="HP46" s="792">
        <f t="shared" si="287"/>
        <v>0</v>
      </c>
      <c r="HQ46" s="792">
        <f t="shared" si="288"/>
        <v>0</v>
      </c>
      <c r="HR46" s="792">
        <f t="shared" si="289"/>
        <v>0</v>
      </c>
      <c r="HS46" s="792">
        <f t="shared" si="290"/>
        <v>0</v>
      </c>
      <c r="HT46" s="792">
        <f t="shared" si="291"/>
        <v>0</v>
      </c>
      <c r="HU46" s="792">
        <f t="shared" si="292"/>
        <v>0</v>
      </c>
      <c r="HV46" s="792">
        <f t="shared" si="293"/>
        <v>0</v>
      </c>
      <c r="HW46" s="792">
        <f t="shared" si="294"/>
        <v>0</v>
      </c>
      <c r="HX46" s="792">
        <f t="shared" si="295"/>
        <v>0</v>
      </c>
      <c r="HY46" s="792">
        <f t="shared" si="296"/>
        <v>0</v>
      </c>
      <c r="HZ46" s="792">
        <f t="shared" si="297"/>
        <v>0</v>
      </c>
      <c r="IA46" s="792">
        <f t="shared" si="298"/>
        <v>0</v>
      </c>
      <c r="IB46" s="792">
        <f t="shared" si="299"/>
        <v>0</v>
      </c>
      <c r="IC46" s="792">
        <f t="shared" si="300"/>
        <v>0</v>
      </c>
      <c r="ID46" s="792">
        <f t="shared" si="301"/>
        <v>0</v>
      </c>
      <c r="IE46" s="792">
        <f t="shared" si="302"/>
        <v>0</v>
      </c>
      <c r="IF46" s="792">
        <f t="shared" si="303"/>
        <v>0</v>
      </c>
      <c r="IG46" s="792">
        <f t="shared" si="304"/>
        <v>0</v>
      </c>
      <c r="IH46" s="792">
        <f t="shared" si="305"/>
        <v>0</v>
      </c>
      <c r="II46" s="792">
        <f t="shared" si="306"/>
        <v>0</v>
      </c>
      <c r="IJ46" s="792">
        <f t="shared" si="307"/>
        <v>0</v>
      </c>
      <c r="IK46" s="792">
        <f t="shared" si="308"/>
        <v>0</v>
      </c>
      <c r="IL46" s="792">
        <f t="shared" si="309"/>
        <v>0</v>
      </c>
      <c r="IM46" s="792">
        <f t="shared" si="310"/>
        <v>0</v>
      </c>
      <c r="IN46" s="792">
        <f t="shared" si="311"/>
        <v>1000000000</v>
      </c>
      <c r="IO46" s="792"/>
      <c r="IP46" s="792"/>
      <c r="IQ46" s="792"/>
      <c r="IR46" s="792"/>
      <c r="IS46" s="792">
        <f t="shared" si="312"/>
        <v>2000000000</v>
      </c>
      <c r="IT46" s="792">
        <f t="shared" si="313"/>
        <v>54258000</v>
      </c>
      <c r="IU46" s="792">
        <f t="shared" si="314"/>
        <v>14174000</v>
      </c>
      <c r="IV46" s="792">
        <f t="shared" si="315"/>
        <v>14174000</v>
      </c>
      <c r="IW46" s="793">
        <f t="shared" si="316"/>
        <v>0</v>
      </c>
    </row>
    <row r="47" spans="1:257" ht="87.75" customHeight="1" x14ac:dyDescent="0.2">
      <c r="A47" s="346"/>
      <c r="B47" s="346"/>
      <c r="C47" s="286">
        <v>7</v>
      </c>
      <c r="D47" s="331" t="s">
        <v>150</v>
      </c>
      <c r="E47" s="324" t="s">
        <v>132</v>
      </c>
      <c r="F47" s="370">
        <v>0.27</v>
      </c>
      <c r="G47" s="273">
        <v>29</v>
      </c>
      <c r="H47" s="848" t="s">
        <v>151</v>
      </c>
      <c r="I47" s="265" t="s">
        <v>152</v>
      </c>
      <c r="J47" s="270" t="s">
        <v>125</v>
      </c>
      <c r="K47" s="270">
        <v>13</v>
      </c>
      <c r="L47" s="271" t="s">
        <v>58</v>
      </c>
      <c r="M47" s="272">
        <v>0</v>
      </c>
      <c r="N47" s="272">
        <v>1</v>
      </c>
      <c r="O47" s="272">
        <v>0</v>
      </c>
      <c r="P47" s="277"/>
      <c r="Q47" s="272">
        <v>1</v>
      </c>
      <c r="R47" s="275"/>
      <c r="S47" s="297">
        <v>1</v>
      </c>
      <c r="T47" s="272">
        <v>1</v>
      </c>
      <c r="U47" s="272"/>
      <c r="V47" s="277">
        <v>0.4</v>
      </c>
      <c r="W47" s="272">
        <v>1</v>
      </c>
      <c r="X47" s="272"/>
      <c r="Y47" s="775">
        <v>0.75</v>
      </c>
      <c r="Z47" s="361"/>
      <c r="AA47" s="273">
        <v>2</v>
      </c>
      <c r="AB47" s="270" t="s">
        <v>141</v>
      </c>
      <c r="AC47" s="40"/>
      <c r="AD47" s="41"/>
      <c r="AE47" s="41"/>
      <c r="AF47" s="41"/>
      <c r="AG47" s="40"/>
      <c r="AH47" s="41"/>
      <c r="AI47" s="41"/>
      <c r="AJ47" s="41"/>
      <c r="AK47" s="40"/>
      <c r="AL47" s="41"/>
      <c r="AM47" s="41"/>
      <c r="AN47" s="41"/>
      <c r="AO47" s="40"/>
      <c r="AP47" s="41"/>
      <c r="AQ47" s="41"/>
      <c r="AR47" s="41"/>
      <c r="AS47" s="40"/>
      <c r="AT47" s="41"/>
      <c r="AU47" s="41"/>
      <c r="AV47" s="41"/>
      <c r="AW47" s="40"/>
      <c r="AX47" s="41"/>
      <c r="AY47" s="41"/>
      <c r="AZ47" s="41"/>
      <c r="BA47" s="40"/>
      <c r="BB47" s="41"/>
      <c r="BC47" s="41"/>
      <c r="BD47" s="41"/>
      <c r="BE47" s="40"/>
      <c r="BF47" s="41"/>
      <c r="BG47" s="41"/>
      <c r="BH47" s="41"/>
      <c r="BI47" s="40"/>
      <c r="BJ47" s="41"/>
      <c r="BK47" s="41"/>
      <c r="BL47" s="41"/>
      <c r="BM47" s="40">
        <f t="shared" si="262"/>
        <v>0</v>
      </c>
      <c r="BN47" s="41">
        <f t="shared" si="263"/>
        <v>0</v>
      </c>
      <c r="BO47" s="41">
        <f t="shared" si="263"/>
        <v>0</v>
      </c>
      <c r="BP47" s="41">
        <f t="shared" si="263"/>
        <v>0</v>
      </c>
      <c r="BQ47" s="87"/>
      <c r="BR47" s="87"/>
      <c r="BS47" s="87"/>
      <c r="BT47" s="87"/>
      <c r="BU47" s="87"/>
      <c r="BV47" s="87"/>
      <c r="BW47" s="87"/>
      <c r="BX47" s="87"/>
      <c r="BY47" s="87"/>
      <c r="BZ47" s="87"/>
      <c r="CA47" s="87">
        <v>25000000</v>
      </c>
      <c r="CB47" s="87">
        <v>25000000</v>
      </c>
      <c r="CC47" s="87">
        <v>25000000</v>
      </c>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8">
        <v>1000000000</v>
      </c>
      <c r="DB47" s="87"/>
      <c r="DC47" s="87"/>
      <c r="DD47" s="87"/>
      <c r="DE47" s="82">
        <f t="shared" si="207"/>
        <v>1000000000</v>
      </c>
      <c r="DF47" s="102">
        <f t="shared" si="264"/>
        <v>25000000</v>
      </c>
      <c r="DG47" s="102">
        <f t="shared" si="265"/>
        <v>25000000</v>
      </c>
      <c r="DH47" s="102">
        <f t="shared" si="266"/>
        <v>25000000</v>
      </c>
      <c r="DI47" s="102"/>
      <c r="DJ47" s="88">
        <v>1000000000</v>
      </c>
      <c r="DK47" s="57"/>
      <c r="DL47" s="88"/>
      <c r="DM47" s="88"/>
      <c r="DN47" s="88"/>
      <c r="DO47" s="88"/>
      <c r="DP47" s="88"/>
      <c r="DQ47" s="88"/>
      <c r="DR47" s="88"/>
      <c r="DS47" s="88"/>
      <c r="DT47" s="88">
        <v>14000000</v>
      </c>
      <c r="DU47" s="88">
        <v>14000000</v>
      </c>
      <c r="DV47" s="88">
        <v>14000000</v>
      </c>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7"/>
      <c r="EU47" s="87"/>
      <c r="EV47" s="87"/>
      <c r="EW47" s="82">
        <f t="shared" si="267"/>
        <v>1000000000</v>
      </c>
      <c r="EX47" s="90">
        <f t="shared" si="267"/>
        <v>14000000</v>
      </c>
      <c r="EY47" s="90">
        <f t="shared" si="268"/>
        <v>14000000</v>
      </c>
      <c r="EZ47" s="90">
        <f t="shared" si="268"/>
        <v>14000000</v>
      </c>
      <c r="FA47" s="173"/>
      <c r="FB47" s="87"/>
      <c r="FC47" s="88"/>
      <c r="FD47" s="88"/>
      <c r="FE47" s="88"/>
      <c r="FF47" s="133"/>
      <c r="FG47" s="87"/>
      <c r="FH47" s="87">
        <v>100000000</v>
      </c>
      <c r="FI47" s="87"/>
      <c r="FJ47" s="87"/>
      <c r="FK47" s="87"/>
      <c r="FL47" s="87"/>
      <c r="FM47" s="87">
        <v>22170000</v>
      </c>
      <c r="FN47" s="87">
        <v>13800000</v>
      </c>
      <c r="FO47" s="87">
        <v>13800000</v>
      </c>
      <c r="FP47" s="87"/>
      <c r="FQ47" s="87"/>
      <c r="FR47" s="87"/>
      <c r="FS47" s="87"/>
      <c r="FT47" s="87"/>
      <c r="FU47" s="87"/>
      <c r="FV47" s="87"/>
      <c r="FW47" s="87"/>
      <c r="FX47" s="87"/>
      <c r="FY47" s="87"/>
      <c r="FZ47" s="87"/>
      <c r="GA47" s="87"/>
      <c r="GB47" s="87"/>
      <c r="GC47" s="87"/>
      <c r="GD47" s="87"/>
      <c r="GE47" s="87"/>
      <c r="GF47" s="87"/>
      <c r="GG47" s="87"/>
      <c r="GH47" s="87"/>
      <c r="GI47" s="87"/>
      <c r="GJ47" s="87"/>
      <c r="GK47" s="87"/>
      <c r="GL47" s="87"/>
      <c r="GM47" s="87"/>
      <c r="GN47" s="87"/>
      <c r="GO47" s="87"/>
      <c r="GP47" s="87"/>
      <c r="GQ47" s="87"/>
      <c r="GR47" s="87"/>
      <c r="GS47" s="87"/>
      <c r="GT47" s="87"/>
      <c r="GU47" s="82">
        <f t="shared" si="269"/>
        <v>0</v>
      </c>
      <c r="GV47" s="82">
        <f t="shared" si="317"/>
        <v>122170000</v>
      </c>
      <c r="GW47" s="82">
        <f t="shared" si="317"/>
        <v>13800000</v>
      </c>
      <c r="GX47" s="82">
        <f t="shared" si="317"/>
        <v>13800000</v>
      </c>
      <c r="GY47" s="792">
        <f t="shared" si="317"/>
        <v>0</v>
      </c>
      <c r="GZ47" s="792">
        <f t="shared" si="271"/>
        <v>1000000000</v>
      </c>
      <c r="HA47" s="792">
        <f t="shared" si="272"/>
        <v>0</v>
      </c>
      <c r="HB47" s="792">
        <f t="shared" si="273"/>
        <v>0</v>
      </c>
      <c r="HC47" s="792">
        <f t="shared" si="274"/>
        <v>0</v>
      </c>
      <c r="HD47" s="792">
        <f t="shared" si="275"/>
        <v>0</v>
      </c>
      <c r="HE47" s="792">
        <f t="shared" si="276"/>
        <v>0</v>
      </c>
      <c r="HF47" s="792">
        <f t="shared" si="277"/>
        <v>100000000</v>
      </c>
      <c r="HG47" s="792">
        <f t="shared" si="278"/>
        <v>0</v>
      </c>
      <c r="HH47" s="792">
        <f t="shared" si="279"/>
        <v>0</v>
      </c>
      <c r="HI47" s="792">
        <f t="shared" si="280"/>
        <v>0</v>
      </c>
      <c r="HJ47" s="792">
        <f t="shared" si="281"/>
        <v>0</v>
      </c>
      <c r="HK47" s="792">
        <f t="shared" si="282"/>
        <v>61170000</v>
      </c>
      <c r="HL47" s="792">
        <f t="shared" si="283"/>
        <v>52800000</v>
      </c>
      <c r="HM47" s="792">
        <f t="shared" si="284"/>
        <v>52800000</v>
      </c>
      <c r="HN47" s="792">
        <f t="shared" si="285"/>
        <v>0</v>
      </c>
      <c r="HO47" s="792">
        <f t="shared" si="286"/>
        <v>0</v>
      </c>
      <c r="HP47" s="792">
        <f t="shared" si="287"/>
        <v>0</v>
      </c>
      <c r="HQ47" s="792">
        <f t="shared" si="288"/>
        <v>0</v>
      </c>
      <c r="HR47" s="792">
        <f t="shared" si="289"/>
        <v>0</v>
      </c>
      <c r="HS47" s="792">
        <f t="shared" si="290"/>
        <v>0</v>
      </c>
      <c r="HT47" s="792">
        <f t="shared" si="291"/>
        <v>0</v>
      </c>
      <c r="HU47" s="792">
        <f t="shared" si="292"/>
        <v>0</v>
      </c>
      <c r="HV47" s="792">
        <f t="shared" si="293"/>
        <v>0</v>
      </c>
      <c r="HW47" s="792">
        <f t="shared" si="294"/>
        <v>0</v>
      </c>
      <c r="HX47" s="792">
        <f t="shared" si="295"/>
        <v>0</v>
      </c>
      <c r="HY47" s="792">
        <f t="shared" si="296"/>
        <v>0</v>
      </c>
      <c r="HZ47" s="792">
        <f t="shared" si="297"/>
        <v>0</v>
      </c>
      <c r="IA47" s="792">
        <f t="shared" si="298"/>
        <v>0</v>
      </c>
      <c r="IB47" s="792">
        <f t="shared" si="299"/>
        <v>0</v>
      </c>
      <c r="IC47" s="792">
        <f t="shared" si="300"/>
        <v>0</v>
      </c>
      <c r="ID47" s="792">
        <f t="shared" si="301"/>
        <v>0</v>
      </c>
      <c r="IE47" s="792">
        <f t="shared" si="302"/>
        <v>0</v>
      </c>
      <c r="IF47" s="792">
        <f t="shared" si="303"/>
        <v>0</v>
      </c>
      <c r="IG47" s="792">
        <f t="shared" si="304"/>
        <v>0</v>
      </c>
      <c r="IH47" s="792">
        <f t="shared" si="305"/>
        <v>0</v>
      </c>
      <c r="II47" s="792">
        <f t="shared" si="306"/>
        <v>0</v>
      </c>
      <c r="IJ47" s="792">
        <f t="shared" si="307"/>
        <v>0</v>
      </c>
      <c r="IK47" s="792">
        <f t="shared" si="308"/>
        <v>0</v>
      </c>
      <c r="IL47" s="792">
        <f t="shared" si="309"/>
        <v>0</v>
      </c>
      <c r="IM47" s="792">
        <f t="shared" si="310"/>
        <v>0</v>
      </c>
      <c r="IN47" s="792">
        <f t="shared" si="311"/>
        <v>1000000000</v>
      </c>
      <c r="IO47" s="792"/>
      <c r="IP47" s="792"/>
      <c r="IQ47" s="792"/>
      <c r="IR47" s="792"/>
      <c r="IS47" s="792">
        <f t="shared" si="312"/>
        <v>2000000000</v>
      </c>
      <c r="IT47" s="792">
        <f t="shared" si="313"/>
        <v>161170000</v>
      </c>
      <c r="IU47" s="792">
        <f t="shared" si="314"/>
        <v>52800000</v>
      </c>
      <c r="IV47" s="792">
        <f t="shared" si="315"/>
        <v>52800000</v>
      </c>
      <c r="IW47" s="793">
        <f t="shared" si="316"/>
        <v>0</v>
      </c>
    </row>
    <row r="48" spans="1:257" s="368" customFormat="1" ht="74.25" customHeight="1" x14ac:dyDescent="0.2">
      <c r="A48" s="363"/>
      <c r="B48" s="363"/>
      <c r="C48" s="295"/>
      <c r="D48" s="371"/>
      <c r="E48" s="369"/>
      <c r="F48" s="372"/>
      <c r="G48" s="273">
        <v>30</v>
      </c>
      <c r="H48" s="848" t="s">
        <v>153</v>
      </c>
      <c r="I48" s="269" t="s">
        <v>154</v>
      </c>
      <c r="J48" s="270" t="s">
        <v>125</v>
      </c>
      <c r="K48" s="270">
        <v>13</v>
      </c>
      <c r="L48" s="270" t="s">
        <v>58</v>
      </c>
      <c r="M48" s="273">
        <v>1</v>
      </c>
      <c r="N48" s="273">
        <v>1</v>
      </c>
      <c r="O48" s="273">
        <v>1</v>
      </c>
      <c r="P48" s="274">
        <v>0</v>
      </c>
      <c r="Q48" s="273">
        <v>1</v>
      </c>
      <c r="R48" s="275"/>
      <c r="S48" s="333">
        <v>1</v>
      </c>
      <c r="T48" s="273">
        <v>1</v>
      </c>
      <c r="U48" s="273"/>
      <c r="V48" s="274">
        <v>1</v>
      </c>
      <c r="W48" s="273">
        <v>1</v>
      </c>
      <c r="X48" s="273"/>
      <c r="Y48" s="776">
        <v>1</v>
      </c>
      <c r="Z48" s="361"/>
      <c r="AA48" s="273">
        <v>13</v>
      </c>
      <c r="AB48" s="270" t="s">
        <v>155</v>
      </c>
      <c r="AC48" s="40"/>
      <c r="AD48" s="41"/>
      <c r="AE48" s="41"/>
      <c r="AF48" s="41"/>
      <c r="AG48" s="40"/>
      <c r="AH48" s="41"/>
      <c r="AI48" s="41"/>
      <c r="AJ48" s="41"/>
      <c r="AK48" s="40"/>
      <c r="AL48" s="41"/>
      <c r="AM48" s="41"/>
      <c r="AN48" s="41"/>
      <c r="AO48" s="40"/>
      <c r="AP48" s="41"/>
      <c r="AQ48" s="41"/>
      <c r="AR48" s="41"/>
      <c r="AS48" s="40"/>
      <c r="AT48" s="41"/>
      <c r="AU48" s="41"/>
      <c r="AV48" s="41"/>
      <c r="AW48" s="40"/>
      <c r="AX48" s="41"/>
      <c r="AY48" s="41"/>
      <c r="AZ48" s="41"/>
      <c r="BA48" s="40"/>
      <c r="BB48" s="41"/>
      <c r="BC48" s="41"/>
      <c r="BD48" s="41"/>
      <c r="BE48" s="40"/>
      <c r="BF48" s="41"/>
      <c r="BG48" s="41"/>
      <c r="BH48" s="41"/>
      <c r="BI48" s="40"/>
      <c r="BJ48" s="41"/>
      <c r="BK48" s="41"/>
      <c r="BL48" s="41"/>
      <c r="BM48" s="40">
        <f t="shared" si="262"/>
        <v>0</v>
      </c>
      <c r="BN48" s="41">
        <f t="shared" si="263"/>
        <v>0</v>
      </c>
      <c r="BO48" s="41">
        <f t="shared" si="263"/>
        <v>0</v>
      </c>
      <c r="BP48" s="41">
        <f t="shared" si="263"/>
        <v>0</v>
      </c>
      <c r="BQ48" s="86"/>
      <c r="BR48" s="86"/>
      <c r="BS48" s="86"/>
      <c r="BT48" s="86"/>
      <c r="BU48" s="86"/>
      <c r="BV48" s="86">
        <v>20000000</v>
      </c>
      <c r="BW48" s="86">
        <v>19580949</v>
      </c>
      <c r="BX48" s="86">
        <v>19580949</v>
      </c>
      <c r="BY48" s="86"/>
      <c r="BZ48" s="86"/>
      <c r="CA48" s="86">
        <v>25000000</v>
      </c>
      <c r="CB48" s="86">
        <v>1742216</v>
      </c>
      <c r="CC48" s="86">
        <v>1742216</v>
      </c>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57">
        <v>1000000000</v>
      </c>
      <c r="DB48" s="86"/>
      <c r="DC48" s="86"/>
      <c r="DD48" s="86"/>
      <c r="DE48" s="82">
        <f t="shared" si="207"/>
        <v>1000000000</v>
      </c>
      <c r="DF48" s="102">
        <f t="shared" si="264"/>
        <v>45000000</v>
      </c>
      <c r="DG48" s="102">
        <f t="shared" si="265"/>
        <v>21323165</v>
      </c>
      <c r="DH48" s="102">
        <f t="shared" si="266"/>
        <v>21323165</v>
      </c>
      <c r="DI48" s="102"/>
      <c r="DJ48" s="57">
        <v>1000000000</v>
      </c>
      <c r="DK48" s="57"/>
      <c r="DL48" s="57"/>
      <c r="DM48" s="57"/>
      <c r="DN48" s="57"/>
      <c r="DO48" s="88">
        <v>50000000</v>
      </c>
      <c r="DP48" s="57">
        <v>49192064</v>
      </c>
      <c r="DQ48" s="57">
        <v>49192064</v>
      </c>
      <c r="DR48" s="57"/>
      <c r="DS48" s="57"/>
      <c r="DT48" s="57">
        <v>14000000</v>
      </c>
      <c r="DU48" s="57">
        <v>14000000</v>
      </c>
      <c r="DV48" s="57">
        <v>14000000</v>
      </c>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86"/>
      <c r="EU48" s="86"/>
      <c r="EV48" s="86"/>
      <c r="EW48" s="82">
        <f t="shared" si="267"/>
        <v>1000000000</v>
      </c>
      <c r="EX48" s="90">
        <f t="shared" si="267"/>
        <v>64000000</v>
      </c>
      <c r="EY48" s="90">
        <f t="shared" si="268"/>
        <v>63192064</v>
      </c>
      <c r="EZ48" s="90">
        <f t="shared" si="268"/>
        <v>63192064</v>
      </c>
      <c r="FA48" s="173"/>
      <c r="FB48" s="87"/>
      <c r="FC48" s="88"/>
      <c r="FD48" s="88"/>
      <c r="FE48" s="88"/>
      <c r="FF48" s="133"/>
      <c r="FG48" s="87"/>
      <c r="FH48" s="87"/>
      <c r="FI48" s="87"/>
      <c r="FJ48" s="87"/>
      <c r="FK48" s="87"/>
      <c r="FL48" s="87"/>
      <c r="FM48" s="87">
        <v>22169913</v>
      </c>
      <c r="FN48" s="87">
        <v>22169913</v>
      </c>
      <c r="FO48" s="87">
        <v>22169913</v>
      </c>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82">
        <f t="shared" si="269"/>
        <v>0</v>
      </c>
      <c r="GV48" s="82">
        <f t="shared" si="317"/>
        <v>22169913</v>
      </c>
      <c r="GW48" s="82">
        <f t="shared" si="317"/>
        <v>22169913</v>
      </c>
      <c r="GX48" s="82">
        <f t="shared" si="317"/>
        <v>22169913</v>
      </c>
      <c r="GY48" s="792">
        <f t="shared" si="317"/>
        <v>0</v>
      </c>
      <c r="GZ48" s="792">
        <f t="shared" si="271"/>
        <v>1000000000</v>
      </c>
      <c r="HA48" s="792">
        <f t="shared" si="272"/>
        <v>0</v>
      </c>
      <c r="HB48" s="792">
        <f t="shared" si="273"/>
        <v>0</v>
      </c>
      <c r="HC48" s="792">
        <f t="shared" si="274"/>
        <v>0</v>
      </c>
      <c r="HD48" s="792">
        <f t="shared" si="275"/>
        <v>0</v>
      </c>
      <c r="HE48" s="792">
        <f t="shared" si="276"/>
        <v>0</v>
      </c>
      <c r="HF48" s="792">
        <f t="shared" si="277"/>
        <v>70000000</v>
      </c>
      <c r="HG48" s="792">
        <f t="shared" si="278"/>
        <v>68773013</v>
      </c>
      <c r="HH48" s="792">
        <f t="shared" si="279"/>
        <v>68773013</v>
      </c>
      <c r="HI48" s="792">
        <f t="shared" si="280"/>
        <v>0</v>
      </c>
      <c r="HJ48" s="792">
        <f t="shared" si="281"/>
        <v>0</v>
      </c>
      <c r="HK48" s="792">
        <f t="shared" si="282"/>
        <v>61169913</v>
      </c>
      <c r="HL48" s="792">
        <f t="shared" si="283"/>
        <v>37912129</v>
      </c>
      <c r="HM48" s="792">
        <f t="shared" si="284"/>
        <v>37912129</v>
      </c>
      <c r="HN48" s="792">
        <f t="shared" si="285"/>
        <v>0</v>
      </c>
      <c r="HO48" s="792">
        <f t="shared" si="286"/>
        <v>0</v>
      </c>
      <c r="HP48" s="792">
        <f t="shared" si="287"/>
        <v>0</v>
      </c>
      <c r="HQ48" s="792">
        <f t="shared" si="288"/>
        <v>0</v>
      </c>
      <c r="HR48" s="792">
        <f t="shared" si="289"/>
        <v>0</v>
      </c>
      <c r="HS48" s="792">
        <f t="shared" si="290"/>
        <v>0</v>
      </c>
      <c r="HT48" s="792">
        <f t="shared" si="291"/>
        <v>0</v>
      </c>
      <c r="HU48" s="792">
        <f t="shared" si="292"/>
        <v>0</v>
      </c>
      <c r="HV48" s="792">
        <f t="shared" si="293"/>
        <v>0</v>
      </c>
      <c r="HW48" s="792">
        <f t="shared" si="294"/>
        <v>0</v>
      </c>
      <c r="HX48" s="792">
        <f t="shared" si="295"/>
        <v>0</v>
      </c>
      <c r="HY48" s="792">
        <f t="shared" si="296"/>
        <v>0</v>
      </c>
      <c r="HZ48" s="792">
        <f t="shared" si="297"/>
        <v>0</v>
      </c>
      <c r="IA48" s="792">
        <f t="shared" si="298"/>
        <v>0</v>
      </c>
      <c r="IB48" s="792">
        <f t="shared" si="299"/>
        <v>0</v>
      </c>
      <c r="IC48" s="792">
        <f t="shared" si="300"/>
        <v>0</v>
      </c>
      <c r="ID48" s="792">
        <f t="shared" si="301"/>
        <v>0</v>
      </c>
      <c r="IE48" s="792">
        <f t="shared" si="302"/>
        <v>0</v>
      </c>
      <c r="IF48" s="792">
        <f t="shared" si="303"/>
        <v>0</v>
      </c>
      <c r="IG48" s="792">
        <f t="shared" si="304"/>
        <v>0</v>
      </c>
      <c r="IH48" s="792">
        <f t="shared" si="305"/>
        <v>0</v>
      </c>
      <c r="II48" s="792">
        <f t="shared" si="306"/>
        <v>0</v>
      </c>
      <c r="IJ48" s="792">
        <f t="shared" si="307"/>
        <v>0</v>
      </c>
      <c r="IK48" s="792">
        <f t="shared" si="308"/>
        <v>0</v>
      </c>
      <c r="IL48" s="792">
        <f t="shared" si="309"/>
        <v>0</v>
      </c>
      <c r="IM48" s="792">
        <f t="shared" si="310"/>
        <v>0</v>
      </c>
      <c r="IN48" s="792">
        <f t="shared" si="311"/>
        <v>1000000000</v>
      </c>
      <c r="IO48" s="792"/>
      <c r="IP48" s="792"/>
      <c r="IQ48" s="792"/>
      <c r="IR48" s="792"/>
      <c r="IS48" s="792">
        <f t="shared" si="312"/>
        <v>2000000000</v>
      </c>
      <c r="IT48" s="792">
        <f t="shared" si="313"/>
        <v>131169913</v>
      </c>
      <c r="IU48" s="792">
        <f t="shared" si="314"/>
        <v>106685142</v>
      </c>
      <c r="IV48" s="792">
        <f t="shared" si="315"/>
        <v>106685142</v>
      </c>
      <c r="IW48" s="793">
        <f t="shared" si="316"/>
        <v>0</v>
      </c>
    </row>
    <row r="49" spans="1:257" ht="24.75" customHeight="1" x14ac:dyDescent="0.2">
      <c r="A49" s="346"/>
      <c r="B49" s="346"/>
      <c r="C49" s="252">
        <v>6</v>
      </c>
      <c r="D49" s="253" t="s">
        <v>156</v>
      </c>
      <c r="E49" s="373"/>
      <c r="F49" s="310"/>
      <c r="G49" s="255"/>
      <c r="H49" s="255"/>
      <c r="I49" s="255"/>
      <c r="J49" s="255"/>
      <c r="K49" s="255"/>
      <c r="L49" s="255"/>
      <c r="M49" s="255"/>
      <c r="N49" s="255"/>
      <c r="O49" s="255"/>
      <c r="P49" s="255"/>
      <c r="Q49" s="255"/>
      <c r="R49" s="255"/>
      <c r="S49" s="255"/>
      <c r="T49" s="255"/>
      <c r="U49" s="255"/>
      <c r="V49" s="255"/>
      <c r="W49" s="255"/>
      <c r="X49" s="784"/>
      <c r="Y49" s="312"/>
      <c r="Z49" s="255"/>
      <c r="AA49" s="255"/>
      <c r="AB49" s="255"/>
      <c r="AC49" s="38">
        <f t="shared" ref="AC49:BL49" si="318">SUM(AC50:AC53)</f>
        <v>0</v>
      </c>
      <c r="AD49" s="38">
        <f t="shared" si="318"/>
        <v>0</v>
      </c>
      <c r="AE49" s="38">
        <f t="shared" si="318"/>
        <v>0</v>
      </c>
      <c r="AF49" s="38">
        <f t="shared" si="318"/>
        <v>0</v>
      </c>
      <c r="AG49" s="38">
        <f t="shared" si="318"/>
        <v>0</v>
      </c>
      <c r="AH49" s="38">
        <f t="shared" si="318"/>
        <v>0</v>
      </c>
      <c r="AI49" s="38">
        <f t="shared" si="318"/>
        <v>0</v>
      </c>
      <c r="AJ49" s="38">
        <f t="shared" si="318"/>
        <v>0</v>
      </c>
      <c r="AK49" s="38">
        <f t="shared" si="318"/>
        <v>230000000</v>
      </c>
      <c r="AL49" s="38">
        <f t="shared" si="318"/>
        <v>280000000</v>
      </c>
      <c r="AM49" s="38">
        <f t="shared" si="318"/>
        <v>241270386</v>
      </c>
      <c r="AN49" s="38">
        <f t="shared" si="318"/>
        <v>241270386</v>
      </c>
      <c r="AO49" s="38">
        <f t="shared" si="318"/>
        <v>0</v>
      </c>
      <c r="AP49" s="38">
        <f t="shared" si="318"/>
        <v>0</v>
      </c>
      <c r="AQ49" s="38">
        <f t="shared" si="318"/>
        <v>0</v>
      </c>
      <c r="AR49" s="38">
        <f t="shared" si="318"/>
        <v>0</v>
      </c>
      <c r="AS49" s="38">
        <f t="shared" si="318"/>
        <v>0</v>
      </c>
      <c r="AT49" s="38">
        <f t="shared" si="318"/>
        <v>0</v>
      </c>
      <c r="AU49" s="38">
        <f t="shared" si="318"/>
        <v>0</v>
      </c>
      <c r="AV49" s="38">
        <f t="shared" si="318"/>
        <v>0</v>
      </c>
      <c r="AW49" s="38">
        <f t="shared" si="318"/>
        <v>0</v>
      </c>
      <c r="AX49" s="38">
        <f t="shared" si="318"/>
        <v>0</v>
      </c>
      <c r="AY49" s="38">
        <f t="shared" si="318"/>
        <v>0</v>
      </c>
      <c r="AZ49" s="38">
        <f t="shared" si="318"/>
        <v>0</v>
      </c>
      <c r="BA49" s="38">
        <f t="shared" si="318"/>
        <v>0</v>
      </c>
      <c r="BB49" s="38">
        <f t="shared" si="318"/>
        <v>0</v>
      </c>
      <c r="BC49" s="38">
        <f t="shared" si="318"/>
        <v>0</v>
      </c>
      <c r="BD49" s="38">
        <f t="shared" si="318"/>
        <v>0</v>
      </c>
      <c r="BE49" s="38">
        <f t="shared" si="318"/>
        <v>0</v>
      </c>
      <c r="BF49" s="38">
        <f t="shared" si="318"/>
        <v>0</v>
      </c>
      <c r="BG49" s="38">
        <f t="shared" si="318"/>
        <v>0</v>
      </c>
      <c r="BH49" s="38">
        <f t="shared" si="318"/>
        <v>0</v>
      </c>
      <c r="BI49" s="38">
        <f t="shared" si="318"/>
        <v>0</v>
      </c>
      <c r="BJ49" s="38">
        <f t="shared" si="318"/>
        <v>0</v>
      </c>
      <c r="BK49" s="38">
        <f t="shared" si="318"/>
        <v>0</v>
      </c>
      <c r="BL49" s="38">
        <f t="shared" si="318"/>
        <v>0</v>
      </c>
      <c r="BM49" s="38">
        <f t="shared" ref="BM49:DX49" si="319">SUM(BM50:BM53)</f>
        <v>230000000</v>
      </c>
      <c r="BN49" s="38">
        <f t="shared" si="319"/>
        <v>280000000</v>
      </c>
      <c r="BO49" s="38">
        <f t="shared" si="319"/>
        <v>241270386</v>
      </c>
      <c r="BP49" s="38">
        <f t="shared" si="319"/>
        <v>241270386</v>
      </c>
      <c r="BQ49" s="38">
        <f t="shared" si="319"/>
        <v>0</v>
      </c>
      <c r="BR49" s="38">
        <f t="shared" si="319"/>
        <v>0</v>
      </c>
      <c r="BS49" s="38">
        <f t="shared" si="319"/>
        <v>0</v>
      </c>
      <c r="BT49" s="38">
        <f t="shared" si="319"/>
        <v>0</v>
      </c>
      <c r="BU49" s="38">
        <f t="shared" si="319"/>
        <v>0</v>
      </c>
      <c r="BV49" s="38">
        <f t="shared" si="319"/>
        <v>0</v>
      </c>
      <c r="BW49" s="38">
        <f t="shared" si="319"/>
        <v>0</v>
      </c>
      <c r="BX49" s="38">
        <f t="shared" si="319"/>
        <v>0</v>
      </c>
      <c r="BY49" s="38">
        <f t="shared" si="319"/>
        <v>0</v>
      </c>
      <c r="BZ49" s="38">
        <f t="shared" si="319"/>
        <v>200000000</v>
      </c>
      <c r="CA49" s="38">
        <f t="shared" si="319"/>
        <v>365000000</v>
      </c>
      <c r="CB49" s="38">
        <f t="shared" si="319"/>
        <v>340547923</v>
      </c>
      <c r="CC49" s="38">
        <f t="shared" si="319"/>
        <v>338567923</v>
      </c>
      <c r="CD49" s="38">
        <f t="shared" si="319"/>
        <v>0</v>
      </c>
      <c r="CE49" s="38">
        <f t="shared" si="319"/>
        <v>0</v>
      </c>
      <c r="CF49" s="38">
        <f t="shared" si="319"/>
        <v>0</v>
      </c>
      <c r="CG49" s="38">
        <f t="shared" si="319"/>
        <v>0</v>
      </c>
      <c r="CH49" s="38">
        <f t="shared" si="319"/>
        <v>0</v>
      </c>
      <c r="CI49" s="38">
        <f t="shared" si="319"/>
        <v>0</v>
      </c>
      <c r="CJ49" s="38">
        <f t="shared" si="319"/>
        <v>0</v>
      </c>
      <c r="CK49" s="38">
        <f t="shared" si="319"/>
        <v>0</v>
      </c>
      <c r="CL49" s="38">
        <f t="shared" si="319"/>
        <v>0</v>
      </c>
      <c r="CM49" s="38">
        <f t="shared" si="319"/>
        <v>0</v>
      </c>
      <c r="CN49" s="38">
        <f t="shared" si="319"/>
        <v>0</v>
      </c>
      <c r="CO49" s="38">
        <f t="shared" si="319"/>
        <v>0</v>
      </c>
      <c r="CP49" s="38">
        <f t="shared" si="319"/>
        <v>0</v>
      </c>
      <c r="CQ49" s="38">
        <f t="shared" si="319"/>
        <v>0</v>
      </c>
      <c r="CR49" s="38">
        <f t="shared" si="319"/>
        <v>0</v>
      </c>
      <c r="CS49" s="38">
        <f t="shared" si="319"/>
        <v>0</v>
      </c>
      <c r="CT49" s="38">
        <f t="shared" si="319"/>
        <v>0</v>
      </c>
      <c r="CU49" s="38">
        <f t="shared" si="319"/>
        <v>0</v>
      </c>
      <c r="CV49" s="38">
        <f t="shared" si="319"/>
        <v>0</v>
      </c>
      <c r="CW49" s="38">
        <f t="shared" si="319"/>
        <v>0</v>
      </c>
      <c r="CX49" s="38">
        <f t="shared" si="319"/>
        <v>0</v>
      </c>
      <c r="CY49" s="38">
        <f t="shared" si="319"/>
        <v>0</v>
      </c>
      <c r="CZ49" s="38">
        <f t="shared" si="319"/>
        <v>0</v>
      </c>
      <c r="DA49" s="38">
        <f t="shared" si="319"/>
        <v>0</v>
      </c>
      <c r="DB49" s="38">
        <f t="shared" si="319"/>
        <v>0</v>
      </c>
      <c r="DC49" s="38">
        <f t="shared" si="319"/>
        <v>0</v>
      </c>
      <c r="DD49" s="38">
        <f t="shared" si="319"/>
        <v>0</v>
      </c>
      <c r="DE49" s="38">
        <f t="shared" si="319"/>
        <v>200000000</v>
      </c>
      <c r="DF49" s="38">
        <f t="shared" si="319"/>
        <v>365000000</v>
      </c>
      <c r="DG49" s="38">
        <f t="shared" si="319"/>
        <v>340547923</v>
      </c>
      <c r="DH49" s="38">
        <f t="shared" si="319"/>
        <v>338567923</v>
      </c>
      <c r="DI49" s="38">
        <f t="shared" si="319"/>
        <v>0</v>
      </c>
      <c r="DJ49" s="38">
        <f t="shared" si="319"/>
        <v>0</v>
      </c>
      <c r="DK49" s="38">
        <f t="shared" si="319"/>
        <v>0</v>
      </c>
      <c r="DL49" s="38">
        <f t="shared" si="319"/>
        <v>0</v>
      </c>
      <c r="DM49" s="38">
        <f t="shared" si="319"/>
        <v>0</v>
      </c>
      <c r="DN49" s="38">
        <f t="shared" si="319"/>
        <v>0</v>
      </c>
      <c r="DO49" s="38">
        <f t="shared" si="319"/>
        <v>30000000</v>
      </c>
      <c r="DP49" s="38">
        <f t="shared" si="319"/>
        <v>23026667</v>
      </c>
      <c r="DQ49" s="38">
        <f t="shared" si="319"/>
        <v>15726667</v>
      </c>
      <c r="DR49" s="38">
        <f t="shared" si="319"/>
        <v>0</v>
      </c>
      <c r="DS49" s="38">
        <f t="shared" si="319"/>
        <v>50000000</v>
      </c>
      <c r="DT49" s="38">
        <f t="shared" si="319"/>
        <v>445000000</v>
      </c>
      <c r="DU49" s="38">
        <f t="shared" si="319"/>
        <v>345852860.64999998</v>
      </c>
      <c r="DV49" s="38">
        <f t="shared" si="319"/>
        <v>302435333</v>
      </c>
      <c r="DW49" s="38">
        <f t="shared" si="319"/>
        <v>0</v>
      </c>
      <c r="DX49" s="38">
        <f t="shared" si="319"/>
        <v>0</v>
      </c>
      <c r="DY49" s="38">
        <f t="shared" ref="DY49:EW49" si="320">SUM(DY50:DY53)</f>
        <v>0</v>
      </c>
      <c r="DZ49" s="38">
        <f t="shared" si="320"/>
        <v>0</v>
      </c>
      <c r="EA49" s="38">
        <f t="shared" si="320"/>
        <v>0</v>
      </c>
      <c r="EB49" s="38">
        <f t="shared" si="320"/>
        <v>0</v>
      </c>
      <c r="EC49" s="38">
        <f t="shared" si="320"/>
        <v>0</v>
      </c>
      <c r="ED49" s="38">
        <f t="shared" si="320"/>
        <v>0</v>
      </c>
      <c r="EE49" s="38">
        <f t="shared" si="320"/>
        <v>0</v>
      </c>
      <c r="EF49" s="38">
        <f t="shared" si="320"/>
        <v>0</v>
      </c>
      <c r="EG49" s="38">
        <f t="shared" si="320"/>
        <v>0</v>
      </c>
      <c r="EH49" s="38">
        <f t="shared" si="320"/>
        <v>0</v>
      </c>
      <c r="EI49" s="38">
        <f t="shared" si="320"/>
        <v>0</v>
      </c>
      <c r="EJ49" s="38">
        <f t="shared" si="320"/>
        <v>0</v>
      </c>
      <c r="EK49" s="38">
        <f t="shared" si="320"/>
        <v>0</v>
      </c>
      <c r="EL49" s="38">
        <f t="shared" si="320"/>
        <v>0</v>
      </c>
      <c r="EM49" s="38">
        <f t="shared" si="320"/>
        <v>0</v>
      </c>
      <c r="EN49" s="38">
        <f t="shared" si="320"/>
        <v>0</v>
      </c>
      <c r="EO49" s="38">
        <f t="shared" si="320"/>
        <v>0</v>
      </c>
      <c r="EP49" s="38">
        <f t="shared" si="320"/>
        <v>0</v>
      </c>
      <c r="EQ49" s="38">
        <f t="shared" si="320"/>
        <v>0</v>
      </c>
      <c r="ER49" s="38">
        <f t="shared" si="320"/>
        <v>0</v>
      </c>
      <c r="ES49" s="38">
        <f t="shared" si="320"/>
        <v>0</v>
      </c>
      <c r="ET49" s="38">
        <f t="shared" si="320"/>
        <v>0</v>
      </c>
      <c r="EU49" s="38">
        <f t="shared" si="320"/>
        <v>0</v>
      </c>
      <c r="EV49" s="38">
        <f t="shared" si="320"/>
        <v>0</v>
      </c>
      <c r="EW49" s="38">
        <f t="shared" si="320"/>
        <v>50000000</v>
      </c>
      <c r="EX49" s="38">
        <f t="shared" ref="EX49:IW49" si="321">SUM(EX50:EX53)</f>
        <v>475000000</v>
      </c>
      <c r="EY49" s="38">
        <f t="shared" si="321"/>
        <v>368879527.64999998</v>
      </c>
      <c r="EZ49" s="38">
        <f t="shared" si="321"/>
        <v>318162000</v>
      </c>
      <c r="FA49" s="38">
        <f t="shared" si="321"/>
        <v>0</v>
      </c>
      <c r="FB49" s="724">
        <f t="shared" si="321"/>
        <v>0</v>
      </c>
      <c r="FC49" s="38">
        <f t="shared" si="321"/>
        <v>0</v>
      </c>
      <c r="FD49" s="38">
        <f t="shared" si="321"/>
        <v>0</v>
      </c>
      <c r="FE49" s="38">
        <f t="shared" si="321"/>
        <v>0</v>
      </c>
      <c r="FF49" s="38">
        <f t="shared" si="321"/>
        <v>0</v>
      </c>
      <c r="FG49" s="38">
        <f t="shared" si="321"/>
        <v>0</v>
      </c>
      <c r="FH49" s="38">
        <f t="shared" si="321"/>
        <v>0</v>
      </c>
      <c r="FI49" s="38">
        <f t="shared" si="321"/>
        <v>0</v>
      </c>
      <c r="FJ49" s="38">
        <f t="shared" si="321"/>
        <v>0</v>
      </c>
      <c r="FK49" s="38">
        <f t="shared" si="321"/>
        <v>0</v>
      </c>
      <c r="FL49" s="38">
        <f t="shared" si="321"/>
        <v>20000000</v>
      </c>
      <c r="FM49" s="38">
        <f t="shared" si="321"/>
        <v>475120588</v>
      </c>
      <c r="FN49" s="38">
        <f t="shared" si="321"/>
        <v>459983417</v>
      </c>
      <c r="FO49" s="38">
        <f t="shared" si="321"/>
        <v>459983417</v>
      </c>
      <c r="FP49" s="38">
        <f t="shared" si="321"/>
        <v>43417527.649999999</v>
      </c>
      <c r="FQ49" s="38">
        <f t="shared" si="321"/>
        <v>0</v>
      </c>
      <c r="FR49" s="38">
        <f t="shared" si="321"/>
        <v>0</v>
      </c>
      <c r="FS49" s="38">
        <f t="shared" si="321"/>
        <v>0</v>
      </c>
      <c r="FT49" s="38">
        <f t="shared" si="321"/>
        <v>0</v>
      </c>
      <c r="FU49" s="38">
        <f t="shared" si="321"/>
        <v>0</v>
      </c>
      <c r="FV49" s="38">
        <f t="shared" si="321"/>
        <v>0</v>
      </c>
      <c r="FW49" s="38">
        <f t="shared" si="321"/>
        <v>0</v>
      </c>
      <c r="FX49" s="38">
        <f t="shared" si="321"/>
        <v>0</v>
      </c>
      <c r="FY49" s="38">
        <f t="shared" si="321"/>
        <v>0</v>
      </c>
      <c r="FZ49" s="38">
        <f t="shared" si="321"/>
        <v>0</v>
      </c>
      <c r="GA49" s="38">
        <f t="shared" si="321"/>
        <v>0</v>
      </c>
      <c r="GB49" s="38">
        <f t="shared" si="321"/>
        <v>0</v>
      </c>
      <c r="GC49" s="38">
        <f t="shared" si="321"/>
        <v>0</v>
      </c>
      <c r="GD49" s="38">
        <f t="shared" si="321"/>
        <v>0</v>
      </c>
      <c r="GE49" s="38">
        <f t="shared" si="321"/>
        <v>0</v>
      </c>
      <c r="GF49" s="38">
        <f t="shared" si="321"/>
        <v>0</v>
      </c>
      <c r="GG49" s="38">
        <f t="shared" si="321"/>
        <v>0</v>
      </c>
      <c r="GH49" s="38">
        <f t="shared" si="321"/>
        <v>0</v>
      </c>
      <c r="GI49" s="38">
        <f t="shared" si="321"/>
        <v>0</v>
      </c>
      <c r="GJ49" s="38">
        <f t="shared" si="321"/>
        <v>0</v>
      </c>
      <c r="GK49" s="38">
        <f t="shared" si="321"/>
        <v>0</v>
      </c>
      <c r="GL49" s="38">
        <f t="shared" si="321"/>
        <v>0</v>
      </c>
      <c r="GM49" s="38">
        <f t="shared" si="321"/>
        <v>0</v>
      </c>
      <c r="GN49" s="38">
        <f t="shared" si="321"/>
        <v>0</v>
      </c>
      <c r="GO49" s="38">
        <f t="shared" si="321"/>
        <v>0</v>
      </c>
      <c r="GP49" s="38">
        <f t="shared" si="321"/>
        <v>0</v>
      </c>
      <c r="GQ49" s="38">
        <f t="shared" si="321"/>
        <v>0</v>
      </c>
      <c r="GR49" s="38">
        <f t="shared" si="321"/>
        <v>0</v>
      </c>
      <c r="GS49" s="38">
        <f t="shared" si="321"/>
        <v>0</v>
      </c>
      <c r="GT49" s="38">
        <f t="shared" si="321"/>
        <v>0</v>
      </c>
      <c r="GU49" s="38">
        <f t="shared" si="321"/>
        <v>20000000</v>
      </c>
      <c r="GV49" s="38">
        <f t="shared" si="321"/>
        <v>475120588</v>
      </c>
      <c r="GW49" s="38">
        <f>SUM(GW50:GW53)</f>
        <v>459983417</v>
      </c>
      <c r="GX49" s="38">
        <f>SUM(GX50:GX53)</f>
        <v>459983417</v>
      </c>
      <c r="GY49" s="724">
        <f>SUM(GY50:GY53)</f>
        <v>43417527.649999999</v>
      </c>
      <c r="GZ49" s="38">
        <f t="shared" si="321"/>
        <v>0</v>
      </c>
      <c r="HA49" s="38">
        <f t="shared" si="321"/>
        <v>0</v>
      </c>
      <c r="HB49" s="38">
        <f t="shared" si="321"/>
        <v>0</v>
      </c>
      <c r="HC49" s="38">
        <f t="shared" si="321"/>
        <v>0</v>
      </c>
      <c r="HD49" s="38">
        <f t="shared" si="321"/>
        <v>0</v>
      </c>
      <c r="HE49" s="38">
        <f t="shared" si="321"/>
        <v>0</v>
      </c>
      <c r="HF49" s="38">
        <f>SUM(HF50:HF53)</f>
        <v>30000000</v>
      </c>
      <c r="HG49" s="38">
        <f t="shared" si="321"/>
        <v>23026667</v>
      </c>
      <c r="HH49" s="38">
        <f t="shared" si="321"/>
        <v>15726667</v>
      </c>
      <c r="HI49" s="38">
        <f t="shared" si="321"/>
        <v>0</v>
      </c>
      <c r="HJ49" s="38">
        <f t="shared" si="321"/>
        <v>500000000</v>
      </c>
      <c r="HK49" s="38">
        <f t="shared" si="321"/>
        <v>1565120588</v>
      </c>
      <c r="HL49" s="38">
        <f t="shared" si="321"/>
        <v>1387654586.6500001</v>
      </c>
      <c r="HM49" s="38">
        <f t="shared" si="321"/>
        <v>1342257059</v>
      </c>
      <c r="HN49" s="38">
        <f t="shared" si="321"/>
        <v>43417527.649999999</v>
      </c>
      <c r="HO49" s="38">
        <f t="shared" si="321"/>
        <v>0</v>
      </c>
      <c r="HP49" s="38">
        <f t="shared" si="321"/>
        <v>0</v>
      </c>
      <c r="HQ49" s="38">
        <f t="shared" si="321"/>
        <v>0</v>
      </c>
      <c r="HR49" s="38">
        <f t="shared" si="321"/>
        <v>0</v>
      </c>
      <c r="HS49" s="38">
        <f t="shared" si="321"/>
        <v>0</v>
      </c>
      <c r="HT49" s="38">
        <f t="shared" si="321"/>
        <v>0</v>
      </c>
      <c r="HU49" s="38">
        <f t="shared" si="321"/>
        <v>0</v>
      </c>
      <c r="HV49" s="38">
        <f t="shared" si="321"/>
        <v>0</v>
      </c>
      <c r="HW49" s="38">
        <f t="shared" si="321"/>
        <v>0</v>
      </c>
      <c r="HX49" s="38">
        <f t="shared" si="321"/>
        <v>0</v>
      </c>
      <c r="HY49" s="38">
        <f t="shared" si="321"/>
        <v>0</v>
      </c>
      <c r="HZ49" s="38">
        <f t="shared" si="321"/>
        <v>0</v>
      </c>
      <c r="IA49" s="38">
        <f t="shared" si="321"/>
        <v>0</v>
      </c>
      <c r="IB49" s="38">
        <f t="shared" si="321"/>
        <v>0</v>
      </c>
      <c r="IC49" s="38">
        <f t="shared" si="321"/>
        <v>0</v>
      </c>
      <c r="ID49" s="38">
        <f t="shared" si="321"/>
        <v>0</v>
      </c>
      <c r="IE49" s="38">
        <f t="shared" si="321"/>
        <v>0</v>
      </c>
      <c r="IF49" s="38">
        <f t="shared" si="321"/>
        <v>0</v>
      </c>
      <c r="IG49" s="38">
        <f t="shared" si="321"/>
        <v>0</v>
      </c>
      <c r="IH49" s="38">
        <f t="shared" si="321"/>
        <v>0</v>
      </c>
      <c r="II49" s="38">
        <f t="shared" si="321"/>
        <v>0</v>
      </c>
      <c r="IJ49" s="38">
        <f t="shared" si="321"/>
        <v>0</v>
      </c>
      <c r="IK49" s="38">
        <f t="shared" si="321"/>
        <v>0</v>
      </c>
      <c r="IL49" s="38">
        <f t="shared" si="321"/>
        <v>0</v>
      </c>
      <c r="IM49" s="38">
        <f t="shared" si="321"/>
        <v>0</v>
      </c>
      <c r="IN49" s="38">
        <f t="shared" si="321"/>
        <v>0</v>
      </c>
      <c r="IO49" s="38">
        <f t="shared" si="321"/>
        <v>0</v>
      </c>
      <c r="IP49" s="38">
        <f t="shared" si="321"/>
        <v>0</v>
      </c>
      <c r="IQ49" s="38">
        <f t="shared" si="321"/>
        <v>0</v>
      </c>
      <c r="IR49" s="38">
        <f t="shared" si="321"/>
        <v>0</v>
      </c>
      <c r="IS49" s="38">
        <f t="shared" si="321"/>
        <v>500000000</v>
      </c>
      <c r="IT49" s="38">
        <f t="shared" si="321"/>
        <v>1595120588</v>
      </c>
      <c r="IU49" s="38">
        <f t="shared" si="321"/>
        <v>1410681253.6500001</v>
      </c>
      <c r="IV49" s="38">
        <f t="shared" si="321"/>
        <v>1357983726</v>
      </c>
      <c r="IW49" s="38">
        <f t="shared" si="321"/>
        <v>43417527.649999999</v>
      </c>
    </row>
    <row r="50" spans="1:257" ht="98.25" customHeight="1" x14ac:dyDescent="0.2">
      <c r="A50" s="346"/>
      <c r="B50" s="346"/>
      <c r="C50" s="264"/>
      <c r="D50" s="316"/>
      <c r="E50" s="266"/>
      <c r="F50" s="266"/>
      <c r="G50" s="268">
        <v>31</v>
      </c>
      <c r="H50" s="848" t="s">
        <v>157</v>
      </c>
      <c r="I50" s="265" t="s">
        <v>158</v>
      </c>
      <c r="J50" s="270" t="s">
        <v>125</v>
      </c>
      <c r="K50" s="270">
        <v>13</v>
      </c>
      <c r="L50" s="374" t="s">
        <v>58</v>
      </c>
      <c r="M50" s="272" t="s">
        <v>53</v>
      </c>
      <c r="N50" s="272">
        <v>4</v>
      </c>
      <c r="O50" s="273">
        <v>4</v>
      </c>
      <c r="P50" s="274">
        <v>4</v>
      </c>
      <c r="Q50" s="272">
        <v>4</v>
      </c>
      <c r="R50" s="275"/>
      <c r="S50" s="375">
        <v>4</v>
      </c>
      <c r="T50" s="294">
        <v>4</v>
      </c>
      <c r="U50" s="294"/>
      <c r="V50" s="376">
        <v>4</v>
      </c>
      <c r="W50" s="294">
        <v>4</v>
      </c>
      <c r="X50" s="773"/>
      <c r="Y50" s="781">
        <v>4</v>
      </c>
      <c r="Z50" s="279">
        <f>BM50/$BM$49</f>
        <v>0.47826086956521741</v>
      </c>
      <c r="AA50" s="280">
        <v>8</v>
      </c>
      <c r="AB50" s="377" t="s">
        <v>135</v>
      </c>
      <c r="AC50" s="50"/>
      <c r="AD50" s="41"/>
      <c r="AE50" s="41"/>
      <c r="AF50" s="41"/>
      <c r="AG50" s="50"/>
      <c r="AH50" s="41"/>
      <c r="AI50" s="41"/>
      <c r="AJ50" s="41"/>
      <c r="AK50" s="46">
        <f>100000000+10000000</f>
        <v>110000000</v>
      </c>
      <c r="AL50" s="47">
        <v>110000000</v>
      </c>
      <c r="AM50" s="42">
        <v>110000000</v>
      </c>
      <c r="AN50" s="42">
        <v>110000000</v>
      </c>
      <c r="AO50" s="51"/>
      <c r="AP50" s="47"/>
      <c r="AQ50" s="47"/>
      <c r="AR50" s="47"/>
      <c r="AS50" s="51"/>
      <c r="AT50" s="47"/>
      <c r="AU50" s="48"/>
      <c r="AV50" s="41"/>
      <c r="AW50" s="50"/>
      <c r="AX50" s="41"/>
      <c r="AY50" s="41"/>
      <c r="AZ50" s="41"/>
      <c r="BA50" s="50"/>
      <c r="BB50" s="41"/>
      <c r="BC50" s="41"/>
      <c r="BD50" s="41"/>
      <c r="BE50" s="50"/>
      <c r="BF50" s="41"/>
      <c r="BG50" s="41"/>
      <c r="BH50" s="41"/>
      <c r="BI50" s="50"/>
      <c r="BJ50" s="41"/>
      <c r="BK50" s="41"/>
      <c r="BL50" s="41"/>
      <c r="BM50" s="40">
        <f>+AC50+AG50+AK50+AO50+AS50+AW50+BA50+BE50+BI50</f>
        <v>110000000</v>
      </c>
      <c r="BN50" s="41">
        <f t="shared" ref="BN50:BP53" si="322">AD50+AH50+AL50+AP50+AT50+AX50+BB50+BF50+BJ50</f>
        <v>110000000</v>
      </c>
      <c r="BO50" s="41">
        <f t="shared" si="322"/>
        <v>110000000</v>
      </c>
      <c r="BP50" s="41">
        <f t="shared" si="322"/>
        <v>110000000</v>
      </c>
      <c r="BQ50" s="87"/>
      <c r="BR50" s="87"/>
      <c r="BS50" s="87"/>
      <c r="BT50" s="87"/>
      <c r="BU50" s="87"/>
      <c r="BV50" s="87"/>
      <c r="BW50" s="87"/>
      <c r="BX50" s="87"/>
      <c r="BY50" s="87"/>
      <c r="BZ50" s="88">
        <v>95900000</v>
      </c>
      <c r="CA50" s="87">
        <v>105900000</v>
      </c>
      <c r="CB50" s="87">
        <v>104164332</v>
      </c>
      <c r="CC50" s="87">
        <v>104164332</v>
      </c>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2">
        <f t="shared" si="207"/>
        <v>95900000</v>
      </c>
      <c r="DF50" s="102">
        <f t="shared" ref="DF50:DH53" si="323">BR50+BV50+CA50+CF50+CJ50+CN50+CR50+CW50+DB50</f>
        <v>105900000</v>
      </c>
      <c r="DG50" s="102">
        <f t="shared" si="323"/>
        <v>104164332</v>
      </c>
      <c r="DH50" s="102">
        <f t="shared" si="323"/>
        <v>104164332</v>
      </c>
      <c r="DI50" s="102"/>
      <c r="DJ50" s="88"/>
      <c r="DK50" s="57"/>
      <c r="DL50" s="88"/>
      <c r="DM50" s="88"/>
      <c r="DN50" s="88"/>
      <c r="DO50" s="57"/>
      <c r="DP50" s="88"/>
      <c r="DQ50" s="88"/>
      <c r="DR50" s="88"/>
      <c r="DS50" s="88">
        <v>23900000</v>
      </c>
      <c r="DT50" s="57">
        <v>129000000</v>
      </c>
      <c r="DU50" s="88">
        <v>95220000</v>
      </c>
      <c r="DV50" s="88">
        <v>95220000</v>
      </c>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7"/>
      <c r="EU50" s="87"/>
      <c r="EV50" s="87"/>
      <c r="EW50" s="82">
        <f t="shared" ref="EW50:EX53" si="324">DJ50+DN50+DS50+DX50+EB50+EF50+EJ50+EN50+ES50</f>
        <v>23900000</v>
      </c>
      <c r="EX50" s="89">
        <f t="shared" si="324"/>
        <v>129000000</v>
      </c>
      <c r="EY50" s="90">
        <f t="shared" ref="EY50:EZ53" si="325">DL50+DP50+DU50+DZ50+ED50+EH50+EL50+EP50+EU50</f>
        <v>95220000</v>
      </c>
      <c r="EZ50" s="90">
        <f t="shared" si="325"/>
        <v>95220000</v>
      </c>
      <c r="FA50" s="173"/>
      <c r="FB50" s="87"/>
      <c r="FC50" s="88"/>
      <c r="FD50" s="88"/>
      <c r="FE50" s="88"/>
      <c r="FF50" s="133"/>
      <c r="FG50" s="87"/>
      <c r="FH50" s="87"/>
      <c r="FI50" s="87"/>
      <c r="FJ50" s="87"/>
      <c r="FK50" s="87"/>
      <c r="FL50" s="87">
        <v>9700000</v>
      </c>
      <c r="FM50" s="87">
        <v>111208000</v>
      </c>
      <c r="FN50" s="87">
        <v>108226333</v>
      </c>
      <c r="FO50" s="87">
        <v>108226333</v>
      </c>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2">
        <f>FB50+FG50+FL50+FQ50+FV50+GA50+GF50+GK50+GP50</f>
        <v>9700000</v>
      </c>
      <c r="GV50" s="82">
        <f t="shared" ref="GV50:GY53" si="326">GQ50+GL50+GG50+GB50+FW50+FR50+FM50+FH50</f>
        <v>111208000</v>
      </c>
      <c r="GW50" s="82">
        <f t="shared" si="326"/>
        <v>108226333</v>
      </c>
      <c r="GX50" s="82">
        <f t="shared" si="326"/>
        <v>108226333</v>
      </c>
      <c r="GY50" s="792">
        <f t="shared" si="326"/>
        <v>0</v>
      </c>
      <c r="GZ50" s="792">
        <f>AC50+BQ50+DJ50+FB50</f>
        <v>0</v>
      </c>
      <c r="HA50" s="792">
        <f>AD50+BR50+DK50+FC50</f>
        <v>0</v>
      </c>
      <c r="HB50" s="792">
        <f>AE50+BS50+DL50+FD50</f>
        <v>0</v>
      </c>
      <c r="HC50" s="792">
        <f>AF50+BT50+DM50+FE50</f>
        <v>0</v>
      </c>
      <c r="HD50" s="792">
        <f>FF50</f>
        <v>0</v>
      </c>
      <c r="HE50" s="792">
        <f>AG50+BU50+DN50+FG50</f>
        <v>0</v>
      </c>
      <c r="HF50" s="792">
        <f>AH50+BV50+DO50+FH50</f>
        <v>0</v>
      </c>
      <c r="HG50" s="792">
        <f>AI50+BW50+DP50+FI50</f>
        <v>0</v>
      </c>
      <c r="HH50" s="792">
        <f>AJ50+BX50+DQ50+FJ50</f>
        <v>0</v>
      </c>
      <c r="HI50" s="792">
        <f>BY50+DR50+FK50</f>
        <v>0</v>
      </c>
      <c r="HJ50" s="792">
        <f>AK50+BZ50+DS50+FL50</f>
        <v>239500000</v>
      </c>
      <c r="HK50" s="792">
        <f>AL50+CA50+DT50+FM50</f>
        <v>456108000</v>
      </c>
      <c r="HL50" s="792">
        <f>AM50+CB50+DU50+FN50</f>
        <v>417610665</v>
      </c>
      <c r="HM50" s="792">
        <f>AN50+CC50+DV50+FO50</f>
        <v>417610665</v>
      </c>
      <c r="HN50" s="792">
        <f>CD50+DW50+FP50</f>
        <v>0</v>
      </c>
      <c r="HO50" s="792">
        <f>AO50+CE50+DX50+FQ50</f>
        <v>0</v>
      </c>
      <c r="HP50" s="792">
        <f>AP50+CF50+DY50+FR50</f>
        <v>0</v>
      </c>
      <c r="HQ50" s="792">
        <f>AQ50+CG50+DZ50+FS50</f>
        <v>0</v>
      </c>
      <c r="HR50" s="792">
        <f>AR50+CH50+EA50+FT50</f>
        <v>0</v>
      </c>
      <c r="HS50" s="792">
        <f>FU50</f>
        <v>0</v>
      </c>
      <c r="HT50" s="792">
        <f>AS50+CI50+EB50+FV50</f>
        <v>0</v>
      </c>
      <c r="HU50" s="792">
        <f>AT50+CJ50+EC50+FW50</f>
        <v>0</v>
      </c>
      <c r="HV50" s="792">
        <f>AU50+CK50+ED50+FX50</f>
        <v>0</v>
      </c>
      <c r="HW50" s="792">
        <f>AV50+CL50+EE50+FY50</f>
        <v>0</v>
      </c>
      <c r="HX50" s="792">
        <f>FZ50</f>
        <v>0</v>
      </c>
      <c r="HY50" s="792">
        <f>AW50+CM50+EF50+GA50</f>
        <v>0</v>
      </c>
      <c r="HZ50" s="792">
        <f>AX50+CN50+EG50+GB50</f>
        <v>0</v>
      </c>
      <c r="IA50" s="792">
        <f>AY50+CO50+EH50+GC50</f>
        <v>0</v>
      </c>
      <c r="IB50" s="792">
        <f>AZ50+CP50+EI50+GD50</f>
        <v>0</v>
      </c>
      <c r="IC50" s="792">
        <f>GE50</f>
        <v>0</v>
      </c>
      <c r="ID50" s="792">
        <f>BA50+CQ50+EJ50+GF50</f>
        <v>0</v>
      </c>
      <c r="IE50" s="792">
        <f>BB50+CR50+EK50+GG50</f>
        <v>0</v>
      </c>
      <c r="IF50" s="792">
        <f>BC50+CS50+EL50+GH50</f>
        <v>0</v>
      </c>
      <c r="IG50" s="792">
        <f>BD50+CT50+EM50+GI50</f>
        <v>0</v>
      </c>
      <c r="IH50" s="792">
        <f>CU50+GJ50</f>
        <v>0</v>
      </c>
      <c r="II50" s="792">
        <f>BE50+CV50+EN50+GK50</f>
        <v>0</v>
      </c>
      <c r="IJ50" s="792">
        <f>BF50+CW50+EO50+GL50</f>
        <v>0</v>
      </c>
      <c r="IK50" s="792">
        <f>BG50+CX50+EP50+GM50</f>
        <v>0</v>
      </c>
      <c r="IL50" s="792">
        <f>BH50+CY50+EQ50+GM50</f>
        <v>0</v>
      </c>
      <c r="IM50" s="792">
        <f>CZ50+ER50+GO50</f>
        <v>0</v>
      </c>
      <c r="IN50" s="792">
        <f>BI50+DA50+ES50+GP50</f>
        <v>0</v>
      </c>
      <c r="IO50" s="792"/>
      <c r="IP50" s="792"/>
      <c r="IQ50" s="792"/>
      <c r="IR50" s="792"/>
      <c r="IS50" s="792">
        <f>GZ50+HE50+HJ50+HO50+HT50+HY50+ID50+II50+IN50</f>
        <v>239500000</v>
      </c>
      <c r="IT50" s="792">
        <f>HA50+HF50+HK50+HP50+HU50+HZ50+IE50+IJ50+IO50</f>
        <v>456108000</v>
      </c>
      <c r="IU50" s="792">
        <f>HB50+HG50+HL50+HQ50+HV50+IA50+IF50+IK50+IP50</f>
        <v>417610665</v>
      </c>
      <c r="IV50" s="792">
        <f>HC50+HH50+HM50+HR50+HW50+IB50+IG50+IL50+IQ50</f>
        <v>417610665</v>
      </c>
      <c r="IW50" s="793">
        <f>HD50+HI50+HN50+HS50+HX50+IC50+IH50+IM50+IR50</f>
        <v>0</v>
      </c>
    </row>
    <row r="51" spans="1:257" ht="278.25" customHeight="1" x14ac:dyDescent="0.2">
      <c r="A51" s="346"/>
      <c r="B51" s="346"/>
      <c r="C51" s="284">
        <v>5</v>
      </c>
      <c r="D51" s="293" t="s">
        <v>159</v>
      </c>
      <c r="E51" s="378" t="s">
        <v>121</v>
      </c>
      <c r="F51" s="378" t="s">
        <v>122</v>
      </c>
      <c r="G51" s="268">
        <v>32</v>
      </c>
      <c r="H51" s="848" t="s">
        <v>160</v>
      </c>
      <c r="I51" s="265" t="s">
        <v>161</v>
      </c>
      <c r="J51" s="270" t="s">
        <v>125</v>
      </c>
      <c r="K51" s="270">
        <v>13</v>
      </c>
      <c r="L51" s="374" t="s">
        <v>73</v>
      </c>
      <c r="M51" s="272" t="s">
        <v>53</v>
      </c>
      <c r="N51" s="272">
        <v>100</v>
      </c>
      <c r="O51" s="273">
        <v>15</v>
      </c>
      <c r="P51" s="274">
        <v>15</v>
      </c>
      <c r="Q51" s="272">
        <v>30</v>
      </c>
      <c r="R51" s="275"/>
      <c r="S51" s="297">
        <v>30</v>
      </c>
      <c r="T51" s="272">
        <v>30</v>
      </c>
      <c r="U51" s="272"/>
      <c r="V51" s="277">
        <v>34</v>
      </c>
      <c r="W51" s="272">
        <v>25</v>
      </c>
      <c r="X51" s="272"/>
      <c r="Y51" s="778">
        <v>25</v>
      </c>
      <c r="Z51" s="279">
        <f>BM51/$BM$49</f>
        <v>0.43478260869565216</v>
      </c>
      <c r="AA51" s="280">
        <v>8</v>
      </c>
      <c r="AB51" s="377" t="s">
        <v>135</v>
      </c>
      <c r="AC51" s="50"/>
      <c r="AD51" s="41"/>
      <c r="AE51" s="41"/>
      <c r="AF51" s="41"/>
      <c r="AG51" s="50"/>
      <c r="AH51" s="41"/>
      <c r="AI51" s="41"/>
      <c r="AJ51" s="41"/>
      <c r="AK51" s="46">
        <v>100000000</v>
      </c>
      <c r="AL51" s="42">
        <v>150000000</v>
      </c>
      <c r="AM51" s="42">
        <v>111270386</v>
      </c>
      <c r="AN51" s="47">
        <v>111270386</v>
      </c>
      <c r="AO51" s="51"/>
      <c r="AP51" s="47"/>
      <c r="AQ51" s="47"/>
      <c r="AR51" s="47"/>
      <c r="AS51" s="51"/>
      <c r="AT51" s="47"/>
      <c r="AU51" s="48"/>
      <c r="AV51" s="41"/>
      <c r="AW51" s="50"/>
      <c r="AX51" s="41"/>
      <c r="AY51" s="41"/>
      <c r="AZ51" s="41"/>
      <c r="BA51" s="50"/>
      <c r="BB51" s="41"/>
      <c r="BC51" s="41"/>
      <c r="BD51" s="41"/>
      <c r="BE51" s="50"/>
      <c r="BF51" s="41"/>
      <c r="BG51" s="41"/>
      <c r="BH51" s="41"/>
      <c r="BI51" s="50"/>
      <c r="BJ51" s="41"/>
      <c r="BK51" s="41"/>
      <c r="BL51" s="41"/>
      <c r="BM51" s="40">
        <f>+AC51+AG51+AK51+AO51+AS51+AW51+BA51+BE51+BI51</f>
        <v>100000000</v>
      </c>
      <c r="BN51" s="41">
        <f t="shared" si="322"/>
        <v>150000000</v>
      </c>
      <c r="BO51" s="41">
        <f t="shared" si="322"/>
        <v>111270386</v>
      </c>
      <c r="BP51" s="41">
        <f t="shared" si="322"/>
        <v>111270386</v>
      </c>
      <c r="BQ51" s="87"/>
      <c r="BR51" s="87"/>
      <c r="BS51" s="87"/>
      <c r="BT51" s="87"/>
      <c r="BU51" s="87"/>
      <c r="BV51" s="87"/>
      <c r="BW51" s="87"/>
      <c r="BX51" s="87"/>
      <c r="BY51" s="87"/>
      <c r="BZ51" s="88">
        <v>86900000</v>
      </c>
      <c r="CA51" s="87">
        <v>201900000</v>
      </c>
      <c r="CB51" s="87">
        <v>183693591</v>
      </c>
      <c r="CC51" s="87">
        <v>183693591</v>
      </c>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2">
        <f t="shared" si="207"/>
        <v>86900000</v>
      </c>
      <c r="DF51" s="102">
        <f t="shared" si="323"/>
        <v>201900000</v>
      </c>
      <c r="DG51" s="102">
        <f t="shared" si="323"/>
        <v>183693591</v>
      </c>
      <c r="DH51" s="102">
        <f t="shared" si="323"/>
        <v>183693591</v>
      </c>
      <c r="DI51" s="102"/>
      <c r="DJ51" s="88"/>
      <c r="DK51" s="57"/>
      <c r="DL51" s="88"/>
      <c r="DM51" s="88"/>
      <c r="DN51" s="88"/>
      <c r="DO51" s="57">
        <v>30000000</v>
      </c>
      <c r="DP51" s="88">
        <v>23026667</v>
      </c>
      <c r="DQ51" s="88">
        <v>15726667</v>
      </c>
      <c r="DR51" s="88"/>
      <c r="DS51" s="88">
        <v>21700000</v>
      </c>
      <c r="DT51" s="57">
        <v>260000000</v>
      </c>
      <c r="DU51" s="88">
        <v>195132860.65000001</v>
      </c>
      <c r="DV51" s="88">
        <v>151715333</v>
      </c>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7"/>
      <c r="EU51" s="87"/>
      <c r="EV51" s="87"/>
      <c r="EW51" s="82">
        <f t="shared" si="324"/>
        <v>21700000</v>
      </c>
      <c r="EX51" s="89">
        <f t="shared" si="324"/>
        <v>290000000</v>
      </c>
      <c r="EY51" s="90">
        <f t="shared" si="325"/>
        <v>218159527.65000001</v>
      </c>
      <c r="EZ51" s="90">
        <f t="shared" si="325"/>
        <v>167442000</v>
      </c>
      <c r="FA51" s="173"/>
      <c r="FB51" s="87"/>
      <c r="FC51" s="88"/>
      <c r="FD51" s="88"/>
      <c r="FE51" s="88"/>
      <c r="FF51" s="133"/>
      <c r="FG51" s="87"/>
      <c r="FH51" s="87"/>
      <c r="FI51" s="87"/>
      <c r="FJ51" s="87"/>
      <c r="FK51" s="87"/>
      <c r="FL51" s="87">
        <v>4800000</v>
      </c>
      <c r="FM51" s="87">
        <v>303912588</v>
      </c>
      <c r="FN51" s="87">
        <v>298708084</v>
      </c>
      <c r="FO51" s="87">
        <v>298708084</v>
      </c>
      <c r="FP51" s="788">
        <v>43417527.649999999</v>
      </c>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2">
        <f>FB51+FG51+FL51+FQ51+FV51+GA51+GF51+GK51+GP51</f>
        <v>4800000</v>
      </c>
      <c r="GV51" s="82">
        <f t="shared" si="326"/>
        <v>303912588</v>
      </c>
      <c r="GW51" s="82">
        <f t="shared" si="326"/>
        <v>298708084</v>
      </c>
      <c r="GX51" s="82">
        <f t="shared" si="326"/>
        <v>298708084</v>
      </c>
      <c r="GY51" s="792">
        <f t="shared" si="326"/>
        <v>43417527.649999999</v>
      </c>
      <c r="GZ51" s="792">
        <f t="shared" ref="GZ51:GZ53" si="327">AC51+BQ51+DJ51+FB51</f>
        <v>0</v>
      </c>
      <c r="HA51" s="792">
        <f t="shared" ref="HA51:HA53" si="328">AD51+BR51+DK51+FC51</f>
        <v>0</v>
      </c>
      <c r="HB51" s="792">
        <f t="shared" ref="HB51:HB53" si="329">AE51+BS51+DL51+FD51</f>
        <v>0</v>
      </c>
      <c r="HC51" s="792">
        <f t="shared" ref="HC51:HC53" si="330">AF51+BT51+DM51+FE51</f>
        <v>0</v>
      </c>
      <c r="HD51" s="792">
        <f t="shared" ref="HD51:HD53" si="331">FF51</f>
        <v>0</v>
      </c>
      <c r="HE51" s="792">
        <f t="shared" ref="HE51:HE53" si="332">AG51+BU51+DN51+FG51</f>
        <v>0</v>
      </c>
      <c r="HF51" s="792">
        <f t="shared" ref="HF51:HF53" si="333">AH51+BV51+DO51+FH51</f>
        <v>30000000</v>
      </c>
      <c r="HG51" s="792">
        <f t="shared" ref="HG51:HG53" si="334">AI51+BW51+DP51+FI51</f>
        <v>23026667</v>
      </c>
      <c r="HH51" s="792">
        <f t="shared" ref="HH51:HH53" si="335">AJ51+BX51+DQ51+FJ51</f>
        <v>15726667</v>
      </c>
      <c r="HI51" s="792">
        <f t="shared" ref="HI51:HI53" si="336">BY51+DR51+FK51</f>
        <v>0</v>
      </c>
      <c r="HJ51" s="792">
        <f t="shared" ref="HJ51:HJ53" si="337">AK51+BZ51+DS51+FL51</f>
        <v>213400000</v>
      </c>
      <c r="HK51" s="792">
        <f t="shared" ref="HK51:HK53" si="338">AL51+CA51+DT51+FM51</f>
        <v>915812588</v>
      </c>
      <c r="HL51" s="792">
        <f t="shared" ref="HL51:HL53" si="339">AM51+CB51+DU51+FN51</f>
        <v>788804921.64999998</v>
      </c>
      <c r="HM51" s="792">
        <f t="shared" ref="HM51:HM53" si="340">AN51+CC51+DV51+FO51</f>
        <v>745387394</v>
      </c>
      <c r="HN51" s="792">
        <f t="shared" ref="HN51:HN53" si="341">CD51+DW51+FP51</f>
        <v>43417527.649999999</v>
      </c>
      <c r="HO51" s="792">
        <f t="shared" ref="HO51:HO53" si="342">AO51+CE51+DX51+FQ51</f>
        <v>0</v>
      </c>
      <c r="HP51" s="792">
        <f t="shared" ref="HP51:HP53" si="343">AP51+CF51+DY51+FR51</f>
        <v>0</v>
      </c>
      <c r="HQ51" s="792">
        <f t="shared" ref="HQ51:HQ53" si="344">AQ51+CG51+DZ51+FS51</f>
        <v>0</v>
      </c>
      <c r="HR51" s="792">
        <f t="shared" ref="HR51:HR53" si="345">AR51+CH51+EA51+FT51</f>
        <v>0</v>
      </c>
      <c r="HS51" s="792">
        <f t="shared" ref="HS51:HS53" si="346">FU51</f>
        <v>0</v>
      </c>
      <c r="HT51" s="792">
        <f t="shared" ref="HT51:HT53" si="347">AS51+CI51+EB51+FV51</f>
        <v>0</v>
      </c>
      <c r="HU51" s="792">
        <f t="shared" ref="HU51:HU53" si="348">AT51+CJ51+EC51+FW51</f>
        <v>0</v>
      </c>
      <c r="HV51" s="792">
        <f t="shared" ref="HV51:HV53" si="349">AU51+CK51+ED51+FX51</f>
        <v>0</v>
      </c>
      <c r="HW51" s="792">
        <f t="shared" ref="HW51:HW53" si="350">AV51+CL51+EE51+FY51</f>
        <v>0</v>
      </c>
      <c r="HX51" s="792">
        <f t="shared" ref="HX51:HX53" si="351">FZ51</f>
        <v>0</v>
      </c>
      <c r="HY51" s="792">
        <f t="shared" ref="HY51:HY53" si="352">AW51+CM51+EF51+GA51</f>
        <v>0</v>
      </c>
      <c r="HZ51" s="792">
        <f t="shared" ref="HZ51:HZ53" si="353">AX51+CN51+EG51+GB51</f>
        <v>0</v>
      </c>
      <c r="IA51" s="792">
        <f t="shared" ref="IA51:IA53" si="354">AY51+CO51+EH51+GC51</f>
        <v>0</v>
      </c>
      <c r="IB51" s="792">
        <f t="shared" ref="IB51:IB53" si="355">AZ51+CP51+EI51+GD51</f>
        <v>0</v>
      </c>
      <c r="IC51" s="792">
        <f t="shared" ref="IC51:IC53" si="356">GE51</f>
        <v>0</v>
      </c>
      <c r="ID51" s="792">
        <f t="shared" ref="ID51:ID53" si="357">BA51+CQ51+EJ51+GF51</f>
        <v>0</v>
      </c>
      <c r="IE51" s="792">
        <f t="shared" ref="IE51:IE53" si="358">BB51+CR51+EK51+GG51</f>
        <v>0</v>
      </c>
      <c r="IF51" s="792">
        <f t="shared" ref="IF51:IF53" si="359">BC51+CS51+EL51+GH51</f>
        <v>0</v>
      </c>
      <c r="IG51" s="792">
        <f t="shared" ref="IG51:IG53" si="360">BD51+CT51+EM51+GI51</f>
        <v>0</v>
      </c>
      <c r="IH51" s="792">
        <f t="shared" ref="IH51:IH53" si="361">CU51+GJ51</f>
        <v>0</v>
      </c>
      <c r="II51" s="792">
        <f t="shared" ref="II51:II53" si="362">BE51+CV51+EN51+GK51</f>
        <v>0</v>
      </c>
      <c r="IJ51" s="792">
        <f t="shared" ref="IJ51:IJ53" si="363">BF51+CW51+EO51+GL51</f>
        <v>0</v>
      </c>
      <c r="IK51" s="792">
        <f t="shared" ref="IK51:IK53" si="364">BG51+CX51+EP51+GM51</f>
        <v>0</v>
      </c>
      <c r="IL51" s="792">
        <f t="shared" ref="IL51:IL53" si="365">BH51+CY51+EQ51+GM51</f>
        <v>0</v>
      </c>
      <c r="IM51" s="792">
        <f t="shared" ref="IM51:IM53" si="366">CZ51+ER51+GO51</f>
        <v>0</v>
      </c>
      <c r="IN51" s="792">
        <f t="shared" ref="IN51:IN53" si="367">BI51+DA51+ES51+GP51</f>
        <v>0</v>
      </c>
      <c r="IO51" s="792"/>
      <c r="IP51" s="792"/>
      <c r="IQ51" s="792"/>
      <c r="IR51" s="792"/>
      <c r="IS51" s="792">
        <f t="shared" ref="IS51:IS53" si="368">GZ51+HE51+HJ51+HO51+HT51+HY51+ID51+II51+IN51</f>
        <v>213400000</v>
      </c>
      <c r="IT51" s="792">
        <f t="shared" ref="IT51:IT53" si="369">HA51+HF51+HK51+HP51+HU51+HZ51+IE51+IJ51+IO51</f>
        <v>945812588</v>
      </c>
      <c r="IU51" s="792">
        <f t="shared" ref="IU51:IU53" si="370">HB51+HG51+HL51+HQ51+HV51+IA51+IF51+IK51+IP51</f>
        <v>811831588.64999998</v>
      </c>
      <c r="IV51" s="792">
        <f t="shared" ref="IV51:IV53" si="371">HC51+HH51+HM51+HR51+HW51+IB51+IG51+IL51+IQ51</f>
        <v>761114061</v>
      </c>
      <c r="IW51" s="793">
        <f t="shared" ref="IW51:IW53" si="372">HD51+HI51+HN51+HS51+HX51+IC51+IH51+IM51+IR51</f>
        <v>43417527.649999999</v>
      </c>
    </row>
    <row r="52" spans="1:257" ht="107.25" customHeight="1" x14ac:dyDescent="0.2">
      <c r="A52" s="346"/>
      <c r="B52" s="346"/>
      <c r="C52" s="299">
        <v>6</v>
      </c>
      <c r="D52" s="265" t="s">
        <v>162</v>
      </c>
      <c r="E52" s="273" t="s">
        <v>127</v>
      </c>
      <c r="F52" s="273" t="s">
        <v>128</v>
      </c>
      <c r="G52" s="268">
        <v>33</v>
      </c>
      <c r="H52" s="848" t="s">
        <v>163</v>
      </c>
      <c r="I52" s="265" t="s">
        <v>164</v>
      </c>
      <c r="J52" s="270" t="s">
        <v>125</v>
      </c>
      <c r="K52" s="270">
        <v>13</v>
      </c>
      <c r="L52" s="374" t="s">
        <v>73</v>
      </c>
      <c r="M52" s="272" t="s">
        <v>53</v>
      </c>
      <c r="N52" s="379">
        <v>1200</v>
      </c>
      <c r="O52" s="273">
        <v>200</v>
      </c>
      <c r="P52" s="274">
        <v>200</v>
      </c>
      <c r="Q52" s="272">
        <v>400</v>
      </c>
      <c r="R52" s="275"/>
      <c r="S52" s="297">
        <v>400</v>
      </c>
      <c r="T52" s="272">
        <v>400</v>
      </c>
      <c r="U52" s="272"/>
      <c r="V52" s="277">
        <v>437</v>
      </c>
      <c r="W52" s="272">
        <v>200</v>
      </c>
      <c r="X52" s="272"/>
      <c r="Y52" s="778">
        <v>200</v>
      </c>
      <c r="Z52" s="279">
        <f>BM52/$BM$49</f>
        <v>4.3478260869565216E-2</v>
      </c>
      <c r="AA52" s="280">
        <v>8</v>
      </c>
      <c r="AB52" s="377" t="s">
        <v>135</v>
      </c>
      <c r="AC52" s="50"/>
      <c r="AD52" s="41"/>
      <c r="AE52" s="41"/>
      <c r="AF52" s="41"/>
      <c r="AG52" s="50"/>
      <c r="AH52" s="41"/>
      <c r="AI52" s="41"/>
      <c r="AJ52" s="41"/>
      <c r="AK52" s="46">
        <v>10000000</v>
      </c>
      <c r="AL52" s="42">
        <v>10000000</v>
      </c>
      <c r="AM52" s="42">
        <v>10000000</v>
      </c>
      <c r="AN52" s="47">
        <v>10000000</v>
      </c>
      <c r="AO52" s="51"/>
      <c r="AP52" s="47"/>
      <c r="AQ52" s="47"/>
      <c r="AR52" s="47"/>
      <c r="AS52" s="51"/>
      <c r="AT52" s="47"/>
      <c r="AU52" s="48"/>
      <c r="AV52" s="41"/>
      <c r="AW52" s="50"/>
      <c r="AX52" s="41"/>
      <c r="AY52" s="41"/>
      <c r="AZ52" s="41"/>
      <c r="BA52" s="50"/>
      <c r="BB52" s="41"/>
      <c r="BC52" s="41"/>
      <c r="BD52" s="41"/>
      <c r="BE52" s="50"/>
      <c r="BF52" s="41"/>
      <c r="BG52" s="41"/>
      <c r="BH52" s="41"/>
      <c r="BI52" s="50"/>
      <c r="BJ52" s="41"/>
      <c r="BK52" s="41"/>
      <c r="BL52" s="41"/>
      <c r="BM52" s="40">
        <f>+AC52+AG52+AK52+AO52+AS52+AW52+BA52+BE52+BI52</f>
        <v>10000000</v>
      </c>
      <c r="BN52" s="41">
        <f t="shared" si="322"/>
        <v>10000000</v>
      </c>
      <c r="BO52" s="41">
        <f t="shared" si="322"/>
        <v>10000000</v>
      </c>
      <c r="BP52" s="41">
        <f t="shared" si="322"/>
        <v>10000000</v>
      </c>
      <c r="BQ52" s="87"/>
      <c r="BR52" s="87"/>
      <c r="BS52" s="87"/>
      <c r="BT52" s="87"/>
      <c r="BU52" s="87"/>
      <c r="BV52" s="87"/>
      <c r="BW52" s="87"/>
      <c r="BX52" s="87"/>
      <c r="BY52" s="87"/>
      <c r="BZ52" s="88">
        <v>8600000</v>
      </c>
      <c r="CA52" s="87">
        <v>28600000</v>
      </c>
      <c r="CB52" s="87">
        <v>27930000</v>
      </c>
      <c r="CC52" s="87">
        <v>26930000</v>
      </c>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2">
        <f t="shared" si="207"/>
        <v>8600000</v>
      </c>
      <c r="DF52" s="102">
        <f t="shared" si="323"/>
        <v>28600000</v>
      </c>
      <c r="DG52" s="102">
        <f t="shared" si="323"/>
        <v>27930000</v>
      </c>
      <c r="DH52" s="102">
        <f t="shared" si="323"/>
        <v>26930000</v>
      </c>
      <c r="DI52" s="102"/>
      <c r="DJ52" s="88"/>
      <c r="DK52" s="57"/>
      <c r="DL52" s="88"/>
      <c r="DM52" s="88"/>
      <c r="DN52" s="88"/>
      <c r="DO52" s="88"/>
      <c r="DP52" s="88"/>
      <c r="DQ52" s="88"/>
      <c r="DR52" s="88"/>
      <c r="DS52" s="88">
        <v>2100000</v>
      </c>
      <c r="DT52" s="88">
        <v>28000000</v>
      </c>
      <c r="DU52" s="88">
        <v>28000000</v>
      </c>
      <c r="DV52" s="88">
        <v>28000000</v>
      </c>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7"/>
      <c r="EU52" s="87"/>
      <c r="EV52" s="87"/>
      <c r="EW52" s="82">
        <f t="shared" si="324"/>
        <v>2100000</v>
      </c>
      <c r="EX52" s="90">
        <f t="shared" si="324"/>
        <v>28000000</v>
      </c>
      <c r="EY52" s="90">
        <f t="shared" si="325"/>
        <v>28000000</v>
      </c>
      <c r="EZ52" s="90">
        <f t="shared" si="325"/>
        <v>28000000</v>
      </c>
      <c r="FA52" s="173"/>
      <c r="FB52" s="87"/>
      <c r="FC52" s="88"/>
      <c r="FD52" s="88"/>
      <c r="FE52" s="88"/>
      <c r="FF52" s="133"/>
      <c r="FG52" s="87"/>
      <c r="FH52" s="87"/>
      <c r="FI52" s="87"/>
      <c r="FJ52" s="87"/>
      <c r="FK52" s="87"/>
      <c r="FL52" s="87">
        <v>2500000</v>
      </c>
      <c r="FM52" s="731">
        <v>30000000</v>
      </c>
      <c r="FN52" s="731">
        <v>27727000</v>
      </c>
      <c r="FO52" s="731">
        <v>27727000</v>
      </c>
      <c r="FP52" s="731"/>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2">
        <f>FB52+FG52+FL52+FQ52+FV52+GA52+GF52+GK52+GP52</f>
        <v>2500000</v>
      </c>
      <c r="GV52" s="82">
        <f t="shared" si="326"/>
        <v>30000000</v>
      </c>
      <c r="GW52" s="82">
        <f t="shared" si="326"/>
        <v>27727000</v>
      </c>
      <c r="GX52" s="82">
        <f t="shared" si="326"/>
        <v>27727000</v>
      </c>
      <c r="GY52" s="792">
        <f t="shared" si="326"/>
        <v>0</v>
      </c>
      <c r="GZ52" s="792">
        <f t="shared" si="327"/>
        <v>0</v>
      </c>
      <c r="HA52" s="792">
        <f t="shared" si="328"/>
        <v>0</v>
      </c>
      <c r="HB52" s="792">
        <f t="shared" si="329"/>
        <v>0</v>
      </c>
      <c r="HC52" s="792">
        <f t="shared" si="330"/>
        <v>0</v>
      </c>
      <c r="HD52" s="792">
        <f t="shared" si="331"/>
        <v>0</v>
      </c>
      <c r="HE52" s="792">
        <f t="shared" si="332"/>
        <v>0</v>
      </c>
      <c r="HF52" s="792">
        <f t="shared" si="333"/>
        <v>0</v>
      </c>
      <c r="HG52" s="792">
        <f t="shared" si="334"/>
        <v>0</v>
      </c>
      <c r="HH52" s="792">
        <f t="shared" si="335"/>
        <v>0</v>
      </c>
      <c r="HI52" s="792">
        <f t="shared" si="336"/>
        <v>0</v>
      </c>
      <c r="HJ52" s="792">
        <f t="shared" si="337"/>
        <v>23200000</v>
      </c>
      <c r="HK52" s="792">
        <f t="shared" si="338"/>
        <v>96600000</v>
      </c>
      <c r="HL52" s="792">
        <f t="shared" si="339"/>
        <v>93657000</v>
      </c>
      <c r="HM52" s="792">
        <f t="shared" si="340"/>
        <v>92657000</v>
      </c>
      <c r="HN52" s="792">
        <f t="shared" si="341"/>
        <v>0</v>
      </c>
      <c r="HO52" s="792">
        <f t="shared" si="342"/>
        <v>0</v>
      </c>
      <c r="HP52" s="792">
        <f t="shared" si="343"/>
        <v>0</v>
      </c>
      <c r="HQ52" s="792">
        <f t="shared" si="344"/>
        <v>0</v>
      </c>
      <c r="HR52" s="792">
        <f t="shared" si="345"/>
        <v>0</v>
      </c>
      <c r="HS52" s="792">
        <f t="shared" si="346"/>
        <v>0</v>
      </c>
      <c r="HT52" s="792">
        <f t="shared" si="347"/>
        <v>0</v>
      </c>
      <c r="HU52" s="792">
        <f t="shared" si="348"/>
        <v>0</v>
      </c>
      <c r="HV52" s="792">
        <f t="shared" si="349"/>
        <v>0</v>
      </c>
      <c r="HW52" s="792">
        <f t="shared" si="350"/>
        <v>0</v>
      </c>
      <c r="HX52" s="792">
        <f t="shared" si="351"/>
        <v>0</v>
      </c>
      <c r="HY52" s="792">
        <f t="shared" si="352"/>
        <v>0</v>
      </c>
      <c r="HZ52" s="792">
        <f t="shared" si="353"/>
        <v>0</v>
      </c>
      <c r="IA52" s="792">
        <f t="shared" si="354"/>
        <v>0</v>
      </c>
      <c r="IB52" s="792">
        <f t="shared" si="355"/>
        <v>0</v>
      </c>
      <c r="IC52" s="792">
        <f t="shared" si="356"/>
        <v>0</v>
      </c>
      <c r="ID52" s="792">
        <f t="shared" si="357"/>
        <v>0</v>
      </c>
      <c r="IE52" s="792">
        <f t="shared" si="358"/>
        <v>0</v>
      </c>
      <c r="IF52" s="792">
        <f t="shared" si="359"/>
        <v>0</v>
      </c>
      <c r="IG52" s="792">
        <f t="shared" si="360"/>
        <v>0</v>
      </c>
      <c r="IH52" s="792">
        <f t="shared" si="361"/>
        <v>0</v>
      </c>
      <c r="II52" s="792">
        <f t="shared" si="362"/>
        <v>0</v>
      </c>
      <c r="IJ52" s="792">
        <f t="shared" si="363"/>
        <v>0</v>
      </c>
      <c r="IK52" s="792">
        <f t="shared" si="364"/>
        <v>0</v>
      </c>
      <c r="IL52" s="792">
        <f t="shared" si="365"/>
        <v>0</v>
      </c>
      <c r="IM52" s="792">
        <f t="shared" si="366"/>
        <v>0</v>
      </c>
      <c r="IN52" s="792">
        <f t="shared" si="367"/>
        <v>0</v>
      </c>
      <c r="IO52" s="792"/>
      <c r="IP52" s="792"/>
      <c r="IQ52" s="792"/>
      <c r="IR52" s="792"/>
      <c r="IS52" s="792">
        <f t="shared" si="368"/>
        <v>23200000</v>
      </c>
      <c r="IT52" s="792">
        <f t="shared" si="369"/>
        <v>96600000</v>
      </c>
      <c r="IU52" s="792">
        <f t="shared" si="370"/>
        <v>93657000</v>
      </c>
      <c r="IV52" s="792">
        <f t="shared" si="371"/>
        <v>92657000</v>
      </c>
      <c r="IW52" s="793">
        <f t="shared" si="372"/>
        <v>0</v>
      </c>
    </row>
    <row r="53" spans="1:257" ht="107.25" customHeight="1" x14ac:dyDescent="0.2">
      <c r="A53" s="346"/>
      <c r="B53" s="346"/>
      <c r="C53" s="284">
        <v>7</v>
      </c>
      <c r="D53" s="331" t="s">
        <v>150</v>
      </c>
      <c r="E53" s="324" t="s">
        <v>132</v>
      </c>
      <c r="F53" s="380">
        <v>0.27</v>
      </c>
      <c r="G53" s="268">
        <v>34</v>
      </c>
      <c r="H53" s="848" t="s">
        <v>165</v>
      </c>
      <c r="I53" s="265" t="s">
        <v>166</v>
      </c>
      <c r="J53" s="270" t="s">
        <v>125</v>
      </c>
      <c r="K53" s="270">
        <v>13</v>
      </c>
      <c r="L53" s="355" t="s">
        <v>73</v>
      </c>
      <c r="M53" s="272" t="s">
        <v>53</v>
      </c>
      <c r="N53" s="379">
        <v>2400</v>
      </c>
      <c r="O53" s="273">
        <v>400</v>
      </c>
      <c r="P53" s="274">
        <v>400</v>
      </c>
      <c r="Q53" s="272">
        <v>800</v>
      </c>
      <c r="R53" s="381"/>
      <c r="S53" s="297">
        <v>800</v>
      </c>
      <c r="T53" s="272">
        <v>600</v>
      </c>
      <c r="U53" s="272"/>
      <c r="V53" s="277">
        <v>800</v>
      </c>
      <c r="W53" s="272">
        <v>600</v>
      </c>
      <c r="X53" s="272"/>
      <c r="Y53" s="778">
        <v>600</v>
      </c>
      <c r="Z53" s="279">
        <f>BM53/$BM$49</f>
        <v>4.3478260869565216E-2</v>
      </c>
      <c r="AA53" s="280">
        <v>8</v>
      </c>
      <c r="AB53" s="377" t="s">
        <v>135</v>
      </c>
      <c r="AC53" s="50"/>
      <c r="AD53" s="41"/>
      <c r="AE53" s="41"/>
      <c r="AF53" s="41"/>
      <c r="AG53" s="50"/>
      <c r="AH53" s="41"/>
      <c r="AI53" s="41"/>
      <c r="AJ53" s="41"/>
      <c r="AK53" s="46">
        <v>10000000</v>
      </c>
      <c r="AL53" s="42">
        <v>10000000</v>
      </c>
      <c r="AM53" s="42">
        <v>10000000</v>
      </c>
      <c r="AN53" s="47">
        <v>10000000</v>
      </c>
      <c r="AO53" s="51"/>
      <c r="AP53" s="47"/>
      <c r="AQ53" s="47"/>
      <c r="AR53" s="47"/>
      <c r="AS53" s="51"/>
      <c r="AT53" s="47"/>
      <c r="AU53" s="48"/>
      <c r="AV53" s="41"/>
      <c r="AW53" s="50"/>
      <c r="AX53" s="41"/>
      <c r="AY53" s="41"/>
      <c r="AZ53" s="41"/>
      <c r="BA53" s="50"/>
      <c r="BB53" s="41"/>
      <c r="BC53" s="41"/>
      <c r="BD53" s="41"/>
      <c r="BE53" s="50"/>
      <c r="BF53" s="41"/>
      <c r="BG53" s="41"/>
      <c r="BH53" s="41"/>
      <c r="BI53" s="50"/>
      <c r="BJ53" s="41"/>
      <c r="BK53" s="41"/>
      <c r="BL53" s="41"/>
      <c r="BM53" s="40">
        <f>+AC53+AG53+AK53+AO53+AS53+AW53+BA53+BE53+BI53</f>
        <v>10000000</v>
      </c>
      <c r="BN53" s="41">
        <f t="shared" si="322"/>
        <v>10000000</v>
      </c>
      <c r="BO53" s="41">
        <f t="shared" si="322"/>
        <v>10000000</v>
      </c>
      <c r="BP53" s="41">
        <f t="shared" si="322"/>
        <v>10000000</v>
      </c>
      <c r="BQ53" s="87"/>
      <c r="BR53" s="87"/>
      <c r="BS53" s="87"/>
      <c r="BT53" s="87"/>
      <c r="BU53" s="87"/>
      <c r="BV53" s="87"/>
      <c r="BW53" s="87"/>
      <c r="BX53" s="87"/>
      <c r="BY53" s="87"/>
      <c r="BZ53" s="88">
        <v>8600000</v>
      </c>
      <c r="CA53" s="87">
        <v>28600000</v>
      </c>
      <c r="CB53" s="87">
        <v>24760000</v>
      </c>
      <c r="CC53" s="87">
        <v>23780000</v>
      </c>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2">
        <f t="shared" si="207"/>
        <v>8600000</v>
      </c>
      <c r="DF53" s="102">
        <f t="shared" si="323"/>
        <v>28600000</v>
      </c>
      <c r="DG53" s="102">
        <f t="shared" si="323"/>
        <v>24760000</v>
      </c>
      <c r="DH53" s="102">
        <f t="shared" si="323"/>
        <v>23780000</v>
      </c>
      <c r="DI53" s="102"/>
      <c r="DJ53" s="88"/>
      <c r="DK53" s="57"/>
      <c r="DL53" s="88"/>
      <c r="DM53" s="88"/>
      <c r="DN53" s="88"/>
      <c r="DO53" s="88"/>
      <c r="DP53" s="88"/>
      <c r="DQ53" s="88"/>
      <c r="DR53" s="88"/>
      <c r="DS53" s="88">
        <v>2300000</v>
      </c>
      <c r="DT53" s="57">
        <v>28000000</v>
      </c>
      <c r="DU53" s="88">
        <v>27500000</v>
      </c>
      <c r="DV53" s="88">
        <v>27500000</v>
      </c>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7"/>
      <c r="EU53" s="87"/>
      <c r="EV53" s="87"/>
      <c r="EW53" s="82">
        <f t="shared" si="324"/>
        <v>2300000</v>
      </c>
      <c r="EX53" s="90">
        <f t="shared" si="324"/>
        <v>28000000</v>
      </c>
      <c r="EY53" s="90">
        <f t="shared" si="325"/>
        <v>27500000</v>
      </c>
      <c r="EZ53" s="90">
        <f t="shared" si="325"/>
        <v>27500000</v>
      </c>
      <c r="FA53" s="173"/>
      <c r="FB53" s="87"/>
      <c r="FC53" s="88"/>
      <c r="FD53" s="88"/>
      <c r="FE53" s="88"/>
      <c r="FF53" s="133"/>
      <c r="FG53" s="87"/>
      <c r="FH53" s="87"/>
      <c r="FI53" s="87"/>
      <c r="FJ53" s="87"/>
      <c r="FK53" s="87"/>
      <c r="FL53" s="87">
        <v>3000000</v>
      </c>
      <c r="FM53" s="87">
        <v>30000000</v>
      </c>
      <c r="FN53" s="87">
        <v>25322000</v>
      </c>
      <c r="FO53" s="87">
        <v>25322000</v>
      </c>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2">
        <f>FB53+FG53+FL53+FQ53+FV53+GA53+GF53+GK53+GP53</f>
        <v>3000000</v>
      </c>
      <c r="GV53" s="82">
        <f t="shared" si="326"/>
        <v>30000000</v>
      </c>
      <c r="GW53" s="82">
        <f t="shared" si="326"/>
        <v>25322000</v>
      </c>
      <c r="GX53" s="82">
        <f t="shared" si="326"/>
        <v>25322000</v>
      </c>
      <c r="GY53" s="792">
        <f t="shared" si="326"/>
        <v>0</v>
      </c>
      <c r="GZ53" s="792">
        <f t="shared" si="327"/>
        <v>0</v>
      </c>
      <c r="HA53" s="792">
        <f t="shared" si="328"/>
        <v>0</v>
      </c>
      <c r="HB53" s="792">
        <f t="shared" si="329"/>
        <v>0</v>
      </c>
      <c r="HC53" s="792">
        <f t="shared" si="330"/>
        <v>0</v>
      </c>
      <c r="HD53" s="792">
        <f t="shared" si="331"/>
        <v>0</v>
      </c>
      <c r="HE53" s="792">
        <f t="shared" si="332"/>
        <v>0</v>
      </c>
      <c r="HF53" s="792">
        <f t="shared" si="333"/>
        <v>0</v>
      </c>
      <c r="HG53" s="792">
        <f t="shared" si="334"/>
        <v>0</v>
      </c>
      <c r="HH53" s="792">
        <f t="shared" si="335"/>
        <v>0</v>
      </c>
      <c r="HI53" s="792">
        <f t="shared" si="336"/>
        <v>0</v>
      </c>
      <c r="HJ53" s="792">
        <f t="shared" si="337"/>
        <v>23900000</v>
      </c>
      <c r="HK53" s="792">
        <f t="shared" si="338"/>
        <v>96600000</v>
      </c>
      <c r="HL53" s="792">
        <f t="shared" si="339"/>
        <v>87582000</v>
      </c>
      <c r="HM53" s="792">
        <f t="shared" si="340"/>
        <v>86602000</v>
      </c>
      <c r="HN53" s="792">
        <f t="shared" si="341"/>
        <v>0</v>
      </c>
      <c r="HO53" s="792">
        <f t="shared" si="342"/>
        <v>0</v>
      </c>
      <c r="HP53" s="792">
        <f t="shared" si="343"/>
        <v>0</v>
      </c>
      <c r="HQ53" s="792">
        <f t="shared" si="344"/>
        <v>0</v>
      </c>
      <c r="HR53" s="792">
        <f t="shared" si="345"/>
        <v>0</v>
      </c>
      <c r="HS53" s="792">
        <f t="shared" si="346"/>
        <v>0</v>
      </c>
      <c r="HT53" s="792">
        <f t="shared" si="347"/>
        <v>0</v>
      </c>
      <c r="HU53" s="792">
        <f t="shared" si="348"/>
        <v>0</v>
      </c>
      <c r="HV53" s="792">
        <f t="shared" si="349"/>
        <v>0</v>
      </c>
      <c r="HW53" s="792">
        <f t="shared" si="350"/>
        <v>0</v>
      </c>
      <c r="HX53" s="792">
        <f t="shared" si="351"/>
        <v>0</v>
      </c>
      <c r="HY53" s="792">
        <f t="shared" si="352"/>
        <v>0</v>
      </c>
      <c r="HZ53" s="792">
        <f t="shared" si="353"/>
        <v>0</v>
      </c>
      <c r="IA53" s="792">
        <f t="shared" si="354"/>
        <v>0</v>
      </c>
      <c r="IB53" s="792">
        <f t="shared" si="355"/>
        <v>0</v>
      </c>
      <c r="IC53" s="792">
        <f t="shared" si="356"/>
        <v>0</v>
      </c>
      <c r="ID53" s="792">
        <f t="shared" si="357"/>
        <v>0</v>
      </c>
      <c r="IE53" s="792">
        <f t="shared" si="358"/>
        <v>0</v>
      </c>
      <c r="IF53" s="792">
        <f t="shared" si="359"/>
        <v>0</v>
      </c>
      <c r="IG53" s="792">
        <f t="shared" si="360"/>
        <v>0</v>
      </c>
      <c r="IH53" s="792">
        <f t="shared" si="361"/>
        <v>0</v>
      </c>
      <c r="II53" s="792">
        <f t="shared" si="362"/>
        <v>0</v>
      </c>
      <c r="IJ53" s="792">
        <f t="shared" si="363"/>
        <v>0</v>
      </c>
      <c r="IK53" s="792">
        <f t="shared" si="364"/>
        <v>0</v>
      </c>
      <c r="IL53" s="792">
        <f t="shared" si="365"/>
        <v>0</v>
      </c>
      <c r="IM53" s="792">
        <f t="shared" si="366"/>
        <v>0</v>
      </c>
      <c r="IN53" s="792">
        <f t="shared" si="367"/>
        <v>0</v>
      </c>
      <c r="IO53" s="792"/>
      <c r="IP53" s="792"/>
      <c r="IQ53" s="792"/>
      <c r="IR53" s="792"/>
      <c r="IS53" s="792">
        <f t="shared" si="368"/>
        <v>23900000</v>
      </c>
      <c r="IT53" s="792">
        <f t="shared" si="369"/>
        <v>96600000</v>
      </c>
      <c r="IU53" s="792">
        <f t="shared" si="370"/>
        <v>87582000</v>
      </c>
      <c r="IV53" s="792">
        <f t="shared" si="371"/>
        <v>86602000</v>
      </c>
      <c r="IW53" s="793">
        <f t="shared" si="372"/>
        <v>0</v>
      </c>
    </row>
    <row r="54" spans="1:257" ht="24.75" customHeight="1" x14ac:dyDescent="0.2">
      <c r="A54" s="346"/>
      <c r="B54" s="346"/>
      <c r="C54" s="252">
        <v>7</v>
      </c>
      <c r="D54" s="253" t="s">
        <v>167</v>
      </c>
      <c r="E54" s="255"/>
      <c r="F54" s="311"/>
      <c r="G54" s="255"/>
      <c r="H54" s="255"/>
      <c r="I54" s="255"/>
      <c r="J54" s="255"/>
      <c r="K54" s="255"/>
      <c r="L54" s="255"/>
      <c r="M54" s="255"/>
      <c r="N54" s="255"/>
      <c r="O54" s="255"/>
      <c r="P54" s="255"/>
      <c r="Q54" s="255"/>
      <c r="R54" s="255"/>
      <c r="S54" s="255"/>
      <c r="T54" s="255"/>
      <c r="U54" s="255"/>
      <c r="V54" s="255"/>
      <c r="W54" s="255"/>
      <c r="X54" s="784"/>
      <c r="Y54" s="312"/>
      <c r="Z54" s="255"/>
      <c r="AA54" s="255"/>
      <c r="AB54" s="255"/>
      <c r="AC54" s="186">
        <f t="shared" ref="AC54:BL54" si="373">SUM(AC55:AC57)</f>
        <v>0</v>
      </c>
      <c r="AD54" s="186">
        <f t="shared" si="373"/>
        <v>0</v>
      </c>
      <c r="AE54" s="186">
        <f t="shared" si="373"/>
        <v>0</v>
      </c>
      <c r="AF54" s="186">
        <f t="shared" si="373"/>
        <v>0</v>
      </c>
      <c r="AG54" s="186">
        <f t="shared" si="373"/>
        <v>0</v>
      </c>
      <c r="AH54" s="186">
        <f t="shared" si="373"/>
        <v>0</v>
      </c>
      <c r="AI54" s="186">
        <f t="shared" si="373"/>
        <v>0</v>
      </c>
      <c r="AJ54" s="186">
        <f t="shared" si="373"/>
        <v>0</v>
      </c>
      <c r="AK54" s="186">
        <f t="shared" si="373"/>
        <v>90000000</v>
      </c>
      <c r="AL54" s="186">
        <f t="shared" si="373"/>
        <v>140000000</v>
      </c>
      <c r="AM54" s="186">
        <f t="shared" si="373"/>
        <v>132888334</v>
      </c>
      <c r="AN54" s="186">
        <f t="shared" si="373"/>
        <v>132888334</v>
      </c>
      <c r="AO54" s="186">
        <f t="shared" si="373"/>
        <v>0</v>
      </c>
      <c r="AP54" s="186">
        <f t="shared" si="373"/>
        <v>0</v>
      </c>
      <c r="AQ54" s="186">
        <f t="shared" si="373"/>
        <v>0</v>
      </c>
      <c r="AR54" s="186">
        <f t="shared" si="373"/>
        <v>0</v>
      </c>
      <c r="AS54" s="186">
        <f t="shared" si="373"/>
        <v>0</v>
      </c>
      <c r="AT54" s="186">
        <f t="shared" si="373"/>
        <v>0</v>
      </c>
      <c r="AU54" s="186">
        <f t="shared" si="373"/>
        <v>0</v>
      </c>
      <c r="AV54" s="186">
        <f t="shared" si="373"/>
        <v>0</v>
      </c>
      <c r="AW54" s="186">
        <f t="shared" si="373"/>
        <v>0</v>
      </c>
      <c r="AX54" s="186">
        <f t="shared" si="373"/>
        <v>0</v>
      </c>
      <c r="AY54" s="186">
        <f t="shared" si="373"/>
        <v>0</v>
      </c>
      <c r="AZ54" s="186">
        <f t="shared" si="373"/>
        <v>0</v>
      </c>
      <c r="BA54" s="186">
        <f t="shared" si="373"/>
        <v>0</v>
      </c>
      <c r="BB54" s="186">
        <f t="shared" si="373"/>
        <v>0</v>
      </c>
      <c r="BC54" s="186">
        <f t="shared" si="373"/>
        <v>0</v>
      </c>
      <c r="BD54" s="186">
        <f t="shared" si="373"/>
        <v>0</v>
      </c>
      <c r="BE54" s="186">
        <f t="shared" si="373"/>
        <v>0</v>
      </c>
      <c r="BF54" s="186">
        <f t="shared" si="373"/>
        <v>0</v>
      </c>
      <c r="BG54" s="186">
        <f t="shared" si="373"/>
        <v>0</v>
      </c>
      <c r="BH54" s="186">
        <f t="shared" si="373"/>
        <v>0</v>
      </c>
      <c r="BI54" s="186">
        <f t="shared" si="373"/>
        <v>0</v>
      </c>
      <c r="BJ54" s="186">
        <f t="shared" si="373"/>
        <v>0</v>
      </c>
      <c r="BK54" s="186">
        <f t="shared" si="373"/>
        <v>0</v>
      </c>
      <c r="BL54" s="186">
        <f t="shared" si="373"/>
        <v>0</v>
      </c>
      <c r="BM54" s="186">
        <f t="shared" ref="BM54:DX54" si="374">SUM(BM55:BM57)</f>
        <v>90000000</v>
      </c>
      <c r="BN54" s="186">
        <f t="shared" si="374"/>
        <v>140000000</v>
      </c>
      <c r="BO54" s="186">
        <f t="shared" si="374"/>
        <v>132888334</v>
      </c>
      <c r="BP54" s="186">
        <f t="shared" si="374"/>
        <v>132888334</v>
      </c>
      <c r="BQ54" s="186">
        <f t="shared" si="374"/>
        <v>0</v>
      </c>
      <c r="BR54" s="186">
        <f t="shared" si="374"/>
        <v>0</v>
      </c>
      <c r="BS54" s="186">
        <f t="shared" si="374"/>
        <v>0</v>
      </c>
      <c r="BT54" s="186">
        <f t="shared" si="374"/>
        <v>0</v>
      </c>
      <c r="BU54" s="186">
        <f t="shared" si="374"/>
        <v>0</v>
      </c>
      <c r="BV54" s="186">
        <f t="shared" si="374"/>
        <v>30000000</v>
      </c>
      <c r="BW54" s="186">
        <f t="shared" si="374"/>
        <v>18932664</v>
      </c>
      <c r="BX54" s="186">
        <f t="shared" si="374"/>
        <v>18932664</v>
      </c>
      <c r="BY54" s="186">
        <f t="shared" si="374"/>
        <v>0</v>
      </c>
      <c r="BZ54" s="186">
        <f t="shared" si="374"/>
        <v>100000000</v>
      </c>
      <c r="CA54" s="186">
        <f t="shared" si="374"/>
        <v>120000000</v>
      </c>
      <c r="CB54" s="186">
        <f t="shared" si="374"/>
        <v>112460000</v>
      </c>
      <c r="CC54" s="186">
        <f t="shared" si="374"/>
        <v>112307650</v>
      </c>
      <c r="CD54" s="186">
        <f t="shared" si="374"/>
        <v>0</v>
      </c>
      <c r="CE54" s="186">
        <f t="shared" si="374"/>
        <v>0</v>
      </c>
      <c r="CF54" s="186">
        <f t="shared" si="374"/>
        <v>0</v>
      </c>
      <c r="CG54" s="186">
        <f t="shared" si="374"/>
        <v>0</v>
      </c>
      <c r="CH54" s="186">
        <f t="shared" si="374"/>
        <v>0</v>
      </c>
      <c r="CI54" s="186">
        <f t="shared" si="374"/>
        <v>0</v>
      </c>
      <c r="CJ54" s="186">
        <f t="shared" si="374"/>
        <v>0</v>
      </c>
      <c r="CK54" s="186">
        <f t="shared" si="374"/>
        <v>0</v>
      </c>
      <c r="CL54" s="186">
        <f t="shared" si="374"/>
        <v>0</v>
      </c>
      <c r="CM54" s="186">
        <f t="shared" si="374"/>
        <v>0</v>
      </c>
      <c r="CN54" s="186">
        <f t="shared" si="374"/>
        <v>0</v>
      </c>
      <c r="CO54" s="186">
        <f t="shared" si="374"/>
        <v>0</v>
      </c>
      <c r="CP54" s="186">
        <f t="shared" si="374"/>
        <v>0</v>
      </c>
      <c r="CQ54" s="186">
        <f t="shared" si="374"/>
        <v>0</v>
      </c>
      <c r="CR54" s="186">
        <f t="shared" si="374"/>
        <v>0</v>
      </c>
      <c r="CS54" s="186">
        <f t="shared" si="374"/>
        <v>0</v>
      </c>
      <c r="CT54" s="186">
        <f t="shared" si="374"/>
        <v>0</v>
      </c>
      <c r="CU54" s="186">
        <f t="shared" si="374"/>
        <v>0</v>
      </c>
      <c r="CV54" s="186">
        <f t="shared" si="374"/>
        <v>0</v>
      </c>
      <c r="CW54" s="186">
        <f t="shared" si="374"/>
        <v>0</v>
      </c>
      <c r="CX54" s="186">
        <f t="shared" si="374"/>
        <v>0</v>
      </c>
      <c r="CY54" s="186">
        <f t="shared" si="374"/>
        <v>0</v>
      </c>
      <c r="CZ54" s="186">
        <f t="shared" si="374"/>
        <v>0</v>
      </c>
      <c r="DA54" s="186">
        <f t="shared" si="374"/>
        <v>0</v>
      </c>
      <c r="DB54" s="186">
        <f t="shared" si="374"/>
        <v>0</v>
      </c>
      <c r="DC54" s="186">
        <f t="shared" si="374"/>
        <v>0</v>
      </c>
      <c r="DD54" s="186">
        <f t="shared" si="374"/>
        <v>0</v>
      </c>
      <c r="DE54" s="186">
        <f t="shared" si="374"/>
        <v>100000000</v>
      </c>
      <c r="DF54" s="186">
        <f t="shared" si="374"/>
        <v>150000000</v>
      </c>
      <c r="DG54" s="186">
        <f t="shared" si="374"/>
        <v>131392664</v>
      </c>
      <c r="DH54" s="186">
        <f t="shared" si="374"/>
        <v>131240314</v>
      </c>
      <c r="DI54" s="186">
        <f t="shared" si="374"/>
        <v>0</v>
      </c>
      <c r="DJ54" s="186">
        <f t="shared" si="374"/>
        <v>0</v>
      </c>
      <c r="DK54" s="186">
        <f t="shared" si="374"/>
        <v>0</v>
      </c>
      <c r="DL54" s="186">
        <f t="shared" si="374"/>
        <v>0</v>
      </c>
      <c r="DM54" s="186">
        <f t="shared" si="374"/>
        <v>0</v>
      </c>
      <c r="DN54" s="186">
        <f t="shared" si="374"/>
        <v>0</v>
      </c>
      <c r="DO54" s="186">
        <f t="shared" si="374"/>
        <v>0</v>
      </c>
      <c r="DP54" s="186">
        <f t="shared" si="374"/>
        <v>0</v>
      </c>
      <c r="DQ54" s="186">
        <f t="shared" si="374"/>
        <v>0</v>
      </c>
      <c r="DR54" s="186">
        <f t="shared" si="374"/>
        <v>0</v>
      </c>
      <c r="DS54" s="186">
        <f t="shared" si="374"/>
        <v>30000000</v>
      </c>
      <c r="DT54" s="186">
        <f t="shared" si="374"/>
        <v>135000000</v>
      </c>
      <c r="DU54" s="186">
        <f t="shared" si="374"/>
        <v>129359000</v>
      </c>
      <c r="DV54" s="186">
        <f t="shared" si="374"/>
        <v>129359000</v>
      </c>
      <c r="DW54" s="186">
        <f t="shared" si="374"/>
        <v>0</v>
      </c>
      <c r="DX54" s="186">
        <f t="shared" si="374"/>
        <v>0</v>
      </c>
      <c r="DY54" s="186">
        <f t="shared" ref="DY54:EW54" si="375">SUM(DY55:DY57)</f>
        <v>0</v>
      </c>
      <c r="DZ54" s="186">
        <f t="shared" si="375"/>
        <v>0</v>
      </c>
      <c r="EA54" s="186">
        <f t="shared" si="375"/>
        <v>0</v>
      </c>
      <c r="EB54" s="186">
        <f t="shared" si="375"/>
        <v>0</v>
      </c>
      <c r="EC54" s="186">
        <f t="shared" si="375"/>
        <v>0</v>
      </c>
      <c r="ED54" s="186">
        <f t="shared" si="375"/>
        <v>0</v>
      </c>
      <c r="EE54" s="186">
        <f t="shared" si="375"/>
        <v>0</v>
      </c>
      <c r="EF54" s="186">
        <f t="shared" si="375"/>
        <v>0</v>
      </c>
      <c r="EG54" s="186">
        <f t="shared" si="375"/>
        <v>0</v>
      </c>
      <c r="EH54" s="186">
        <f t="shared" si="375"/>
        <v>0</v>
      </c>
      <c r="EI54" s="186">
        <f t="shared" si="375"/>
        <v>0</v>
      </c>
      <c r="EJ54" s="186">
        <f t="shared" si="375"/>
        <v>0</v>
      </c>
      <c r="EK54" s="186">
        <f t="shared" si="375"/>
        <v>0</v>
      </c>
      <c r="EL54" s="186">
        <f t="shared" si="375"/>
        <v>0</v>
      </c>
      <c r="EM54" s="186">
        <f t="shared" si="375"/>
        <v>0</v>
      </c>
      <c r="EN54" s="186">
        <f t="shared" si="375"/>
        <v>0</v>
      </c>
      <c r="EO54" s="186">
        <f t="shared" si="375"/>
        <v>0</v>
      </c>
      <c r="EP54" s="186">
        <f t="shared" si="375"/>
        <v>0</v>
      </c>
      <c r="EQ54" s="186">
        <f t="shared" si="375"/>
        <v>0</v>
      </c>
      <c r="ER54" s="186">
        <f t="shared" si="375"/>
        <v>0</v>
      </c>
      <c r="ES54" s="186">
        <f t="shared" si="375"/>
        <v>0</v>
      </c>
      <c r="ET54" s="186">
        <f t="shared" si="375"/>
        <v>0</v>
      </c>
      <c r="EU54" s="186">
        <f t="shared" si="375"/>
        <v>0</v>
      </c>
      <c r="EV54" s="186">
        <f t="shared" si="375"/>
        <v>0</v>
      </c>
      <c r="EW54" s="186">
        <f t="shared" si="375"/>
        <v>30000000</v>
      </c>
      <c r="EX54" s="186">
        <f t="shared" ref="EX54:IW54" si="376">SUM(EX55:EX57)</f>
        <v>135000000</v>
      </c>
      <c r="EY54" s="186">
        <f t="shared" si="376"/>
        <v>129359000</v>
      </c>
      <c r="EZ54" s="186">
        <f t="shared" si="376"/>
        <v>129359000</v>
      </c>
      <c r="FA54" s="186">
        <f t="shared" si="376"/>
        <v>0</v>
      </c>
      <c r="FB54" s="723">
        <f t="shared" si="376"/>
        <v>0</v>
      </c>
      <c r="FC54" s="186">
        <f t="shared" si="376"/>
        <v>0</v>
      </c>
      <c r="FD54" s="186">
        <f t="shared" si="376"/>
        <v>0</v>
      </c>
      <c r="FE54" s="186">
        <f t="shared" si="376"/>
        <v>0</v>
      </c>
      <c r="FF54" s="186">
        <f t="shared" si="376"/>
        <v>0</v>
      </c>
      <c r="FG54" s="186">
        <f t="shared" si="376"/>
        <v>0</v>
      </c>
      <c r="FH54" s="186">
        <f t="shared" si="376"/>
        <v>0</v>
      </c>
      <c r="FI54" s="186">
        <f t="shared" si="376"/>
        <v>0</v>
      </c>
      <c r="FJ54" s="186">
        <f t="shared" si="376"/>
        <v>0</v>
      </c>
      <c r="FK54" s="186">
        <f t="shared" si="376"/>
        <v>0</v>
      </c>
      <c r="FL54" s="186">
        <f t="shared" si="376"/>
        <v>20000000</v>
      </c>
      <c r="FM54" s="186">
        <v>49684000</v>
      </c>
      <c r="FN54" s="186">
        <v>36986667</v>
      </c>
      <c r="FO54" s="186">
        <v>4200000</v>
      </c>
      <c r="FP54" s="186">
        <f t="shared" si="376"/>
        <v>0</v>
      </c>
      <c r="FQ54" s="186">
        <f t="shared" si="376"/>
        <v>0</v>
      </c>
      <c r="FR54" s="186">
        <f t="shared" si="376"/>
        <v>0</v>
      </c>
      <c r="FS54" s="186">
        <f t="shared" si="376"/>
        <v>0</v>
      </c>
      <c r="FT54" s="186">
        <f t="shared" si="376"/>
        <v>0</v>
      </c>
      <c r="FU54" s="186">
        <f t="shared" si="376"/>
        <v>0</v>
      </c>
      <c r="FV54" s="186">
        <f t="shared" si="376"/>
        <v>0</v>
      </c>
      <c r="FW54" s="186">
        <f t="shared" si="376"/>
        <v>0</v>
      </c>
      <c r="FX54" s="186">
        <f t="shared" si="376"/>
        <v>0</v>
      </c>
      <c r="FY54" s="186">
        <f t="shared" si="376"/>
        <v>0</v>
      </c>
      <c r="FZ54" s="186">
        <f t="shared" si="376"/>
        <v>0</v>
      </c>
      <c r="GA54" s="186">
        <f t="shared" si="376"/>
        <v>0</v>
      </c>
      <c r="GB54" s="186">
        <f t="shared" si="376"/>
        <v>0</v>
      </c>
      <c r="GC54" s="186">
        <f t="shared" si="376"/>
        <v>0</v>
      </c>
      <c r="GD54" s="186">
        <f t="shared" si="376"/>
        <v>0</v>
      </c>
      <c r="GE54" s="186">
        <f t="shared" si="376"/>
        <v>0</v>
      </c>
      <c r="GF54" s="186">
        <f t="shared" si="376"/>
        <v>0</v>
      </c>
      <c r="GG54" s="186">
        <f t="shared" si="376"/>
        <v>0</v>
      </c>
      <c r="GH54" s="186">
        <f t="shared" si="376"/>
        <v>0</v>
      </c>
      <c r="GI54" s="186">
        <f t="shared" si="376"/>
        <v>0</v>
      </c>
      <c r="GJ54" s="186">
        <f t="shared" si="376"/>
        <v>0</v>
      </c>
      <c r="GK54" s="186">
        <f t="shared" si="376"/>
        <v>0</v>
      </c>
      <c r="GL54" s="186">
        <f t="shared" si="376"/>
        <v>0</v>
      </c>
      <c r="GM54" s="186">
        <f t="shared" si="376"/>
        <v>0</v>
      </c>
      <c r="GN54" s="186">
        <f t="shared" si="376"/>
        <v>0</v>
      </c>
      <c r="GO54" s="186">
        <f t="shared" si="376"/>
        <v>0</v>
      </c>
      <c r="GP54" s="186">
        <f t="shared" si="376"/>
        <v>0</v>
      </c>
      <c r="GQ54" s="186">
        <f t="shared" si="376"/>
        <v>0</v>
      </c>
      <c r="GR54" s="186">
        <f t="shared" si="376"/>
        <v>0</v>
      </c>
      <c r="GS54" s="186">
        <f t="shared" si="376"/>
        <v>0</v>
      </c>
      <c r="GT54" s="186">
        <f t="shared" si="376"/>
        <v>0</v>
      </c>
      <c r="GU54" s="186">
        <f t="shared" si="376"/>
        <v>20000000</v>
      </c>
      <c r="GV54" s="186">
        <f t="shared" si="376"/>
        <v>197966912</v>
      </c>
      <c r="GW54" s="186">
        <f t="shared" si="376"/>
        <v>184891467</v>
      </c>
      <c r="GX54" s="186">
        <f t="shared" si="376"/>
        <v>184891467</v>
      </c>
      <c r="GY54" s="723">
        <f t="shared" si="376"/>
        <v>0</v>
      </c>
      <c r="GZ54" s="186">
        <f t="shared" si="376"/>
        <v>0</v>
      </c>
      <c r="HA54" s="186">
        <f t="shared" si="376"/>
        <v>0</v>
      </c>
      <c r="HB54" s="186">
        <f t="shared" si="376"/>
        <v>0</v>
      </c>
      <c r="HC54" s="186">
        <f t="shared" si="376"/>
        <v>0</v>
      </c>
      <c r="HD54" s="186">
        <f t="shared" si="376"/>
        <v>0</v>
      </c>
      <c r="HE54" s="186">
        <f t="shared" si="376"/>
        <v>0</v>
      </c>
      <c r="HF54" s="186">
        <f t="shared" si="376"/>
        <v>30000000</v>
      </c>
      <c r="HG54" s="186">
        <f t="shared" si="376"/>
        <v>18932664</v>
      </c>
      <c r="HH54" s="186">
        <f t="shared" si="376"/>
        <v>18932664</v>
      </c>
      <c r="HI54" s="186">
        <f t="shared" si="376"/>
        <v>0</v>
      </c>
      <c r="HJ54" s="186">
        <f t="shared" si="376"/>
        <v>240000000</v>
      </c>
      <c r="HK54" s="186">
        <f t="shared" si="376"/>
        <v>592966912</v>
      </c>
      <c r="HL54" s="186">
        <f t="shared" si="376"/>
        <v>559598801</v>
      </c>
      <c r="HM54" s="186">
        <f t="shared" si="376"/>
        <v>559446451</v>
      </c>
      <c r="HN54" s="186">
        <f t="shared" si="376"/>
        <v>0</v>
      </c>
      <c r="HO54" s="186">
        <f t="shared" si="376"/>
        <v>0</v>
      </c>
      <c r="HP54" s="186">
        <f t="shared" si="376"/>
        <v>0</v>
      </c>
      <c r="HQ54" s="186">
        <f t="shared" si="376"/>
        <v>0</v>
      </c>
      <c r="HR54" s="186">
        <f t="shared" si="376"/>
        <v>0</v>
      </c>
      <c r="HS54" s="186">
        <f t="shared" si="376"/>
        <v>0</v>
      </c>
      <c r="HT54" s="186">
        <f t="shared" si="376"/>
        <v>0</v>
      </c>
      <c r="HU54" s="186">
        <f t="shared" si="376"/>
        <v>0</v>
      </c>
      <c r="HV54" s="186">
        <f t="shared" si="376"/>
        <v>0</v>
      </c>
      <c r="HW54" s="186">
        <f t="shared" si="376"/>
        <v>0</v>
      </c>
      <c r="HX54" s="186">
        <f t="shared" si="376"/>
        <v>0</v>
      </c>
      <c r="HY54" s="186">
        <f t="shared" si="376"/>
        <v>0</v>
      </c>
      <c r="HZ54" s="186">
        <f t="shared" si="376"/>
        <v>0</v>
      </c>
      <c r="IA54" s="186">
        <f t="shared" si="376"/>
        <v>0</v>
      </c>
      <c r="IB54" s="186">
        <f t="shared" si="376"/>
        <v>0</v>
      </c>
      <c r="IC54" s="186">
        <f t="shared" si="376"/>
        <v>0</v>
      </c>
      <c r="ID54" s="186">
        <f t="shared" si="376"/>
        <v>0</v>
      </c>
      <c r="IE54" s="186">
        <f t="shared" si="376"/>
        <v>0</v>
      </c>
      <c r="IF54" s="186">
        <f t="shared" si="376"/>
        <v>0</v>
      </c>
      <c r="IG54" s="186">
        <f t="shared" si="376"/>
        <v>0</v>
      </c>
      <c r="IH54" s="186">
        <f t="shared" si="376"/>
        <v>0</v>
      </c>
      <c r="II54" s="186">
        <f t="shared" si="376"/>
        <v>0</v>
      </c>
      <c r="IJ54" s="186">
        <f t="shared" si="376"/>
        <v>0</v>
      </c>
      <c r="IK54" s="186">
        <f t="shared" si="376"/>
        <v>0</v>
      </c>
      <c r="IL54" s="186">
        <f t="shared" si="376"/>
        <v>0</v>
      </c>
      <c r="IM54" s="186">
        <f t="shared" si="376"/>
        <v>0</v>
      </c>
      <c r="IN54" s="186">
        <f t="shared" si="376"/>
        <v>0</v>
      </c>
      <c r="IO54" s="186">
        <f t="shared" si="376"/>
        <v>0</v>
      </c>
      <c r="IP54" s="186">
        <f t="shared" si="376"/>
        <v>0</v>
      </c>
      <c r="IQ54" s="186">
        <f t="shared" si="376"/>
        <v>0</v>
      </c>
      <c r="IR54" s="186">
        <f t="shared" si="376"/>
        <v>0</v>
      </c>
      <c r="IS54" s="186">
        <f t="shared" si="376"/>
        <v>240000000</v>
      </c>
      <c r="IT54" s="186">
        <f t="shared" si="376"/>
        <v>622966912</v>
      </c>
      <c r="IU54" s="186">
        <f t="shared" si="376"/>
        <v>578531465</v>
      </c>
      <c r="IV54" s="186">
        <f t="shared" si="376"/>
        <v>578379115</v>
      </c>
      <c r="IW54" s="186">
        <f t="shared" si="376"/>
        <v>0</v>
      </c>
    </row>
    <row r="55" spans="1:257" ht="114.75" customHeight="1" x14ac:dyDescent="0.2">
      <c r="A55" s="346"/>
      <c r="B55" s="346"/>
      <c r="C55" s="299">
        <v>5</v>
      </c>
      <c r="D55" s="265" t="s">
        <v>120</v>
      </c>
      <c r="E55" s="382" t="s">
        <v>121</v>
      </c>
      <c r="F55" s="382" t="s">
        <v>122</v>
      </c>
      <c r="G55" s="268">
        <v>35</v>
      </c>
      <c r="H55" s="848" t="s">
        <v>168</v>
      </c>
      <c r="I55" s="265" t="s">
        <v>144</v>
      </c>
      <c r="J55" s="270" t="s">
        <v>125</v>
      </c>
      <c r="K55" s="270">
        <v>13</v>
      </c>
      <c r="L55" s="372" t="s">
        <v>58</v>
      </c>
      <c r="M55" s="273">
        <v>0</v>
      </c>
      <c r="N55" s="273">
        <v>5</v>
      </c>
      <c r="O55" s="369">
        <v>5</v>
      </c>
      <c r="P55" s="383">
        <v>5</v>
      </c>
      <c r="Q55" s="369">
        <v>5</v>
      </c>
      <c r="R55" s="275"/>
      <c r="S55" s="375">
        <v>5</v>
      </c>
      <c r="T55" s="369">
        <v>5</v>
      </c>
      <c r="U55" s="369"/>
      <c r="V55" s="383">
        <v>5</v>
      </c>
      <c r="W55" s="369">
        <v>5</v>
      </c>
      <c r="X55" s="772"/>
      <c r="Y55" s="782">
        <v>5</v>
      </c>
      <c r="Z55" s="384">
        <f>BM55/$BM$54</f>
        <v>0.96666666666666667</v>
      </c>
      <c r="AA55" s="273">
        <v>8</v>
      </c>
      <c r="AB55" s="372" t="s">
        <v>135</v>
      </c>
      <c r="AC55" s="50"/>
      <c r="AD55" s="41"/>
      <c r="AE55" s="41"/>
      <c r="AF55" s="41"/>
      <c r="AG55" s="50"/>
      <c r="AH55" s="41"/>
      <c r="AI55" s="41"/>
      <c r="AJ55" s="41"/>
      <c r="AK55" s="46">
        <v>87000000</v>
      </c>
      <c r="AL55" s="47">
        <v>112000000</v>
      </c>
      <c r="AM55" s="42">
        <v>106577500</v>
      </c>
      <c r="AN55" s="42">
        <v>106577500</v>
      </c>
      <c r="AO55" s="51"/>
      <c r="AP55" s="47"/>
      <c r="AQ55" s="47"/>
      <c r="AR55" s="47"/>
      <c r="AS55" s="51"/>
      <c r="AT55" s="47"/>
      <c r="AU55" s="48"/>
      <c r="AV55" s="41"/>
      <c r="AW55" s="50"/>
      <c r="AX55" s="41"/>
      <c r="AY55" s="41"/>
      <c r="AZ55" s="41"/>
      <c r="BA55" s="50"/>
      <c r="BB55" s="41"/>
      <c r="BC55" s="41"/>
      <c r="BD55" s="41"/>
      <c r="BE55" s="50"/>
      <c r="BF55" s="41"/>
      <c r="BG55" s="41"/>
      <c r="BH55" s="41"/>
      <c r="BI55" s="50"/>
      <c r="BJ55" s="41"/>
      <c r="BK55" s="41"/>
      <c r="BL55" s="41"/>
      <c r="BM55" s="40">
        <f>+AC55+AG55+AK55+AO55+AS55+AW55+BA55+BE55+BI55</f>
        <v>87000000</v>
      </c>
      <c r="BN55" s="41">
        <f t="shared" ref="BN55:BP57" si="377">AD55+AH55+AL55+AP55+AT55+AX55+BB55+BF55+BJ55</f>
        <v>112000000</v>
      </c>
      <c r="BO55" s="41">
        <f t="shared" si="377"/>
        <v>106577500</v>
      </c>
      <c r="BP55" s="41">
        <f t="shared" si="377"/>
        <v>106577500</v>
      </c>
      <c r="BQ55" s="87"/>
      <c r="BR55" s="87"/>
      <c r="BS55" s="87"/>
      <c r="BT55" s="87"/>
      <c r="BU55" s="87"/>
      <c r="BV55" s="87">
        <v>17340000</v>
      </c>
      <c r="BW55" s="87">
        <v>14600331</v>
      </c>
      <c r="BX55" s="87">
        <v>14600331</v>
      </c>
      <c r="BY55" s="87"/>
      <c r="BZ55" s="88">
        <v>90000000</v>
      </c>
      <c r="CA55" s="87">
        <v>42660000</v>
      </c>
      <c r="CB55" s="87">
        <v>35211667</v>
      </c>
      <c r="CC55" s="87">
        <v>35211667</v>
      </c>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2">
        <f t="shared" si="207"/>
        <v>90000000</v>
      </c>
      <c r="DF55" s="102">
        <f t="shared" ref="DF55:DH57" si="378">BR55+BV55+CA55+CF55+CJ55+CN55+CR55+CW55+DB55</f>
        <v>60000000</v>
      </c>
      <c r="DG55" s="102">
        <f t="shared" si="378"/>
        <v>49811998</v>
      </c>
      <c r="DH55" s="102">
        <f t="shared" si="378"/>
        <v>49811998</v>
      </c>
      <c r="DI55" s="102"/>
      <c r="DJ55" s="88"/>
      <c r="DK55" s="57"/>
      <c r="DL55" s="88"/>
      <c r="DM55" s="88"/>
      <c r="DN55" s="88"/>
      <c r="DO55" s="88"/>
      <c r="DP55" s="88"/>
      <c r="DQ55" s="88"/>
      <c r="DR55" s="88"/>
      <c r="DS55" s="88">
        <v>23000000</v>
      </c>
      <c r="DT55" s="88">
        <v>44000000</v>
      </c>
      <c r="DU55" s="88">
        <v>43025667</v>
      </c>
      <c r="DV55" s="88">
        <v>43025667</v>
      </c>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7"/>
      <c r="EU55" s="87"/>
      <c r="EV55" s="87"/>
      <c r="EW55" s="82">
        <f t="shared" ref="EW55:EX57" si="379">DJ55+DN55+DS55+DX55+EB55+EF55+EJ55+EN55+ES55</f>
        <v>23000000</v>
      </c>
      <c r="EX55" s="90">
        <f t="shared" si="379"/>
        <v>44000000</v>
      </c>
      <c r="EY55" s="90">
        <f t="shared" ref="EY55:EZ57" si="380">DL55+DP55+DU55+DZ55+ED55+EH55+EL55+EP55+EU55</f>
        <v>43025667</v>
      </c>
      <c r="EZ55" s="90">
        <f t="shared" si="380"/>
        <v>43025667</v>
      </c>
      <c r="FA55" s="173"/>
      <c r="FB55" s="87"/>
      <c r="FC55" s="88"/>
      <c r="FD55" s="88"/>
      <c r="FE55" s="88"/>
      <c r="FF55" s="133"/>
      <c r="FG55" s="87"/>
      <c r="FH55" s="87"/>
      <c r="FI55" s="87"/>
      <c r="FJ55" s="87"/>
      <c r="FK55" s="87"/>
      <c r="FL55" s="87">
        <v>17000000</v>
      </c>
      <c r="FM55" s="87">
        <v>49684000</v>
      </c>
      <c r="FN55" s="87">
        <v>37914667</v>
      </c>
      <c r="FO55" s="87">
        <v>37914667</v>
      </c>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2">
        <f>FB55+FG55+FL55+FQ55+FV55+GA55+GF55+GK55+GP55</f>
        <v>17000000</v>
      </c>
      <c r="GV55" s="82">
        <f t="shared" ref="GV55:GY57" si="381">GQ55+GL55+GG55+GB55+FW55+FR55+FM55+FH55</f>
        <v>49684000</v>
      </c>
      <c r="GW55" s="82">
        <f t="shared" si="381"/>
        <v>37914667</v>
      </c>
      <c r="GX55" s="82">
        <f t="shared" si="381"/>
        <v>37914667</v>
      </c>
      <c r="GY55" s="792">
        <f t="shared" si="381"/>
        <v>0</v>
      </c>
      <c r="GZ55" s="792">
        <f t="shared" ref="GZ55:GZ57" si="382">AC55+BQ55+DJ55+FB55</f>
        <v>0</v>
      </c>
      <c r="HA55" s="792">
        <f t="shared" ref="HA55:HA57" si="383">AD55+BR55+DK55+FC55</f>
        <v>0</v>
      </c>
      <c r="HB55" s="792">
        <f t="shared" ref="HB55:HB57" si="384">AE55+BS55+DL55+FD55</f>
        <v>0</v>
      </c>
      <c r="HC55" s="792">
        <f t="shared" ref="HC55:HC57" si="385">AF55+BT55+DM55+FE55</f>
        <v>0</v>
      </c>
      <c r="HD55" s="792">
        <f t="shared" ref="HD55:HD57" si="386">FF55</f>
        <v>0</v>
      </c>
      <c r="HE55" s="792">
        <f t="shared" ref="HE55:HE57" si="387">AG55+BU55+DN55+FG55</f>
        <v>0</v>
      </c>
      <c r="HF55" s="792">
        <f t="shared" ref="HF55:HF57" si="388">AH55+BV55+DO55+FH55</f>
        <v>17340000</v>
      </c>
      <c r="HG55" s="792">
        <f t="shared" ref="HG55:HG57" si="389">AI55+BW55+DP55+FI55</f>
        <v>14600331</v>
      </c>
      <c r="HH55" s="792">
        <f t="shared" ref="HH55:HH57" si="390">AJ55+BX55+DQ55+FJ55</f>
        <v>14600331</v>
      </c>
      <c r="HI55" s="792">
        <f t="shared" ref="HI55:HI57" si="391">BY55+DR55+FK55</f>
        <v>0</v>
      </c>
      <c r="HJ55" s="792">
        <f t="shared" ref="HJ55:HJ57" si="392">AK55+BZ55+DS55+FL55</f>
        <v>217000000</v>
      </c>
      <c r="HK55" s="792">
        <f t="shared" ref="HK55:HK57" si="393">AL55+CA55+DT55+FM55</f>
        <v>248344000</v>
      </c>
      <c r="HL55" s="792">
        <f t="shared" ref="HL55:HL57" si="394">AM55+CB55+DU55+FN55</f>
        <v>222729501</v>
      </c>
      <c r="HM55" s="792">
        <f t="shared" ref="HM55:HM57" si="395">AN55+CC55+DV55+FO55</f>
        <v>222729501</v>
      </c>
      <c r="HN55" s="792">
        <f t="shared" ref="HN55:HN57" si="396">CD55+DW55+FP55</f>
        <v>0</v>
      </c>
      <c r="HO55" s="792">
        <f t="shared" ref="HO55:HO57" si="397">AO55+CE55+DX55+FQ55</f>
        <v>0</v>
      </c>
      <c r="HP55" s="792">
        <f t="shared" ref="HP55:HP57" si="398">AP55+CF55+DY55+FR55</f>
        <v>0</v>
      </c>
      <c r="HQ55" s="792">
        <f t="shared" ref="HQ55:HQ57" si="399">AQ55+CG55+DZ55+FS55</f>
        <v>0</v>
      </c>
      <c r="HR55" s="792">
        <f t="shared" ref="HR55:HR57" si="400">AR55+CH55+EA55+FT55</f>
        <v>0</v>
      </c>
      <c r="HS55" s="792">
        <f t="shared" ref="HS55:HS57" si="401">FU55</f>
        <v>0</v>
      </c>
      <c r="HT55" s="792">
        <f t="shared" ref="HT55:HT57" si="402">AS55+CI55+EB55+FV55</f>
        <v>0</v>
      </c>
      <c r="HU55" s="792">
        <f t="shared" ref="HU55:HU57" si="403">AT55+CJ55+EC55+FW55</f>
        <v>0</v>
      </c>
      <c r="HV55" s="792">
        <f t="shared" ref="HV55:HV57" si="404">AU55+CK55+ED55+FX55</f>
        <v>0</v>
      </c>
      <c r="HW55" s="792">
        <f t="shared" ref="HW55:HW57" si="405">AV55+CL55+EE55+FY55</f>
        <v>0</v>
      </c>
      <c r="HX55" s="792">
        <f t="shared" ref="HX55:HX57" si="406">FZ55</f>
        <v>0</v>
      </c>
      <c r="HY55" s="792">
        <f t="shared" ref="HY55:HY57" si="407">AW55+CM55+EF55+GA55</f>
        <v>0</v>
      </c>
      <c r="HZ55" s="792">
        <f t="shared" ref="HZ55:HZ57" si="408">AX55+CN55+EG55+GB55</f>
        <v>0</v>
      </c>
      <c r="IA55" s="792">
        <f t="shared" ref="IA55:IA57" si="409">AY55+CO55+EH55+GC55</f>
        <v>0</v>
      </c>
      <c r="IB55" s="792">
        <f t="shared" ref="IB55:IB57" si="410">AZ55+CP55+EI55+GD55</f>
        <v>0</v>
      </c>
      <c r="IC55" s="792">
        <f t="shared" ref="IC55:IC57" si="411">GE55</f>
        <v>0</v>
      </c>
      <c r="ID55" s="792">
        <f t="shared" ref="ID55:ID57" si="412">BA55+CQ55+EJ55+GF55</f>
        <v>0</v>
      </c>
      <c r="IE55" s="792">
        <f t="shared" ref="IE55:IE57" si="413">BB55+CR55+EK55+GG55</f>
        <v>0</v>
      </c>
      <c r="IF55" s="792">
        <f t="shared" ref="IF55:IF57" si="414">BC55+CS55+EL55+GH55</f>
        <v>0</v>
      </c>
      <c r="IG55" s="792">
        <f t="shared" ref="IG55:IG57" si="415">BD55+CT55+EM55+GI55</f>
        <v>0</v>
      </c>
      <c r="IH55" s="792">
        <f t="shared" ref="IH55:IH57" si="416">CU55+GJ55</f>
        <v>0</v>
      </c>
      <c r="II55" s="792">
        <f t="shared" ref="II55:II57" si="417">BE55+CV55+EN55+GK55</f>
        <v>0</v>
      </c>
      <c r="IJ55" s="792">
        <f t="shared" ref="IJ55:IJ57" si="418">BF55+CW55+EO55+GL55</f>
        <v>0</v>
      </c>
      <c r="IK55" s="792">
        <f t="shared" ref="IK55:IK57" si="419">BG55+CX55+EP55+GM55</f>
        <v>0</v>
      </c>
      <c r="IL55" s="792">
        <f t="shared" ref="IL55:IL57" si="420">BH55+CY55+EQ55+GM55</f>
        <v>0</v>
      </c>
      <c r="IM55" s="792">
        <f t="shared" ref="IM55:IM57" si="421">CZ55+ER55+GO55</f>
        <v>0</v>
      </c>
      <c r="IN55" s="792">
        <f t="shared" ref="IN55:IN57" si="422">BI55+DA55+ES55+GP55</f>
        <v>0</v>
      </c>
      <c r="IO55" s="792"/>
      <c r="IP55" s="792"/>
      <c r="IQ55" s="792"/>
      <c r="IR55" s="792"/>
      <c r="IS55" s="792">
        <f t="shared" ref="IS55:IS57" si="423">GZ55+HE55+HJ55+HO55+HT55+HY55+ID55+II55+IN55</f>
        <v>217000000</v>
      </c>
      <c r="IT55" s="792">
        <f t="shared" ref="IT55:IT57" si="424">HA55+HF55+HK55+HP55+HU55+HZ55+IE55+IJ55+IO55</f>
        <v>265684000</v>
      </c>
      <c r="IU55" s="792">
        <f t="shared" ref="IU55:IU57" si="425">HB55+HG55+HL55+HQ55+HV55+IA55+IF55+IK55+IP55</f>
        <v>237329832</v>
      </c>
      <c r="IV55" s="792">
        <f t="shared" ref="IV55:IV57" si="426">HC55+HH55+HM55+HR55+HW55+IB55+IG55+IL55+IQ55</f>
        <v>237329832</v>
      </c>
      <c r="IW55" s="793">
        <f t="shared" ref="IW55:IW57" si="427">HD55+HI55+HN55+HS55+HX55+IC55+IH55+IM55+IR55</f>
        <v>0</v>
      </c>
    </row>
    <row r="56" spans="1:257" ht="93.75" customHeight="1" x14ac:dyDescent="0.2">
      <c r="A56" s="346"/>
      <c r="B56" s="346"/>
      <c r="C56" s="299">
        <v>6</v>
      </c>
      <c r="D56" s="265" t="s">
        <v>162</v>
      </c>
      <c r="E56" s="273" t="s">
        <v>127</v>
      </c>
      <c r="F56" s="273" t="s">
        <v>128</v>
      </c>
      <c r="G56" s="273">
        <v>36</v>
      </c>
      <c r="H56" s="848" t="s">
        <v>169</v>
      </c>
      <c r="I56" s="269" t="s">
        <v>170</v>
      </c>
      <c r="J56" s="270" t="s">
        <v>125</v>
      </c>
      <c r="K56" s="270">
        <v>13</v>
      </c>
      <c r="L56" s="372" t="s">
        <v>73</v>
      </c>
      <c r="M56" s="273">
        <v>0</v>
      </c>
      <c r="N56" s="273">
        <v>3</v>
      </c>
      <c r="O56" s="273">
        <v>1</v>
      </c>
      <c r="P56" s="274">
        <v>1</v>
      </c>
      <c r="Q56" s="272">
        <v>1</v>
      </c>
      <c r="R56" s="275"/>
      <c r="S56" s="297">
        <v>1</v>
      </c>
      <c r="T56" s="272">
        <v>1</v>
      </c>
      <c r="U56" s="272"/>
      <c r="V56" s="277">
        <v>2</v>
      </c>
      <c r="W56" s="272">
        <v>0</v>
      </c>
      <c r="X56" s="773"/>
      <c r="Y56" s="783"/>
      <c r="Z56" s="384">
        <f>BM56/$BM$54</f>
        <v>3.3333333333333333E-2</v>
      </c>
      <c r="AA56" s="273">
        <v>12</v>
      </c>
      <c r="AB56" s="372" t="s">
        <v>74</v>
      </c>
      <c r="AC56" s="50"/>
      <c r="AD56" s="41"/>
      <c r="AE56" s="41"/>
      <c r="AF56" s="41"/>
      <c r="AG56" s="50"/>
      <c r="AH56" s="41"/>
      <c r="AI56" s="41"/>
      <c r="AJ56" s="41"/>
      <c r="AK56" s="46">
        <v>3000000</v>
      </c>
      <c r="AL56" s="42">
        <v>28000000</v>
      </c>
      <c r="AM56" s="42">
        <v>26310834</v>
      </c>
      <c r="AN56" s="42">
        <v>26310834</v>
      </c>
      <c r="AO56" s="51"/>
      <c r="AP56" s="47"/>
      <c r="AQ56" s="47"/>
      <c r="AR56" s="47"/>
      <c r="AS56" s="51"/>
      <c r="AT56" s="47"/>
      <c r="AU56" s="48"/>
      <c r="AV56" s="41"/>
      <c r="AW56" s="50"/>
      <c r="AX56" s="41"/>
      <c r="AY56" s="41"/>
      <c r="AZ56" s="41"/>
      <c r="BA56" s="50"/>
      <c r="BB56" s="41"/>
      <c r="BC56" s="41"/>
      <c r="BD56" s="41"/>
      <c r="BE56" s="50"/>
      <c r="BF56" s="41"/>
      <c r="BG56" s="41"/>
      <c r="BH56" s="41"/>
      <c r="BI56" s="50"/>
      <c r="BJ56" s="41"/>
      <c r="BK56" s="41"/>
      <c r="BL56" s="41"/>
      <c r="BM56" s="40">
        <f>+AC56+AG56+AK56+AO56+AS56+AW56+BA56+BE56+BI56</f>
        <v>3000000</v>
      </c>
      <c r="BN56" s="41">
        <f t="shared" si="377"/>
        <v>28000000</v>
      </c>
      <c r="BO56" s="41">
        <f t="shared" si="377"/>
        <v>26310834</v>
      </c>
      <c r="BP56" s="41">
        <f t="shared" si="377"/>
        <v>26310834</v>
      </c>
      <c r="BQ56" s="87"/>
      <c r="BR56" s="87"/>
      <c r="BS56" s="87"/>
      <c r="BT56" s="87"/>
      <c r="BU56" s="87"/>
      <c r="BV56" s="87">
        <v>10990000</v>
      </c>
      <c r="BW56" s="87">
        <v>4332333</v>
      </c>
      <c r="BX56" s="87">
        <v>4332333</v>
      </c>
      <c r="BY56" s="87"/>
      <c r="BZ56" s="88">
        <v>3500000</v>
      </c>
      <c r="CA56" s="87">
        <v>22510000</v>
      </c>
      <c r="CB56" s="87">
        <v>22418333</v>
      </c>
      <c r="CC56" s="87">
        <v>22265983</v>
      </c>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2">
        <f t="shared" si="207"/>
        <v>3500000</v>
      </c>
      <c r="DF56" s="102">
        <f t="shared" si="378"/>
        <v>33500000</v>
      </c>
      <c r="DG56" s="102">
        <f t="shared" si="378"/>
        <v>26750666</v>
      </c>
      <c r="DH56" s="102">
        <f t="shared" si="378"/>
        <v>26598316</v>
      </c>
      <c r="DI56" s="102"/>
      <c r="DJ56" s="88"/>
      <c r="DK56" s="57"/>
      <c r="DL56" s="88"/>
      <c r="DM56" s="88"/>
      <c r="DN56" s="88"/>
      <c r="DO56" s="88"/>
      <c r="DP56" s="88"/>
      <c r="DQ56" s="88"/>
      <c r="DR56" s="88"/>
      <c r="DS56" s="88">
        <v>3000000</v>
      </c>
      <c r="DT56" s="88">
        <v>29000000</v>
      </c>
      <c r="DU56" s="88">
        <v>29000000</v>
      </c>
      <c r="DV56" s="88">
        <v>29000000</v>
      </c>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7"/>
      <c r="EU56" s="87"/>
      <c r="EV56" s="87"/>
      <c r="EW56" s="82">
        <f t="shared" si="379"/>
        <v>3000000</v>
      </c>
      <c r="EX56" s="90">
        <f t="shared" si="379"/>
        <v>29000000</v>
      </c>
      <c r="EY56" s="90">
        <f t="shared" si="380"/>
        <v>29000000</v>
      </c>
      <c r="EZ56" s="90">
        <f t="shared" si="380"/>
        <v>29000000</v>
      </c>
      <c r="FA56" s="173"/>
      <c r="FB56" s="87"/>
      <c r="FC56" s="88"/>
      <c r="FD56" s="88"/>
      <c r="FE56" s="88"/>
      <c r="FF56" s="133"/>
      <c r="FG56" s="87">
        <v>0</v>
      </c>
      <c r="FH56" s="87"/>
      <c r="FI56" s="87"/>
      <c r="FJ56" s="87"/>
      <c r="FK56" s="87"/>
      <c r="FL56" s="87">
        <v>0</v>
      </c>
      <c r="FM56" s="87"/>
      <c r="FN56" s="87"/>
      <c r="FO56" s="87"/>
      <c r="FP56" s="87"/>
      <c r="FQ56" s="87">
        <v>0</v>
      </c>
      <c r="FR56" s="87"/>
      <c r="FS56" s="87"/>
      <c r="FT56" s="87"/>
      <c r="FU56" s="87"/>
      <c r="FV56" s="87">
        <v>0</v>
      </c>
      <c r="FW56" s="87"/>
      <c r="FX56" s="87"/>
      <c r="FY56" s="87"/>
      <c r="FZ56" s="87"/>
      <c r="GA56" s="87">
        <v>0</v>
      </c>
      <c r="GB56" s="87"/>
      <c r="GC56" s="87"/>
      <c r="GD56" s="87"/>
      <c r="GE56" s="87"/>
      <c r="GF56" s="87">
        <v>0</v>
      </c>
      <c r="GG56" s="87"/>
      <c r="GH56" s="87"/>
      <c r="GI56" s="87"/>
      <c r="GJ56" s="87"/>
      <c r="GK56" s="87">
        <v>0</v>
      </c>
      <c r="GL56" s="87"/>
      <c r="GM56" s="87"/>
      <c r="GN56" s="87"/>
      <c r="GO56" s="87"/>
      <c r="GP56" s="87">
        <v>0</v>
      </c>
      <c r="GQ56" s="87"/>
      <c r="GR56" s="87"/>
      <c r="GS56" s="87"/>
      <c r="GT56" s="87"/>
      <c r="GU56" s="82">
        <f>FB56+FG56+FL56+FQ56+FV56+GA56+GF56+GK56+GP56</f>
        <v>0</v>
      </c>
      <c r="GV56" s="82">
        <f t="shared" si="381"/>
        <v>0</v>
      </c>
      <c r="GW56" s="82">
        <f t="shared" si="381"/>
        <v>0</v>
      </c>
      <c r="GX56" s="82">
        <f t="shared" si="381"/>
        <v>0</v>
      </c>
      <c r="GY56" s="792">
        <f t="shared" si="381"/>
        <v>0</v>
      </c>
      <c r="GZ56" s="792">
        <f t="shared" si="382"/>
        <v>0</v>
      </c>
      <c r="HA56" s="792">
        <f t="shared" si="383"/>
        <v>0</v>
      </c>
      <c r="HB56" s="792">
        <f t="shared" si="384"/>
        <v>0</v>
      </c>
      <c r="HC56" s="792">
        <f t="shared" si="385"/>
        <v>0</v>
      </c>
      <c r="HD56" s="792">
        <f t="shared" si="386"/>
        <v>0</v>
      </c>
      <c r="HE56" s="792">
        <f t="shared" si="387"/>
        <v>0</v>
      </c>
      <c r="HF56" s="792">
        <f t="shared" si="388"/>
        <v>10990000</v>
      </c>
      <c r="HG56" s="792">
        <f t="shared" si="389"/>
        <v>4332333</v>
      </c>
      <c r="HH56" s="792">
        <f t="shared" si="390"/>
        <v>4332333</v>
      </c>
      <c r="HI56" s="792">
        <f t="shared" si="391"/>
        <v>0</v>
      </c>
      <c r="HJ56" s="792">
        <f t="shared" si="392"/>
        <v>9500000</v>
      </c>
      <c r="HK56" s="792">
        <f t="shared" si="393"/>
        <v>79510000</v>
      </c>
      <c r="HL56" s="792">
        <f t="shared" si="394"/>
        <v>77729167</v>
      </c>
      <c r="HM56" s="792">
        <f t="shared" si="395"/>
        <v>77576817</v>
      </c>
      <c r="HN56" s="792">
        <f t="shared" si="396"/>
        <v>0</v>
      </c>
      <c r="HO56" s="792">
        <f t="shared" si="397"/>
        <v>0</v>
      </c>
      <c r="HP56" s="792">
        <f t="shared" si="398"/>
        <v>0</v>
      </c>
      <c r="HQ56" s="792">
        <f t="shared" si="399"/>
        <v>0</v>
      </c>
      <c r="HR56" s="792">
        <f t="shared" si="400"/>
        <v>0</v>
      </c>
      <c r="HS56" s="792">
        <f t="shared" si="401"/>
        <v>0</v>
      </c>
      <c r="HT56" s="792">
        <f t="shared" si="402"/>
        <v>0</v>
      </c>
      <c r="HU56" s="792">
        <f t="shared" si="403"/>
        <v>0</v>
      </c>
      <c r="HV56" s="792">
        <f t="shared" si="404"/>
        <v>0</v>
      </c>
      <c r="HW56" s="792">
        <f t="shared" si="405"/>
        <v>0</v>
      </c>
      <c r="HX56" s="792">
        <f t="shared" si="406"/>
        <v>0</v>
      </c>
      <c r="HY56" s="792">
        <f t="shared" si="407"/>
        <v>0</v>
      </c>
      <c r="HZ56" s="792">
        <f t="shared" si="408"/>
        <v>0</v>
      </c>
      <c r="IA56" s="792">
        <f t="shared" si="409"/>
        <v>0</v>
      </c>
      <c r="IB56" s="792">
        <f t="shared" si="410"/>
        <v>0</v>
      </c>
      <c r="IC56" s="792">
        <f t="shared" si="411"/>
        <v>0</v>
      </c>
      <c r="ID56" s="792">
        <f t="shared" si="412"/>
        <v>0</v>
      </c>
      <c r="IE56" s="792">
        <f t="shared" si="413"/>
        <v>0</v>
      </c>
      <c r="IF56" s="792">
        <f t="shared" si="414"/>
        <v>0</v>
      </c>
      <c r="IG56" s="792">
        <f t="shared" si="415"/>
        <v>0</v>
      </c>
      <c r="IH56" s="792">
        <f t="shared" si="416"/>
        <v>0</v>
      </c>
      <c r="II56" s="792">
        <f t="shared" si="417"/>
        <v>0</v>
      </c>
      <c r="IJ56" s="792">
        <f t="shared" si="418"/>
        <v>0</v>
      </c>
      <c r="IK56" s="792">
        <f t="shared" si="419"/>
        <v>0</v>
      </c>
      <c r="IL56" s="792">
        <f t="shared" si="420"/>
        <v>0</v>
      </c>
      <c r="IM56" s="792">
        <f t="shared" si="421"/>
        <v>0</v>
      </c>
      <c r="IN56" s="792">
        <f t="shared" si="422"/>
        <v>0</v>
      </c>
      <c r="IO56" s="792"/>
      <c r="IP56" s="792"/>
      <c r="IQ56" s="792"/>
      <c r="IR56" s="792"/>
      <c r="IS56" s="792">
        <f t="shared" si="423"/>
        <v>9500000</v>
      </c>
      <c r="IT56" s="792">
        <f t="shared" si="424"/>
        <v>90500000</v>
      </c>
      <c r="IU56" s="792">
        <f t="shared" si="425"/>
        <v>82061500</v>
      </c>
      <c r="IV56" s="792">
        <f t="shared" si="426"/>
        <v>81909150</v>
      </c>
      <c r="IW56" s="793">
        <f t="shared" si="427"/>
        <v>0</v>
      </c>
    </row>
    <row r="57" spans="1:257" ht="93.75" customHeight="1" x14ac:dyDescent="0.2">
      <c r="A57" s="346"/>
      <c r="B57" s="346"/>
      <c r="C57" s="284">
        <v>7</v>
      </c>
      <c r="D57" s="331" t="s">
        <v>150</v>
      </c>
      <c r="E57" s="324" t="s">
        <v>132</v>
      </c>
      <c r="F57" s="380">
        <v>0.27</v>
      </c>
      <c r="G57" s="273">
        <v>37</v>
      </c>
      <c r="H57" s="848" t="s">
        <v>171</v>
      </c>
      <c r="I57" s="265" t="s">
        <v>172</v>
      </c>
      <c r="J57" s="270" t="s">
        <v>125</v>
      </c>
      <c r="K57" s="270">
        <v>13</v>
      </c>
      <c r="L57" s="374" t="s">
        <v>58</v>
      </c>
      <c r="M57" s="272">
        <v>0</v>
      </c>
      <c r="N57" s="272">
        <v>1</v>
      </c>
      <c r="O57" s="273">
        <v>0</v>
      </c>
      <c r="P57" s="274"/>
      <c r="Q57" s="272">
        <v>1</v>
      </c>
      <c r="R57" s="275"/>
      <c r="S57" s="297">
        <v>1</v>
      </c>
      <c r="T57" s="272">
        <v>1</v>
      </c>
      <c r="U57" s="272"/>
      <c r="V57" s="277">
        <v>1</v>
      </c>
      <c r="W57" s="272">
        <v>1</v>
      </c>
      <c r="X57" s="773"/>
      <c r="Y57" s="783">
        <v>1</v>
      </c>
      <c r="Z57" s="384">
        <f>BM57/$BM$54</f>
        <v>0</v>
      </c>
      <c r="AA57" s="273">
        <v>2</v>
      </c>
      <c r="AB57" s="372" t="s">
        <v>141</v>
      </c>
      <c r="AC57" s="50"/>
      <c r="AD57" s="41"/>
      <c r="AE57" s="41"/>
      <c r="AF57" s="41"/>
      <c r="AG57" s="50"/>
      <c r="AH57" s="41"/>
      <c r="AI57" s="41"/>
      <c r="AJ57" s="41"/>
      <c r="AK57" s="50"/>
      <c r="AL57" s="41"/>
      <c r="AM57" s="41"/>
      <c r="AN57" s="41"/>
      <c r="AO57" s="50"/>
      <c r="AP57" s="41"/>
      <c r="AQ57" s="41"/>
      <c r="AR57" s="41"/>
      <c r="AS57" s="50"/>
      <c r="AT57" s="41"/>
      <c r="AU57" s="41"/>
      <c r="AV57" s="41"/>
      <c r="AW57" s="50"/>
      <c r="AX57" s="41"/>
      <c r="AY57" s="41"/>
      <c r="AZ57" s="41"/>
      <c r="BA57" s="50"/>
      <c r="BB57" s="41"/>
      <c r="BC57" s="41"/>
      <c r="BD57" s="41"/>
      <c r="BE57" s="50"/>
      <c r="BF57" s="41"/>
      <c r="BG57" s="41"/>
      <c r="BH57" s="41"/>
      <c r="BI57" s="50"/>
      <c r="BJ57" s="41"/>
      <c r="BK57" s="41"/>
      <c r="BL57" s="41"/>
      <c r="BM57" s="40">
        <f>+AC57+AG57+AK57+AO57+AS57+AW57+BA57+BE57+BI57</f>
        <v>0</v>
      </c>
      <c r="BN57" s="41">
        <f t="shared" si="377"/>
        <v>0</v>
      </c>
      <c r="BO57" s="41">
        <f t="shared" si="377"/>
        <v>0</v>
      </c>
      <c r="BP57" s="41">
        <f t="shared" si="377"/>
        <v>0</v>
      </c>
      <c r="BQ57" s="87"/>
      <c r="BR57" s="87"/>
      <c r="BS57" s="87"/>
      <c r="BT57" s="87"/>
      <c r="BU57" s="87"/>
      <c r="BV57" s="87">
        <v>1670000</v>
      </c>
      <c r="BW57" s="87">
        <v>0</v>
      </c>
      <c r="BX57" s="87">
        <v>0</v>
      </c>
      <c r="BY57" s="87"/>
      <c r="BZ57" s="88">
        <v>6500000</v>
      </c>
      <c r="CA57" s="87">
        <v>54830000</v>
      </c>
      <c r="CB57" s="87">
        <v>54830000</v>
      </c>
      <c r="CC57" s="87">
        <v>54830000</v>
      </c>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2">
        <f t="shared" si="207"/>
        <v>6500000</v>
      </c>
      <c r="DF57" s="102">
        <f t="shared" si="378"/>
        <v>56500000</v>
      </c>
      <c r="DG57" s="102">
        <f t="shared" si="378"/>
        <v>54830000</v>
      </c>
      <c r="DH57" s="102">
        <f t="shared" si="378"/>
        <v>54830000</v>
      </c>
      <c r="DI57" s="102"/>
      <c r="DJ57" s="88"/>
      <c r="DK57" s="57"/>
      <c r="DL57" s="88"/>
      <c r="DM57" s="88"/>
      <c r="DN57" s="88"/>
      <c r="DO57" s="88"/>
      <c r="DP57" s="88"/>
      <c r="DQ57" s="88"/>
      <c r="DR57" s="88"/>
      <c r="DS57" s="88">
        <v>4000000</v>
      </c>
      <c r="DT57" s="88">
        <v>62000000</v>
      </c>
      <c r="DU57" s="88">
        <v>57333333</v>
      </c>
      <c r="DV57" s="88">
        <v>57333333</v>
      </c>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7"/>
      <c r="EU57" s="87"/>
      <c r="EV57" s="87"/>
      <c r="EW57" s="82">
        <f t="shared" si="379"/>
        <v>4000000</v>
      </c>
      <c r="EX57" s="90">
        <f t="shared" si="379"/>
        <v>62000000</v>
      </c>
      <c r="EY57" s="90">
        <f t="shared" si="380"/>
        <v>57333333</v>
      </c>
      <c r="EZ57" s="90">
        <f t="shared" si="380"/>
        <v>57333333</v>
      </c>
      <c r="FA57" s="173"/>
      <c r="FB57" s="87"/>
      <c r="FC57" s="88"/>
      <c r="FD57" s="88"/>
      <c r="FE57" s="88"/>
      <c r="FF57" s="133"/>
      <c r="FG57" s="87"/>
      <c r="FH57" s="87"/>
      <c r="FI57" s="87"/>
      <c r="FJ57" s="87"/>
      <c r="FK57" s="87"/>
      <c r="FL57" s="87">
        <v>3000000</v>
      </c>
      <c r="FM57" s="87">
        <v>148282912</v>
      </c>
      <c r="FN57" s="87">
        <v>146976800</v>
      </c>
      <c r="FO57" s="87">
        <v>146976800</v>
      </c>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2">
        <f>FB57+FG57+FL57+FQ57+FV57+GA57+GF57+GK57+GP57</f>
        <v>3000000</v>
      </c>
      <c r="GV57" s="82">
        <f t="shared" si="381"/>
        <v>148282912</v>
      </c>
      <c r="GW57" s="82">
        <f t="shared" si="381"/>
        <v>146976800</v>
      </c>
      <c r="GX57" s="82">
        <f t="shared" si="381"/>
        <v>146976800</v>
      </c>
      <c r="GY57" s="792">
        <f t="shared" si="381"/>
        <v>0</v>
      </c>
      <c r="GZ57" s="792">
        <f t="shared" si="382"/>
        <v>0</v>
      </c>
      <c r="HA57" s="792">
        <f t="shared" si="383"/>
        <v>0</v>
      </c>
      <c r="HB57" s="792">
        <f t="shared" si="384"/>
        <v>0</v>
      </c>
      <c r="HC57" s="792">
        <f t="shared" si="385"/>
        <v>0</v>
      </c>
      <c r="HD57" s="792">
        <f t="shared" si="386"/>
        <v>0</v>
      </c>
      <c r="HE57" s="792">
        <f t="shared" si="387"/>
        <v>0</v>
      </c>
      <c r="HF57" s="792">
        <f t="shared" si="388"/>
        <v>1670000</v>
      </c>
      <c r="HG57" s="792">
        <f t="shared" si="389"/>
        <v>0</v>
      </c>
      <c r="HH57" s="792">
        <f t="shared" si="390"/>
        <v>0</v>
      </c>
      <c r="HI57" s="792">
        <f t="shared" si="391"/>
        <v>0</v>
      </c>
      <c r="HJ57" s="792">
        <f t="shared" si="392"/>
        <v>13500000</v>
      </c>
      <c r="HK57" s="792">
        <f t="shared" si="393"/>
        <v>265112912</v>
      </c>
      <c r="HL57" s="792">
        <f t="shared" si="394"/>
        <v>259140133</v>
      </c>
      <c r="HM57" s="792">
        <f t="shared" si="395"/>
        <v>259140133</v>
      </c>
      <c r="HN57" s="792">
        <f t="shared" si="396"/>
        <v>0</v>
      </c>
      <c r="HO57" s="792">
        <f t="shared" si="397"/>
        <v>0</v>
      </c>
      <c r="HP57" s="792">
        <f t="shared" si="398"/>
        <v>0</v>
      </c>
      <c r="HQ57" s="792">
        <f t="shared" si="399"/>
        <v>0</v>
      </c>
      <c r="HR57" s="792">
        <f t="shared" si="400"/>
        <v>0</v>
      </c>
      <c r="HS57" s="792">
        <f t="shared" si="401"/>
        <v>0</v>
      </c>
      <c r="HT57" s="792">
        <f t="shared" si="402"/>
        <v>0</v>
      </c>
      <c r="HU57" s="792">
        <f t="shared" si="403"/>
        <v>0</v>
      </c>
      <c r="HV57" s="792">
        <f t="shared" si="404"/>
        <v>0</v>
      </c>
      <c r="HW57" s="792">
        <f t="shared" si="405"/>
        <v>0</v>
      </c>
      <c r="HX57" s="792">
        <f t="shared" si="406"/>
        <v>0</v>
      </c>
      <c r="HY57" s="792">
        <f t="shared" si="407"/>
        <v>0</v>
      </c>
      <c r="HZ57" s="792">
        <f t="shared" si="408"/>
        <v>0</v>
      </c>
      <c r="IA57" s="792">
        <f t="shared" si="409"/>
        <v>0</v>
      </c>
      <c r="IB57" s="792">
        <f t="shared" si="410"/>
        <v>0</v>
      </c>
      <c r="IC57" s="792">
        <f t="shared" si="411"/>
        <v>0</v>
      </c>
      <c r="ID57" s="792">
        <f t="shared" si="412"/>
        <v>0</v>
      </c>
      <c r="IE57" s="792">
        <f t="shared" si="413"/>
        <v>0</v>
      </c>
      <c r="IF57" s="792">
        <f t="shared" si="414"/>
        <v>0</v>
      </c>
      <c r="IG57" s="792">
        <f t="shared" si="415"/>
        <v>0</v>
      </c>
      <c r="IH57" s="792">
        <f t="shared" si="416"/>
        <v>0</v>
      </c>
      <c r="II57" s="792">
        <f t="shared" si="417"/>
        <v>0</v>
      </c>
      <c r="IJ57" s="792">
        <f t="shared" si="418"/>
        <v>0</v>
      </c>
      <c r="IK57" s="792">
        <f t="shared" si="419"/>
        <v>0</v>
      </c>
      <c r="IL57" s="792">
        <f t="shared" si="420"/>
        <v>0</v>
      </c>
      <c r="IM57" s="792">
        <f t="shared" si="421"/>
        <v>0</v>
      </c>
      <c r="IN57" s="792">
        <f t="shared" si="422"/>
        <v>0</v>
      </c>
      <c r="IO57" s="792"/>
      <c r="IP57" s="792"/>
      <c r="IQ57" s="792"/>
      <c r="IR57" s="792"/>
      <c r="IS57" s="792">
        <f t="shared" si="423"/>
        <v>13500000</v>
      </c>
      <c r="IT57" s="792">
        <f t="shared" si="424"/>
        <v>266782912</v>
      </c>
      <c r="IU57" s="792">
        <f t="shared" si="425"/>
        <v>259140133</v>
      </c>
      <c r="IV57" s="792">
        <f t="shared" si="426"/>
        <v>259140133</v>
      </c>
      <c r="IW57" s="793">
        <f t="shared" si="427"/>
        <v>0</v>
      </c>
    </row>
    <row r="58" spans="1:257" ht="24.75" customHeight="1" x14ac:dyDescent="0.2">
      <c r="A58" s="346"/>
      <c r="B58" s="346"/>
      <c r="C58" s="252">
        <v>8</v>
      </c>
      <c r="D58" s="253" t="s">
        <v>173</v>
      </c>
      <c r="E58" s="255"/>
      <c r="F58" s="311"/>
      <c r="G58" s="255"/>
      <c r="H58" s="255"/>
      <c r="I58" s="255"/>
      <c r="J58" s="255"/>
      <c r="K58" s="255"/>
      <c r="L58" s="255"/>
      <c r="M58" s="255"/>
      <c r="N58" s="255"/>
      <c r="O58" s="255"/>
      <c r="P58" s="255"/>
      <c r="Q58" s="255"/>
      <c r="R58" s="255"/>
      <c r="S58" s="255"/>
      <c r="T58" s="255"/>
      <c r="U58" s="255"/>
      <c r="V58" s="255"/>
      <c r="W58" s="255"/>
      <c r="X58" s="784"/>
      <c r="Y58" s="312"/>
      <c r="Z58" s="255"/>
      <c r="AA58" s="255"/>
      <c r="AB58" s="255"/>
      <c r="AC58" s="186">
        <f t="shared" ref="AC58:BL58" si="428">SUM(AC59:AC63)</f>
        <v>0</v>
      </c>
      <c r="AD58" s="186">
        <f t="shared" si="428"/>
        <v>0</v>
      </c>
      <c r="AE58" s="186">
        <f t="shared" si="428"/>
        <v>0</v>
      </c>
      <c r="AF58" s="186">
        <f t="shared" si="428"/>
        <v>0</v>
      </c>
      <c r="AG58" s="186">
        <f t="shared" si="428"/>
        <v>0</v>
      </c>
      <c r="AH58" s="186">
        <f t="shared" si="428"/>
        <v>0</v>
      </c>
      <c r="AI58" s="186">
        <f t="shared" si="428"/>
        <v>0</v>
      </c>
      <c r="AJ58" s="186">
        <f t="shared" si="428"/>
        <v>0</v>
      </c>
      <c r="AK58" s="186">
        <f t="shared" si="428"/>
        <v>50000000</v>
      </c>
      <c r="AL58" s="186">
        <f t="shared" si="428"/>
        <v>50000000</v>
      </c>
      <c r="AM58" s="186">
        <f t="shared" si="428"/>
        <v>27750000</v>
      </c>
      <c r="AN58" s="186">
        <f t="shared" si="428"/>
        <v>20250000</v>
      </c>
      <c r="AO58" s="186">
        <f t="shared" si="428"/>
        <v>0</v>
      </c>
      <c r="AP58" s="186">
        <f t="shared" si="428"/>
        <v>0</v>
      </c>
      <c r="AQ58" s="186">
        <f t="shared" si="428"/>
        <v>0</v>
      </c>
      <c r="AR58" s="186">
        <f t="shared" si="428"/>
        <v>0</v>
      </c>
      <c r="AS58" s="186">
        <f t="shared" si="428"/>
        <v>0</v>
      </c>
      <c r="AT58" s="186">
        <f t="shared" si="428"/>
        <v>0</v>
      </c>
      <c r="AU58" s="186">
        <f t="shared" si="428"/>
        <v>0</v>
      </c>
      <c r="AV58" s="186">
        <f t="shared" si="428"/>
        <v>0</v>
      </c>
      <c r="AW58" s="186">
        <f t="shared" si="428"/>
        <v>0</v>
      </c>
      <c r="AX58" s="186">
        <f t="shared" si="428"/>
        <v>0</v>
      </c>
      <c r="AY58" s="186">
        <f t="shared" si="428"/>
        <v>0</v>
      </c>
      <c r="AZ58" s="186">
        <f t="shared" si="428"/>
        <v>0</v>
      </c>
      <c r="BA58" s="186">
        <f t="shared" si="428"/>
        <v>0</v>
      </c>
      <c r="BB58" s="186">
        <f t="shared" si="428"/>
        <v>0</v>
      </c>
      <c r="BC58" s="186">
        <f t="shared" si="428"/>
        <v>0</v>
      </c>
      <c r="BD58" s="186">
        <f t="shared" si="428"/>
        <v>0</v>
      </c>
      <c r="BE58" s="186">
        <f t="shared" si="428"/>
        <v>0</v>
      </c>
      <c r="BF58" s="186">
        <f t="shared" si="428"/>
        <v>0</v>
      </c>
      <c r="BG58" s="186">
        <f t="shared" si="428"/>
        <v>0</v>
      </c>
      <c r="BH58" s="186">
        <f t="shared" si="428"/>
        <v>0</v>
      </c>
      <c r="BI58" s="186">
        <f t="shared" si="428"/>
        <v>1250000000</v>
      </c>
      <c r="BJ58" s="186">
        <f t="shared" si="428"/>
        <v>0</v>
      </c>
      <c r="BK58" s="186">
        <f t="shared" si="428"/>
        <v>0</v>
      </c>
      <c r="BL58" s="186">
        <f t="shared" si="428"/>
        <v>0</v>
      </c>
      <c r="BM58" s="186">
        <f t="shared" ref="BM58:DX58" si="429">SUM(BM59:BM63)</f>
        <v>1300000000</v>
      </c>
      <c r="BN58" s="186">
        <f t="shared" si="429"/>
        <v>50000000</v>
      </c>
      <c r="BO58" s="186">
        <f t="shared" si="429"/>
        <v>27750000</v>
      </c>
      <c r="BP58" s="186">
        <f t="shared" si="429"/>
        <v>20250000</v>
      </c>
      <c r="BQ58" s="186">
        <f t="shared" si="429"/>
        <v>0</v>
      </c>
      <c r="BR58" s="186">
        <f t="shared" si="429"/>
        <v>0</v>
      </c>
      <c r="BS58" s="186">
        <f t="shared" si="429"/>
        <v>0</v>
      </c>
      <c r="BT58" s="186">
        <f t="shared" si="429"/>
        <v>0</v>
      </c>
      <c r="BU58" s="186">
        <f t="shared" si="429"/>
        <v>0</v>
      </c>
      <c r="BV58" s="186">
        <f t="shared" si="429"/>
        <v>77460000</v>
      </c>
      <c r="BW58" s="186">
        <f t="shared" si="429"/>
        <v>32440000</v>
      </c>
      <c r="BX58" s="186">
        <f t="shared" si="429"/>
        <v>32440000</v>
      </c>
      <c r="BY58" s="186">
        <f t="shared" si="429"/>
        <v>0</v>
      </c>
      <c r="BZ58" s="186">
        <f t="shared" si="429"/>
        <v>50000000</v>
      </c>
      <c r="CA58" s="186">
        <f t="shared" si="429"/>
        <v>132000000</v>
      </c>
      <c r="CB58" s="186">
        <f t="shared" si="429"/>
        <v>51893570</v>
      </c>
      <c r="CC58" s="186">
        <f t="shared" si="429"/>
        <v>51862820</v>
      </c>
      <c r="CD58" s="186">
        <f t="shared" si="429"/>
        <v>0</v>
      </c>
      <c r="CE58" s="186">
        <f t="shared" si="429"/>
        <v>0</v>
      </c>
      <c r="CF58" s="186">
        <f t="shared" si="429"/>
        <v>0</v>
      </c>
      <c r="CG58" s="186">
        <f t="shared" si="429"/>
        <v>0</v>
      </c>
      <c r="CH58" s="186">
        <f t="shared" si="429"/>
        <v>0</v>
      </c>
      <c r="CI58" s="186">
        <f t="shared" si="429"/>
        <v>0</v>
      </c>
      <c r="CJ58" s="186">
        <f t="shared" si="429"/>
        <v>0</v>
      </c>
      <c r="CK58" s="186">
        <f t="shared" si="429"/>
        <v>0</v>
      </c>
      <c r="CL58" s="186">
        <f t="shared" si="429"/>
        <v>0</v>
      </c>
      <c r="CM58" s="186">
        <f t="shared" si="429"/>
        <v>0</v>
      </c>
      <c r="CN58" s="186">
        <f t="shared" si="429"/>
        <v>0</v>
      </c>
      <c r="CO58" s="186">
        <f t="shared" si="429"/>
        <v>0</v>
      </c>
      <c r="CP58" s="186">
        <f t="shared" si="429"/>
        <v>0</v>
      </c>
      <c r="CQ58" s="186">
        <f t="shared" si="429"/>
        <v>0</v>
      </c>
      <c r="CR58" s="186">
        <f t="shared" si="429"/>
        <v>0</v>
      </c>
      <c r="CS58" s="186">
        <f t="shared" si="429"/>
        <v>0</v>
      </c>
      <c r="CT58" s="186">
        <f t="shared" si="429"/>
        <v>0</v>
      </c>
      <c r="CU58" s="186">
        <f t="shared" si="429"/>
        <v>0</v>
      </c>
      <c r="CV58" s="186">
        <f t="shared" si="429"/>
        <v>0</v>
      </c>
      <c r="CW58" s="186">
        <f t="shared" si="429"/>
        <v>0</v>
      </c>
      <c r="CX58" s="186">
        <f t="shared" si="429"/>
        <v>0</v>
      </c>
      <c r="CY58" s="186">
        <f t="shared" si="429"/>
        <v>0</v>
      </c>
      <c r="CZ58" s="186">
        <f t="shared" si="429"/>
        <v>0</v>
      </c>
      <c r="DA58" s="186">
        <f t="shared" si="429"/>
        <v>0</v>
      </c>
      <c r="DB58" s="186">
        <f t="shared" si="429"/>
        <v>0</v>
      </c>
      <c r="DC58" s="186">
        <f t="shared" si="429"/>
        <v>0</v>
      </c>
      <c r="DD58" s="186">
        <f t="shared" si="429"/>
        <v>0</v>
      </c>
      <c r="DE58" s="186">
        <f t="shared" si="429"/>
        <v>50000000</v>
      </c>
      <c r="DF58" s="186">
        <f t="shared" si="429"/>
        <v>209460000</v>
      </c>
      <c r="DG58" s="186">
        <f t="shared" si="429"/>
        <v>84333570</v>
      </c>
      <c r="DH58" s="186">
        <f t="shared" si="429"/>
        <v>84302820</v>
      </c>
      <c r="DI58" s="186">
        <f t="shared" si="429"/>
        <v>0</v>
      </c>
      <c r="DJ58" s="186">
        <f t="shared" si="429"/>
        <v>0</v>
      </c>
      <c r="DK58" s="186">
        <f t="shared" si="429"/>
        <v>0</v>
      </c>
      <c r="DL58" s="186">
        <f t="shared" si="429"/>
        <v>0</v>
      </c>
      <c r="DM58" s="186">
        <f t="shared" si="429"/>
        <v>0</v>
      </c>
      <c r="DN58" s="186">
        <f t="shared" si="429"/>
        <v>0</v>
      </c>
      <c r="DO58" s="186">
        <f t="shared" si="429"/>
        <v>153000000</v>
      </c>
      <c r="DP58" s="186">
        <f t="shared" si="429"/>
        <v>61086700</v>
      </c>
      <c r="DQ58" s="186">
        <f t="shared" si="429"/>
        <v>61086700</v>
      </c>
      <c r="DR58" s="186">
        <f t="shared" si="429"/>
        <v>0</v>
      </c>
      <c r="DS58" s="186">
        <f t="shared" si="429"/>
        <v>20000000</v>
      </c>
      <c r="DT58" s="186">
        <f t="shared" si="429"/>
        <v>140000000</v>
      </c>
      <c r="DU58" s="186">
        <f t="shared" si="429"/>
        <v>102412667</v>
      </c>
      <c r="DV58" s="186">
        <f t="shared" si="429"/>
        <v>102412667</v>
      </c>
      <c r="DW58" s="186">
        <f t="shared" si="429"/>
        <v>0</v>
      </c>
      <c r="DX58" s="186">
        <f t="shared" si="429"/>
        <v>0</v>
      </c>
      <c r="DY58" s="186">
        <f t="shared" ref="DY58:EW58" si="430">SUM(DY59:DY63)</f>
        <v>0</v>
      </c>
      <c r="DZ58" s="186">
        <f t="shared" si="430"/>
        <v>0</v>
      </c>
      <c r="EA58" s="186">
        <f t="shared" si="430"/>
        <v>0</v>
      </c>
      <c r="EB58" s="186">
        <f t="shared" si="430"/>
        <v>0</v>
      </c>
      <c r="EC58" s="186">
        <f t="shared" si="430"/>
        <v>0</v>
      </c>
      <c r="ED58" s="186">
        <f t="shared" si="430"/>
        <v>0</v>
      </c>
      <c r="EE58" s="186">
        <f t="shared" si="430"/>
        <v>0</v>
      </c>
      <c r="EF58" s="186">
        <f t="shared" si="430"/>
        <v>0</v>
      </c>
      <c r="EG58" s="186">
        <f t="shared" si="430"/>
        <v>0</v>
      </c>
      <c r="EH58" s="186">
        <f t="shared" si="430"/>
        <v>0</v>
      </c>
      <c r="EI58" s="186">
        <f t="shared" si="430"/>
        <v>0</v>
      </c>
      <c r="EJ58" s="186">
        <f t="shared" si="430"/>
        <v>0</v>
      </c>
      <c r="EK58" s="186">
        <f t="shared" si="430"/>
        <v>0</v>
      </c>
      <c r="EL58" s="186">
        <f t="shared" si="430"/>
        <v>0</v>
      </c>
      <c r="EM58" s="186">
        <f t="shared" si="430"/>
        <v>0</v>
      </c>
      <c r="EN58" s="186">
        <f t="shared" si="430"/>
        <v>0</v>
      </c>
      <c r="EO58" s="186">
        <f t="shared" si="430"/>
        <v>0</v>
      </c>
      <c r="EP58" s="186">
        <f t="shared" si="430"/>
        <v>0</v>
      </c>
      <c r="EQ58" s="186">
        <f t="shared" si="430"/>
        <v>0</v>
      </c>
      <c r="ER58" s="186">
        <f t="shared" si="430"/>
        <v>0</v>
      </c>
      <c r="ES58" s="186">
        <f t="shared" si="430"/>
        <v>0</v>
      </c>
      <c r="ET58" s="186">
        <f t="shared" si="430"/>
        <v>0</v>
      </c>
      <c r="EU58" s="186">
        <f t="shared" si="430"/>
        <v>0</v>
      </c>
      <c r="EV58" s="186">
        <f t="shared" si="430"/>
        <v>0</v>
      </c>
      <c r="EW58" s="186">
        <f t="shared" si="430"/>
        <v>20000000</v>
      </c>
      <c r="EX58" s="186">
        <f t="shared" ref="EX58:IW58" si="431">SUM(EX59:EX63)</f>
        <v>293000000</v>
      </c>
      <c r="EY58" s="186">
        <f t="shared" si="431"/>
        <v>163499367</v>
      </c>
      <c r="EZ58" s="186">
        <f t="shared" si="431"/>
        <v>163499367</v>
      </c>
      <c r="FA58" s="186">
        <f t="shared" si="431"/>
        <v>0</v>
      </c>
      <c r="FB58" s="723">
        <f t="shared" si="431"/>
        <v>0</v>
      </c>
      <c r="FC58" s="186">
        <f t="shared" si="431"/>
        <v>0</v>
      </c>
      <c r="FD58" s="186">
        <f t="shared" si="431"/>
        <v>0</v>
      </c>
      <c r="FE58" s="186">
        <f t="shared" si="431"/>
        <v>0</v>
      </c>
      <c r="FF58" s="186">
        <f t="shared" si="431"/>
        <v>0</v>
      </c>
      <c r="FG58" s="186">
        <f t="shared" si="431"/>
        <v>0</v>
      </c>
      <c r="FH58" s="186">
        <f t="shared" si="431"/>
        <v>110000000</v>
      </c>
      <c r="FI58" s="186">
        <f t="shared" si="431"/>
        <v>109578266</v>
      </c>
      <c r="FJ58" s="186">
        <f t="shared" si="431"/>
        <v>109578266</v>
      </c>
      <c r="FK58" s="186">
        <f t="shared" si="431"/>
        <v>0</v>
      </c>
      <c r="FL58" s="186">
        <f t="shared" si="431"/>
        <v>10000000</v>
      </c>
      <c r="FM58" s="186">
        <v>44350000</v>
      </c>
      <c r="FN58" s="186">
        <v>38986776</v>
      </c>
      <c r="FO58" s="186">
        <v>15700000</v>
      </c>
      <c r="FP58" s="186">
        <f t="shared" si="431"/>
        <v>0</v>
      </c>
      <c r="FQ58" s="186">
        <f t="shared" si="431"/>
        <v>0</v>
      </c>
      <c r="FR58" s="186">
        <f t="shared" si="431"/>
        <v>0</v>
      </c>
      <c r="FS58" s="186">
        <f t="shared" si="431"/>
        <v>0</v>
      </c>
      <c r="FT58" s="186">
        <f t="shared" si="431"/>
        <v>0</v>
      </c>
      <c r="FU58" s="186">
        <f t="shared" si="431"/>
        <v>0</v>
      </c>
      <c r="FV58" s="186">
        <f t="shared" si="431"/>
        <v>0</v>
      </c>
      <c r="FW58" s="186">
        <f t="shared" si="431"/>
        <v>0</v>
      </c>
      <c r="FX58" s="186">
        <f t="shared" si="431"/>
        <v>0</v>
      </c>
      <c r="FY58" s="186">
        <f t="shared" si="431"/>
        <v>0</v>
      </c>
      <c r="FZ58" s="186">
        <f t="shared" si="431"/>
        <v>0</v>
      </c>
      <c r="GA58" s="186">
        <f t="shared" si="431"/>
        <v>0</v>
      </c>
      <c r="GB58" s="186">
        <f t="shared" si="431"/>
        <v>0</v>
      </c>
      <c r="GC58" s="186">
        <f t="shared" si="431"/>
        <v>0</v>
      </c>
      <c r="GD58" s="186">
        <f t="shared" si="431"/>
        <v>0</v>
      </c>
      <c r="GE58" s="186">
        <f t="shared" si="431"/>
        <v>0</v>
      </c>
      <c r="GF58" s="186">
        <f t="shared" si="431"/>
        <v>0</v>
      </c>
      <c r="GG58" s="186">
        <f t="shared" si="431"/>
        <v>0</v>
      </c>
      <c r="GH58" s="186">
        <f t="shared" si="431"/>
        <v>0</v>
      </c>
      <c r="GI58" s="186">
        <f t="shared" si="431"/>
        <v>0</v>
      </c>
      <c r="GJ58" s="186">
        <f t="shared" si="431"/>
        <v>0</v>
      </c>
      <c r="GK58" s="186">
        <f t="shared" si="431"/>
        <v>0</v>
      </c>
      <c r="GL58" s="186">
        <f t="shared" si="431"/>
        <v>0</v>
      </c>
      <c r="GM58" s="186">
        <f t="shared" si="431"/>
        <v>0</v>
      </c>
      <c r="GN58" s="186">
        <f t="shared" si="431"/>
        <v>0</v>
      </c>
      <c r="GO58" s="186">
        <f t="shared" si="431"/>
        <v>0</v>
      </c>
      <c r="GP58" s="186">
        <f t="shared" si="431"/>
        <v>0</v>
      </c>
      <c r="GQ58" s="186">
        <f t="shared" si="431"/>
        <v>0</v>
      </c>
      <c r="GR58" s="186">
        <f t="shared" si="431"/>
        <v>0</v>
      </c>
      <c r="GS58" s="186">
        <f t="shared" si="431"/>
        <v>0</v>
      </c>
      <c r="GT58" s="186">
        <f t="shared" si="431"/>
        <v>0</v>
      </c>
      <c r="GU58" s="186">
        <f t="shared" si="431"/>
        <v>10000000</v>
      </c>
      <c r="GV58" s="186">
        <f t="shared" si="431"/>
        <v>249050000</v>
      </c>
      <c r="GW58" s="186">
        <f t="shared" si="431"/>
        <v>248572199</v>
      </c>
      <c r="GX58" s="186">
        <f t="shared" si="431"/>
        <v>248572199</v>
      </c>
      <c r="GY58" s="723">
        <f t="shared" si="431"/>
        <v>0</v>
      </c>
      <c r="GZ58" s="186">
        <f t="shared" si="431"/>
        <v>0</v>
      </c>
      <c r="HA58" s="186">
        <f t="shared" si="431"/>
        <v>0</v>
      </c>
      <c r="HB58" s="186">
        <f t="shared" si="431"/>
        <v>0</v>
      </c>
      <c r="HC58" s="186">
        <f t="shared" si="431"/>
        <v>0</v>
      </c>
      <c r="HD58" s="186">
        <f t="shared" si="431"/>
        <v>0</v>
      </c>
      <c r="HE58" s="186">
        <f t="shared" si="431"/>
        <v>0</v>
      </c>
      <c r="HF58" s="186">
        <f t="shared" si="431"/>
        <v>340460000</v>
      </c>
      <c r="HG58" s="186">
        <f t="shared" si="431"/>
        <v>203104966</v>
      </c>
      <c r="HH58" s="186">
        <f t="shared" si="431"/>
        <v>203104966</v>
      </c>
      <c r="HI58" s="186">
        <f t="shared" si="431"/>
        <v>0</v>
      </c>
      <c r="HJ58" s="186">
        <f t="shared" si="431"/>
        <v>130000000</v>
      </c>
      <c r="HK58" s="186">
        <f t="shared" si="431"/>
        <v>461050000</v>
      </c>
      <c r="HL58" s="186">
        <f t="shared" si="431"/>
        <v>321050170</v>
      </c>
      <c r="HM58" s="186">
        <f t="shared" si="431"/>
        <v>313519420</v>
      </c>
      <c r="HN58" s="186">
        <f t="shared" si="431"/>
        <v>0</v>
      </c>
      <c r="HO58" s="186">
        <f t="shared" si="431"/>
        <v>0</v>
      </c>
      <c r="HP58" s="186">
        <f t="shared" si="431"/>
        <v>0</v>
      </c>
      <c r="HQ58" s="186">
        <f t="shared" si="431"/>
        <v>0</v>
      </c>
      <c r="HR58" s="186">
        <f t="shared" si="431"/>
        <v>0</v>
      </c>
      <c r="HS58" s="186">
        <f t="shared" si="431"/>
        <v>0</v>
      </c>
      <c r="HT58" s="186">
        <f t="shared" si="431"/>
        <v>0</v>
      </c>
      <c r="HU58" s="186">
        <f t="shared" si="431"/>
        <v>0</v>
      </c>
      <c r="HV58" s="186">
        <f t="shared" si="431"/>
        <v>0</v>
      </c>
      <c r="HW58" s="186">
        <f t="shared" si="431"/>
        <v>0</v>
      </c>
      <c r="HX58" s="186">
        <f t="shared" si="431"/>
        <v>0</v>
      </c>
      <c r="HY58" s="186">
        <f t="shared" si="431"/>
        <v>0</v>
      </c>
      <c r="HZ58" s="186">
        <f t="shared" si="431"/>
        <v>0</v>
      </c>
      <c r="IA58" s="186">
        <f t="shared" si="431"/>
        <v>0</v>
      </c>
      <c r="IB58" s="186">
        <f t="shared" si="431"/>
        <v>0</v>
      </c>
      <c r="IC58" s="186">
        <f t="shared" si="431"/>
        <v>0</v>
      </c>
      <c r="ID58" s="186">
        <f t="shared" si="431"/>
        <v>0</v>
      </c>
      <c r="IE58" s="186">
        <f t="shared" si="431"/>
        <v>0</v>
      </c>
      <c r="IF58" s="186">
        <f t="shared" si="431"/>
        <v>0</v>
      </c>
      <c r="IG58" s="186">
        <f t="shared" si="431"/>
        <v>0</v>
      </c>
      <c r="IH58" s="186">
        <f t="shared" si="431"/>
        <v>0</v>
      </c>
      <c r="II58" s="186">
        <f t="shared" si="431"/>
        <v>0</v>
      </c>
      <c r="IJ58" s="186">
        <f t="shared" si="431"/>
        <v>0</v>
      </c>
      <c r="IK58" s="186">
        <f t="shared" si="431"/>
        <v>0</v>
      </c>
      <c r="IL58" s="186">
        <f t="shared" si="431"/>
        <v>0</v>
      </c>
      <c r="IM58" s="186">
        <f t="shared" si="431"/>
        <v>0</v>
      </c>
      <c r="IN58" s="186">
        <f t="shared" si="431"/>
        <v>1250000000</v>
      </c>
      <c r="IO58" s="186">
        <f t="shared" si="431"/>
        <v>0</v>
      </c>
      <c r="IP58" s="186">
        <f t="shared" si="431"/>
        <v>0</v>
      </c>
      <c r="IQ58" s="186">
        <f t="shared" si="431"/>
        <v>0</v>
      </c>
      <c r="IR58" s="186">
        <f t="shared" si="431"/>
        <v>0</v>
      </c>
      <c r="IS58" s="186">
        <f t="shared" si="431"/>
        <v>1380000000</v>
      </c>
      <c r="IT58" s="186">
        <f t="shared" si="431"/>
        <v>801510000</v>
      </c>
      <c r="IU58" s="186">
        <f t="shared" si="431"/>
        <v>524155136</v>
      </c>
      <c r="IV58" s="186">
        <f t="shared" si="431"/>
        <v>516624386</v>
      </c>
      <c r="IW58" s="186">
        <f t="shared" si="431"/>
        <v>0</v>
      </c>
    </row>
    <row r="59" spans="1:257" ht="89.25" customHeight="1" x14ac:dyDescent="0.2">
      <c r="A59" s="346"/>
      <c r="B59" s="346"/>
      <c r="C59" s="264"/>
      <c r="D59" s="983" t="s">
        <v>120</v>
      </c>
      <c r="E59" s="266"/>
      <c r="F59" s="266"/>
      <c r="G59" s="268">
        <v>38</v>
      </c>
      <c r="H59" s="848" t="s">
        <v>174</v>
      </c>
      <c r="I59" s="265" t="s">
        <v>175</v>
      </c>
      <c r="J59" s="270" t="s">
        <v>125</v>
      </c>
      <c r="K59" s="270">
        <v>13</v>
      </c>
      <c r="L59" s="271" t="s">
        <v>58</v>
      </c>
      <c r="M59" s="272">
        <v>3</v>
      </c>
      <c r="N59" s="272">
        <v>4</v>
      </c>
      <c r="O59" s="273">
        <v>4</v>
      </c>
      <c r="P59" s="274">
        <v>3</v>
      </c>
      <c r="Q59" s="272">
        <v>4</v>
      </c>
      <c r="R59" s="275"/>
      <c r="S59" s="297">
        <v>4</v>
      </c>
      <c r="T59" s="272">
        <v>4</v>
      </c>
      <c r="U59" s="272"/>
      <c r="V59" s="277">
        <v>4</v>
      </c>
      <c r="W59" s="272">
        <v>4</v>
      </c>
      <c r="X59" s="272"/>
      <c r="Y59" s="775">
        <v>4</v>
      </c>
      <c r="Z59" s="334">
        <f>BM59/$BM$58</f>
        <v>5.7692307692307696E-3</v>
      </c>
      <c r="AA59" s="272">
        <v>12</v>
      </c>
      <c r="AB59" s="271" t="s">
        <v>74</v>
      </c>
      <c r="AC59" s="40"/>
      <c r="AD59" s="41"/>
      <c r="AE59" s="41"/>
      <c r="AF59" s="41"/>
      <c r="AG59" s="40"/>
      <c r="AH59" s="41"/>
      <c r="AI59" s="41"/>
      <c r="AJ59" s="41"/>
      <c r="AK59" s="46">
        <v>7500000</v>
      </c>
      <c r="AL59" s="42">
        <v>7500000</v>
      </c>
      <c r="AM59" s="42">
        <v>7500000</v>
      </c>
      <c r="AN59" s="47">
        <v>7500000</v>
      </c>
      <c r="AO59" s="46"/>
      <c r="AP59" s="47"/>
      <c r="AQ59" s="47"/>
      <c r="AR59" s="47"/>
      <c r="AS59" s="46"/>
      <c r="AT59" s="47"/>
      <c r="AU59" s="48"/>
      <c r="AV59" s="41"/>
      <c r="AW59" s="40"/>
      <c r="AX59" s="41"/>
      <c r="AY59" s="41"/>
      <c r="AZ59" s="41"/>
      <c r="BA59" s="40"/>
      <c r="BB59" s="41"/>
      <c r="BC59" s="41"/>
      <c r="BD59" s="41"/>
      <c r="BE59" s="40"/>
      <c r="BF59" s="41"/>
      <c r="BG59" s="41"/>
      <c r="BH59" s="41"/>
      <c r="BI59" s="40"/>
      <c r="BJ59" s="41"/>
      <c r="BK59" s="41"/>
      <c r="BL59" s="41"/>
      <c r="BM59" s="40">
        <f>+AC59+AG59+AK59+AO59+AS59+AW59+BA59+BE59+BI59</f>
        <v>7500000</v>
      </c>
      <c r="BN59" s="41">
        <f t="shared" ref="BN59:BP63" si="432">AD59+AH59+AL59+AP59+AT59+AX59+BB59+BF59+BJ59</f>
        <v>7500000</v>
      </c>
      <c r="BO59" s="41">
        <f t="shared" si="432"/>
        <v>7500000</v>
      </c>
      <c r="BP59" s="41">
        <f t="shared" si="432"/>
        <v>7500000</v>
      </c>
      <c r="BQ59" s="87"/>
      <c r="BR59" s="87"/>
      <c r="BS59" s="87"/>
      <c r="BT59" s="87"/>
      <c r="BU59" s="87"/>
      <c r="BV59" s="87">
        <v>9000000</v>
      </c>
      <c r="BW59" s="87"/>
      <c r="BX59" s="87"/>
      <c r="BY59" s="87"/>
      <c r="BZ59" s="87">
        <v>7500000</v>
      </c>
      <c r="CA59" s="87">
        <v>27500000</v>
      </c>
      <c r="CB59" s="87">
        <v>19467208</v>
      </c>
      <c r="CC59" s="87">
        <v>19436458</v>
      </c>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2">
        <f t="shared" si="207"/>
        <v>7500000</v>
      </c>
      <c r="DF59" s="102">
        <f t="shared" ref="DF59:DH63" si="433">BR59+BV59+CA59+CF59+CJ59+CN59+CR59+CW59+DB59</f>
        <v>36500000</v>
      </c>
      <c r="DG59" s="102">
        <f t="shared" si="433"/>
        <v>19467208</v>
      </c>
      <c r="DH59" s="102">
        <f t="shared" si="433"/>
        <v>19436458</v>
      </c>
      <c r="DI59" s="102"/>
      <c r="DJ59" s="88"/>
      <c r="DK59" s="57"/>
      <c r="DL59" s="88"/>
      <c r="DM59" s="88"/>
      <c r="DN59" s="88"/>
      <c r="DO59" s="88"/>
      <c r="DP59" s="88"/>
      <c r="DQ59" s="88"/>
      <c r="DR59" s="88"/>
      <c r="DS59" s="88">
        <v>3000000</v>
      </c>
      <c r="DT59" s="88">
        <v>20000000</v>
      </c>
      <c r="DU59" s="88">
        <v>16540000</v>
      </c>
      <c r="DV59" s="88">
        <v>16540000</v>
      </c>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7"/>
      <c r="EU59" s="87"/>
      <c r="EV59" s="87"/>
      <c r="EW59" s="82">
        <f t="shared" ref="EW59:EX63" si="434">DJ59+DN59+DS59+DX59+EB59+EF59+EJ59+EN59+ES59</f>
        <v>3000000</v>
      </c>
      <c r="EX59" s="90">
        <f t="shared" si="434"/>
        <v>20000000</v>
      </c>
      <c r="EY59" s="90">
        <f t="shared" ref="EY59:EZ63" si="435">DL59+DP59+DU59+DZ59+ED59+EH59+EL59+EP59+EU59</f>
        <v>16540000</v>
      </c>
      <c r="EZ59" s="90">
        <f t="shared" si="435"/>
        <v>16540000</v>
      </c>
      <c r="FA59" s="173"/>
      <c r="FB59" s="87"/>
      <c r="FC59" s="88"/>
      <c r="FD59" s="88"/>
      <c r="FE59" s="88"/>
      <c r="FF59" s="133"/>
      <c r="FG59" s="87"/>
      <c r="FH59" s="87">
        <v>60000000</v>
      </c>
      <c r="FI59" s="87">
        <v>59578266</v>
      </c>
      <c r="FJ59" s="87">
        <v>59578266</v>
      </c>
      <c r="FK59" s="87"/>
      <c r="FL59" s="87">
        <v>57692.307692307695</v>
      </c>
      <c r="FM59" s="87">
        <v>19850000</v>
      </c>
      <c r="FN59" s="87">
        <v>19835000</v>
      </c>
      <c r="FO59" s="87">
        <v>19835000</v>
      </c>
      <c r="FP59" s="87"/>
      <c r="FQ59" s="87"/>
      <c r="FR59" s="87"/>
      <c r="FS59" s="87"/>
      <c r="FT59" s="87"/>
      <c r="FU59" s="87"/>
      <c r="FV59" s="87"/>
      <c r="FW59" s="87"/>
      <c r="FX59" s="87"/>
      <c r="FY59" s="87"/>
      <c r="FZ59" s="87"/>
      <c r="GA59" s="87"/>
      <c r="GB59" s="87"/>
      <c r="GC59" s="87"/>
      <c r="GD59" s="87"/>
      <c r="GE59" s="87"/>
      <c r="GF59" s="87"/>
      <c r="GG59" s="87"/>
      <c r="GH59" s="87"/>
      <c r="GI59" s="87"/>
      <c r="GJ59" s="87"/>
      <c r="GK59" s="87"/>
      <c r="GL59" s="87"/>
      <c r="GM59" s="87"/>
      <c r="GN59" s="87"/>
      <c r="GO59" s="87"/>
      <c r="GP59" s="87"/>
      <c r="GQ59" s="87"/>
      <c r="GR59" s="87"/>
      <c r="GS59" s="87"/>
      <c r="GT59" s="87"/>
      <c r="GU59" s="82">
        <f>FB59+FG59+FL59+FQ59+FV59+GA59+GF59+GK59+GP59</f>
        <v>57692.307692307695</v>
      </c>
      <c r="GV59" s="82">
        <f t="shared" ref="GV59:GY63" si="436">GQ59+GL59+GG59+GB59+FW59+FR59+FM59+FH59+FC59</f>
        <v>79850000</v>
      </c>
      <c r="GW59" s="82">
        <f t="shared" si="436"/>
        <v>79413266</v>
      </c>
      <c r="GX59" s="82">
        <f t="shared" si="436"/>
        <v>79413266</v>
      </c>
      <c r="GY59" s="792">
        <f t="shared" si="436"/>
        <v>0</v>
      </c>
      <c r="GZ59" s="792">
        <f t="shared" ref="GZ59:GZ63" si="437">AC59+BQ59+DJ59+FB59</f>
        <v>0</v>
      </c>
      <c r="HA59" s="792">
        <f t="shared" ref="HA59:HA63" si="438">AD59+BR59+DK59+FC59</f>
        <v>0</v>
      </c>
      <c r="HB59" s="792">
        <f t="shared" ref="HB59:HB63" si="439">AE59+BS59+DL59+FD59</f>
        <v>0</v>
      </c>
      <c r="HC59" s="792">
        <f t="shared" ref="HC59:HC63" si="440">AF59+BT59+DM59+FE59</f>
        <v>0</v>
      </c>
      <c r="HD59" s="792">
        <f t="shared" ref="HD59:HD63" si="441">FF59</f>
        <v>0</v>
      </c>
      <c r="HE59" s="792">
        <f t="shared" ref="HE59:HE63" si="442">AG59+BU59+DN59+FG59</f>
        <v>0</v>
      </c>
      <c r="HF59" s="792">
        <f t="shared" ref="HF59:HF63" si="443">AH59+BV59+DO59+FH59</f>
        <v>69000000</v>
      </c>
      <c r="HG59" s="792">
        <f t="shared" ref="HG59:HG63" si="444">AI59+BW59+DP59+FI59</f>
        <v>59578266</v>
      </c>
      <c r="HH59" s="792">
        <f t="shared" ref="HH59:HH63" si="445">AJ59+BX59+DQ59+FJ59</f>
        <v>59578266</v>
      </c>
      <c r="HI59" s="792">
        <f t="shared" ref="HI59:HI63" si="446">BY59+DR59+FK59</f>
        <v>0</v>
      </c>
      <c r="HJ59" s="792">
        <f t="shared" ref="HJ59:HJ63" si="447">AK59+BZ59+DS59+FL59</f>
        <v>18057692.307692308</v>
      </c>
      <c r="HK59" s="792">
        <f t="shared" ref="HK59:HK63" si="448">AL59+CA59+DT59+FM59</f>
        <v>74850000</v>
      </c>
      <c r="HL59" s="792">
        <f t="shared" ref="HL59:HL63" si="449">AM59+CB59+DU59+FN59</f>
        <v>63342208</v>
      </c>
      <c r="HM59" s="792">
        <f t="shared" ref="HM59:HM63" si="450">AN59+CC59+DV59+FO59</f>
        <v>63311458</v>
      </c>
      <c r="HN59" s="792">
        <f t="shared" ref="HN59:HN63" si="451">CD59+DW59+FP59</f>
        <v>0</v>
      </c>
      <c r="HO59" s="792">
        <f t="shared" ref="HO59:HO63" si="452">AO59+CE59+DX59+FQ59</f>
        <v>0</v>
      </c>
      <c r="HP59" s="792">
        <f t="shared" ref="HP59:HP63" si="453">AP59+CF59+DY59+FR59</f>
        <v>0</v>
      </c>
      <c r="HQ59" s="792">
        <f t="shared" ref="HQ59:HQ63" si="454">AQ59+CG59+DZ59+FS59</f>
        <v>0</v>
      </c>
      <c r="HR59" s="792">
        <f t="shared" ref="HR59:HR63" si="455">AR59+CH59+EA59+FT59</f>
        <v>0</v>
      </c>
      <c r="HS59" s="792">
        <f t="shared" ref="HS59:HS63" si="456">FU59</f>
        <v>0</v>
      </c>
      <c r="HT59" s="792">
        <f t="shared" ref="HT59:HT63" si="457">AS59+CI59+EB59+FV59</f>
        <v>0</v>
      </c>
      <c r="HU59" s="792">
        <f t="shared" ref="HU59:HU63" si="458">AT59+CJ59+EC59+FW59</f>
        <v>0</v>
      </c>
      <c r="HV59" s="792">
        <f t="shared" ref="HV59:HV63" si="459">AU59+CK59+ED59+FX59</f>
        <v>0</v>
      </c>
      <c r="HW59" s="792">
        <f t="shared" ref="HW59:HW63" si="460">AV59+CL59+EE59+FY59</f>
        <v>0</v>
      </c>
      <c r="HX59" s="792">
        <f t="shared" ref="HX59:HX63" si="461">FZ59</f>
        <v>0</v>
      </c>
      <c r="HY59" s="792">
        <f t="shared" ref="HY59:HY63" si="462">AW59+CM59+EF59+GA59</f>
        <v>0</v>
      </c>
      <c r="HZ59" s="792">
        <f t="shared" ref="HZ59:HZ63" si="463">AX59+CN59+EG59+GB59</f>
        <v>0</v>
      </c>
      <c r="IA59" s="792">
        <f t="shared" ref="IA59:IA63" si="464">AY59+CO59+EH59+GC59</f>
        <v>0</v>
      </c>
      <c r="IB59" s="792">
        <f t="shared" ref="IB59:IB63" si="465">AZ59+CP59+EI59+GD59</f>
        <v>0</v>
      </c>
      <c r="IC59" s="792">
        <f t="shared" ref="IC59:IC63" si="466">GE59</f>
        <v>0</v>
      </c>
      <c r="ID59" s="792">
        <f t="shared" ref="ID59:ID63" si="467">BA59+CQ59+EJ59+GF59</f>
        <v>0</v>
      </c>
      <c r="IE59" s="792">
        <f t="shared" ref="IE59:IE63" si="468">BB59+CR59+EK59+GG59</f>
        <v>0</v>
      </c>
      <c r="IF59" s="792">
        <f t="shared" ref="IF59:IF63" si="469">BC59+CS59+EL59+GH59</f>
        <v>0</v>
      </c>
      <c r="IG59" s="792">
        <f t="shared" ref="IG59:IG63" si="470">BD59+CT59+EM59+GI59</f>
        <v>0</v>
      </c>
      <c r="IH59" s="792">
        <f t="shared" ref="IH59:IH63" si="471">CU59+GJ59</f>
        <v>0</v>
      </c>
      <c r="II59" s="792">
        <f t="shared" ref="II59:II63" si="472">BE59+CV59+EN59+GK59</f>
        <v>0</v>
      </c>
      <c r="IJ59" s="792">
        <f t="shared" ref="IJ59:IJ63" si="473">BF59+CW59+EO59+GL59</f>
        <v>0</v>
      </c>
      <c r="IK59" s="792">
        <f t="shared" ref="IK59:IK63" si="474">BG59+CX59+EP59+GM59</f>
        <v>0</v>
      </c>
      <c r="IL59" s="792">
        <f t="shared" ref="IL59:IL63" si="475">BH59+CY59+EQ59+GM59</f>
        <v>0</v>
      </c>
      <c r="IM59" s="792">
        <f t="shared" ref="IM59:IM63" si="476">CZ59+ER59+GO59</f>
        <v>0</v>
      </c>
      <c r="IN59" s="792">
        <f t="shared" ref="IN59:IN63" si="477">BI59+DA59+ES59+GP59</f>
        <v>0</v>
      </c>
      <c r="IO59" s="792"/>
      <c r="IP59" s="792"/>
      <c r="IQ59" s="792"/>
      <c r="IR59" s="792"/>
      <c r="IS59" s="792">
        <f t="shared" ref="IS59:IS63" si="478">GZ59+HE59+HJ59+HO59+HT59+HY59+ID59+II59+IN59</f>
        <v>18057692.307692308</v>
      </c>
      <c r="IT59" s="792">
        <f t="shared" ref="IT59:IT63" si="479">HA59+HF59+HK59+HP59+HU59+HZ59+IE59+IJ59+IO59</f>
        <v>143850000</v>
      </c>
      <c r="IU59" s="792">
        <f t="shared" ref="IU59:IU63" si="480">HB59+HG59+HL59+HQ59+HV59+IA59+IF59+IK59+IP59</f>
        <v>122920474</v>
      </c>
      <c r="IV59" s="792">
        <f t="shared" ref="IV59:IV63" si="481">HC59+HH59+HM59+HR59+HW59+IB59+IG59+IL59+IQ59</f>
        <v>122889724</v>
      </c>
      <c r="IW59" s="793">
        <f t="shared" ref="IW59:IW63" si="482">HD59+HI59+HN59+HS59+HX59+IC59+IH59+IM59+IR59</f>
        <v>0</v>
      </c>
    </row>
    <row r="60" spans="1:257" ht="67.5" customHeight="1" x14ac:dyDescent="0.2">
      <c r="A60" s="346"/>
      <c r="B60" s="346"/>
      <c r="C60" s="284">
        <v>5</v>
      </c>
      <c r="D60" s="984"/>
      <c r="E60" s="378" t="s">
        <v>121</v>
      </c>
      <c r="F60" s="378" t="s">
        <v>122</v>
      </c>
      <c r="G60" s="268">
        <v>39</v>
      </c>
      <c r="H60" s="848" t="s">
        <v>176</v>
      </c>
      <c r="I60" s="265" t="s">
        <v>177</v>
      </c>
      <c r="J60" s="270" t="s">
        <v>125</v>
      </c>
      <c r="K60" s="270">
        <v>13</v>
      </c>
      <c r="L60" s="271" t="s">
        <v>58</v>
      </c>
      <c r="M60" s="272">
        <v>0</v>
      </c>
      <c r="N60" s="272">
        <v>3</v>
      </c>
      <c r="O60" s="273">
        <v>3</v>
      </c>
      <c r="P60" s="274">
        <v>3</v>
      </c>
      <c r="Q60" s="272">
        <v>3</v>
      </c>
      <c r="R60" s="275"/>
      <c r="S60" s="297">
        <v>3</v>
      </c>
      <c r="T60" s="272">
        <v>3</v>
      </c>
      <c r="U60" s="272"/>
      <c r="V60" s="277">
        <v>3</v>
      </c>
      <c r="W60" s="272">
        <v>3</v>
      </c>
      <c r="X60" s="272"/>
      <c r="Y60" s="775">
        <v>3</v>
      </c>
      <c r="Z60" s="334">
        <f>BM60/$BM$58</f>
        <v>5.7692307692307696E-3</v>
      </c>
      <c r="AA60" s="272">
        <v>12</v>
      </c>
      <c r="AB60" s="271" t="s">
        <v>74</v>
      </c>
      <c r="AC60" s="40"/>
      <c r="AD60" s="41"/>
      <c r="AE60" s="41"/>
      <c r="AF60" s="41"/>
      <c r="AG60" s="40"/>
      <c r="AH60" s="41"/>
      <c r="AI60" s="41"/>
      <c r="AJ60" s="41"/>
      <c r="AK60" s="46">
        <v>7500000</v>
      </c>
      <c r="AL60" s="42">
        <v>7500000</v>
      </c>
      <c r="AM60" s="42">
        <v>7500000</v>
      </c>
      <c r="AN60" s="47">
        <v>7500000</v>
      </c>
      <c r="AO60" s="46"/>
      <c r="AP60" s="47"/>
      <c r="AQ60" s="47"/>
      <c r="AR60" s="47"/>
      <c r="AS60" s="46"/>
      <c r="AT60" s="47"/>
      <c r="AU60" s="48"/>
      <c r="AV60" s="41"/>
      <c r="AW60" s="40"/>
      <c r="AX60" s="41"/>
      <c r="AY60" s="41"/>
      <c r="AZ60" s="41"/>
      <c r="BA60" s="40"/>
      <c r="BB60" s="41"/>
      <c r="BC60" s="41"/>
      <c r="BD60" s="41"/>
      <c r="BE60" s="40"/>
      <c r="BF60" s="41"/>
      <c r="BG60" s="41"/>
      <c r="BH60" s="41"/>
      <c r="BI60" s="40"/>
      <c r="BJ60" s="41"/>
      <c r="BK60" s="41"/>
      <c r="BL60" s="41"/>
      <c r="BM60" s="40">
        <f>+AC60+AG60+AK60+AO60+AS60+AW60+BA60+BE60+BI60</f>
        <v>7500000</v>
      </c>
      <c r="BN60" s="41">
        <f t="shared" si="432"/>
        <v>7500000</v>
      </c>
      <c r="BO60" s="41">
        <f t="shared" si="432"/>
        <v>7500000</v>
      </c>
      <c r="BP60" s="41">
        <f t="shared" si="432"/>
        <v>7500000</v>
      </c>
      <c r="BQ60" s="87"/>
      <c r="BR60" s="87"/>
      <c r="BS60" s="87"/>
      <c r="BT60" s="87"/>
      <c r="BU60" s="87"/>
      <c r="BV60" s="87">
        <v>10160000</v>
      </c>
      <c r="BW60" s="87">
        <v>6600000</v>
      </c>
      <c r="BX60" s="87">
        <v>6600000</v>
      </c>
      <c r="BY60" s="87"/>
      <c r="BZ60" s="87">
        <v>7500000</v>
      </c>
      <c r="CA60" s="87">
        <v>27500000</v>
      </c>
      <c r="CB60" s="87">
        <v>22964000</v>
      </c>
      <c r="CC60" s="87">
        <v>22964000</v>
      </c>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2">
        <f t="shared" si="207"/>
        <v>7500000</v>
      </c>
      <c r="DF60" s="102">
        <f t="shared" si="433"/>
        <v>37660000</v>
      </c>
      <c r="DG60" s="102">
        <f t="shared" si="433"/>
        <v>29564000</v>
      </c>
      <c r="DH60" s="102">
        <f t="shared" si="433"/>
        <v>29564000</v>
      </c>
      <c r="DI60" s="102"/>
      <c r="DJ60" s="88"/>
      <c r="DK60" s="57"/>
      <c r="DL60" s="88"/>
      <c r="DM60" s="88"/>
      <c r="DN60" s="88"/>
      <c r="DO60" s="88">
        <v>50000000</v>
      </c>
      <c r="DP60" s="88">
        <v>50000000</v>
      </c>
      <c r="DQ60" s="88">
        <v>50000000</v>
      </c>
      <c r="DR60" s="88"/>
      <c r="DS60" s="88">
        <v>3000000</v>
      </c>
      <c r="DT60" s="88">
        <v>40000000</v>
      </c>
      <c r="DU60" s="88">
        <v>36056667</v>
      </c>
      <c r="DV60" s="88">
        <v>36056667</v>
      </c>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7"/>
      <c r="EU60" s="87"/>
      <c r="EV60" s="87"/>
      <c r="EW60" s="82">
        <f t="shared" si="434"/>
        <v>3000000</v>
      </c>
      <c r="EX60" s="90">
        <f t="shared" si="434"/>
        <v>90000000</v>
      </c>
      <c r="EY60" s="90">
        <f t="shared" si="435"/>
        <v>86056667</v>
      </c>
      <c r="EZ60" s="90">
        <f t="shared" si="435"/>
        <v>86056667</v>
      </c>
      <c r="FA60" s="173"/>
      <c r="FB60" s="87"/>
      <c r="FC60" s="88"/>
      <c r="FD60" s="88"/>
      <c r="FE60" s="88"/>
      <c r="FF60" s="133"/>
      <c r="FG60" s="87"/>
      <c r="FH60" s="87"/>
      <c r="FI60" s="87"/>
      <c r="FJ60" s="87"/>
      <c r="FK60" s="87"/>
      <c r="FL60" s="87">
        <v>57692.307692307695</v>
      </c>
      <c r="FM60" s="87">
        <v>39750000</v>
      </c>
      <c r="FN60" s="87">
        <v>39750000</v>
      </c>
      <c r="FO60" s="87">
        <v>39750000</v>
      </c>
      <c r="FP60" s="87"/>
      <c r="FQ60" s="87"/>
      <c r="FR60" s="87"/>
      <c r="FS60" s="87"/>
      <c r="FT60" s="87"/>
      <c r="FU60" s="87"/>
      <c r="FV60" s="87"/>
      <c r="FW60" s="87"/>
      <c r="FX60" s="87"/>
      <c r="FY60" s="87"/>
      <c r="FZ60" s="87"/>
      <c r="GA60" s="87"/>
      <c r="GB60" s="87"/>
      <c r="GC60" s="87"/>
      <c r="GD60" s="87"/>
      <c r="GE60" s="87"/>
      <c r="GF60" s="87"/>
      <c r="GG60" s="87"/>
      <c r="GH60" s="87"/>
      <c r="GI60" s="87"/>
      <c r="GJ60" s="87"/>
      <c r="GK60" s="87"/>
      <c r="GL60" s="87"/>
      <c r="GM60" s="87"/>
      <c r="GN60" s="87"/>
      <c r="GO60" s="87"/>
      <c r="GP60" s="87"/>
      <c r="GQ60" s="87"/>
      <c r="GR60" s="87"/>
      <c r="GS60" s="87"/>
      <c r="GT60" s="87"/>
      <c r="GU60" s="82">
        <f>FB60+FG60+FL60+FQ60+FV60+GA60+GF60+GK60+GP60</f>
        <v>57692.307692307695</v>
      </c>
      <c r="GV60" s="82">
        <f t="shared" si="436"/>
        <v>39750000</v>
      </c>
      <c r="GW60" s="82">
        <f t="shared" si="436"/>
        <v>39750000</v>
      </c>
      <c r="GX60" s="82">
        <f t="shared" si="436"/>
        <v>39750000</v>
      </c>
      <c r="GY60" s="792">
        <f t="shared" si="436"/>
        <v>0</v>
      </c>
      <c r="GZ60" s="792">
        <f t="shared" si="437"/>
        <v>0</v>
      </c>
      <c r="HA60" s="792">
        <f t="shared" si="438"/>
        <v>0</v>
      </c>
      <c r="HB60" s="792">
        <f t="shared" si="439"/>
        <v>0</v>
      </c>
      <c r="HC60" s="792">
        <f t="shared" si="440"/>
        <v>0</v>
      </c>
      <c r="HD60" s="792">
        <f t="shared" si="441"/>
        <v>0</v>
      </c>
      <c r="HE60" s="792">
        <f t="shared" si="442"/>
        <v>0</v>
      </c>
      <c r="HF60" s="792">
        <f t="shared" si="443"/>
        <v>60160000</v>
      </c>
      <c r="HG60" s="792">
        <f t="shared" si="444"/>
        <v>56600000</v>
      </c>
      <c r="HH60" s="792">
        <f t="shared" si="445"/>
        <v>56600000</v>
      </c>
      <c r="HI60" s="792">
        <f t="shared" si="446"/>
        <v>0</v>
      </c>
      <c r="HJ60" s="792">
        <f t="shared" si="447"/>
        <v>18057692.307692308</v>
      </c>
      <c r="HK60" s="792">
        <f t="shared" si="448"/>
        <v>114750000</v>
      </c>
      <c r="HL60" s="792">
        <f t="shared" si="449"/>
        <v>106270667</v>
      </c>
      <c r="HM60" s="792">
        <f t="shared" si="450"/>
        <v>106270667</v>
      </c>
      <c r="HN60" s="792">
        <f t="shared" si="451"/>
        <v>0</v>
      </c>
      <c r="HO60" s="792">
        <f t="shared" si="452"/>
        <v>0</v>
      </c>
      <c r="HP60" s="792">
        <f t="shared" si="453"/>
        <v>0</v>
      </c>
      <c r="HQ60" s="792">
        <f t="shared" si="454"/>
        <v>0</v>
      </c>
      <c r="HR60" s="792">
        <f t="shared" si="455"/>
        <v>0</v>
      </c>
      <c r="HS60" s="792">
        <f t="shared" si="456"/>
        <v>0</v>
      </c>
      <c r="HT60" s="792">
        <f t="shared" si="457"/>
        <v>0</v>
      </c>
      <c r="HU60" s="792">
        <f t="shared" si="458"/>
        <v>0</v>
      </c>
      <c r="HV60" s="792">
        <f t="shared" si="459"/>
        <v>0</v>
      </c>
      <c r="HW60" s="792">
        <f t="shared" si="460"/>
        <v>0</v>
      </c>
      <c r="HX60" s="792">
        <f t="shared" si="461"/>
        <v>0</v>
      </c>
      <c r="HY60" s="792">
        <f t="shared" si="462"/>
        <v>0</v>
      </c>
      <c r="HZ60" s="792">
        <f t="shared" si="463"/>
        <v>0</v>
      </c>
      <c r="IA60" s="792">
        <f t="shared" si="464"/>
        <v>0</v>
      </c>
      <c r="IB60" s="792">
        <f t="shared" si="465"/>
        <v>0</v>
      </c>
      <c r="IC60" s="792">
        <f t="shared" si="466"/>
        <v>0</v>
      </c>
      <c r="ID60" s="792">
        <f t="shared" si="467"/>
        <v>0</v>
      </c>
      <c r="IE60" s="792">
        <f t="shared" si="468"/>
        <v>0</v>
      </c>
      <c r="IF60" s="792">
        <f t="shared" si="469"/>
        <v>0</v>
      </c>
      <c r="IG60" s="792">
        <f t="shared" si="470"/>
        <v>0</v>
      </c>
      <c r="IH60" s="792">
        <f t="shared" si="471"/>
        <v>0</v>
      </c>
      <c r="II60" s="792">
        <f t="shared" si="472"/>
        <v>0</v>
      </c>
      <c r="IJ60" s="792">
        <f t="shared" si="473"/>
        <v>0</v>
      </c>
      <c r="IK60" s="792">
        <f t="shared" si="474"/>
        <v>0</v>
      </c>
      <c r="IL60" s="792">
        <f t="shared" si="475"/>
        <v>0</v>
      </c>
      <c r="IM60" s="792">
        <f t="shared" si="476"/>
        <v>0</v>
      </c>
      <c r="IN60" s="792">
        <f t="shared" si="477"/>
        <v>0</v>
      </c>
      <c r="IO60" s="792"/>
      <c r="IP60" s="792"/>
      <c r="IQ60" s="792"/>
      <c r="IR60" s="792"/>
      <c r="IS60" s="792">
        <f t="shared" si="478"/>
        <v>18057692.307692308</v>
      </c>
      <c r="IT60" s="792">
        <f t="shared" si="479"/>
        <v>174910000</v>
      </c>
      <c r="IU60" s="792">
        <f t="shared" si="480"/>
        <v>162870667</v>
      </c>
      <c r="IV60" s="792">
        <f t="shared" si="481"/>
        <v>162870667</v>
      </c>
      <c r="IW60" s="793">
        <f t="shared" si="482"/>
        <v>0</v>
      </c>
    </row>
    <row r="61" spans="1:257" ht="96" customHeight="1" x14ac:dyDescent="0.2">
      <c r="A61" s="346"/>
      <c r="B61" s="346"/>
      <c r="C61" s="299">
        <v>6</v>
      </c>
      <c r="D61" s="265" t="s">
        <v>162</v>
      </c>
      <c r="E61" s="273" t="s">
        <v>127</v>
      </c>
      <c r="F61" s="273" t="s">
        <v>128</v>
      </c>
      <c r="G61" s="802">
        <v>40</v>
      </c>
      <c r="H61" s="848" t="s">
        <v>178</v>
      </c>
      <c r="I61" s="265" t="s">
        <v>179</v>
      </c>
      <c r="J61" s="270" t="s">
        <v>125</v>
      </c>
      <c r="K61" s="270">
        <v>13</v>
      </c>
      <c r="L61" s="270" t="s">
        <v>73</v>
      </c>
      <c r="M61" s="272">
        <v>0</v>
      </c>
      <c r="N61" s="335">
        <v>1</v>
      </c>
      <c r="O61" s="742">
        <v>0.05</v>
      </c>
      <c r="P61" s="274">
        <v>0</v>
      </c>
      <c r="Q61" s="272">
        <v>0.35</v>
      </c>
      <c r="R61" s="275"/>
      <c r="S61" s="351">
        <v>0.04</v>
      </c>
      <c r="T61" s="800">
        <v>0.4</v>
      </c>
      <c r="U61" s="800"/>
      <c r="V61" s="274">
        <v>0.04</v>
      </c>
      <c r="W61" s="272">
        <v>0.2</v>
      </c>
      <c r="X61" s="800">
        <f>0.25+0.31+0.36</f>
        <v>0.92</v>
      </c>
      <c r="Y61" s="832">
        <v>0.92</v>
      </c>
      <c r="Z61" s="334">
        <f>BM61/$BM$58</f>
        <v>1.5384615384615385E-2</v>
      </c>
      <c r="AA61" s="272">
        <v>9</v>
      </c>
      <c r="AB61" s="272" t="s">
        <v>180</v>
      </c>
      <c r="AC61" s="41"/>
      <c r="AD61" s="41"/>
      <c r="AE61" s="41"/>
      <c r="AF61" s="41"/>
      <c r="AG61" s="40"/>
      <c r="AH61" s="41"/>
      <c r="AI61" s="41"/>
      <c r="AJ61" s="41"/>
      <c r="AK61" s="46">
        <v>20000000</v>
      </c>
      <c r="AL61" s="42">
        <v>20000000</v>
      </c>
      <c r="AM61" s="47">
        <v>0</v>
      </c>
      <c r="AN61" s="47">
        <v>0</v>
      </c>
      <c r="AO61" s="46"/>
      <c r="AP61" s="47"/>
      <c r="AQ61" s="47"/>
      <c r="AR61" s="47"/>
      <c r="AS61" s="46"/>
      <c r="AT61" s="47"/>
      <c r="AU61" s="48"/>
      <c r="AV61" s="41"/>
      <c r="AW61" s="40"/>
      <c r="AX61" s="41"/>
      <c r="AY61" s="41"/>
      <c r="AZ61" s="41"/>
      <c r="BA61" s="40"/>
      <c r="BB61" s="41"/>
      <c r="BC61" s="41"/>
      <c r="BD61" s="41"/>
      <c r="BE61" s="40"/>
      <c r="BF61" s="41"/>
      <c r="BG61" s="41"/>
      <c r="BH61" s="41"/>
      <c r="BI61" s="40"/>
      <c r="BJ61" s="41"/>
      <c r="BK61" s="41"/>
      <c r="BL61" s="41"/>
      <c r="BM61" s="40">
        <f>+AC61+AG61+AK61+AO61+AS61+AW61+BA61+BE61+BI61</f>
        <v>20000000</v>
      </c>
      <c r="BN61" s="41">
        <f t="shared" si="432"/>
        <v>20000000</v>
      </c>
      <c r="BO61" s="41">
        <f t="shared" si="432"/>
        <v>0</v>
      </c>
      <c r="BP61" s="41">
        <f t="shared" si="432"/>
        <v>0</v>
      </c>
      <c r="BQ61" s="87"/>
      <c r="BR61" s="87"/>
      <c r="BS61" s="87"/>
      <c r="BT61" s="87"/>
      <c r="BU61" s="87"/>
      <c r="BV61" s="87"/>
      <c r="BW61" s="87"/>
      <c r="BX61" s="87"/>
      <c r="BY61" s="87"/>
      <c r="BZ61" s="87">
        <v>20000000</v>
      </c>
      <c r="CA61" s="386">
        <v>38000000</v>
      </c>
      <c r="CB61" s="87">
        <v>5000000</v>
      </c>
      <c r="CC61" s="87">
        <v>5000000</v>
      </c>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2">
        <f t="shared" si="207"/>
        <v>20000000</v>
      </c>
      <c r="DF61" s="102">
        <f t="shared" si="433"/>
        <v>38000000</v>
      </c>
      <c r="DG61" s="102">
        <f t="shared" si="433"/>
        <v>5000000</v>
      </c>
      <c r="DH61" s="102">
        <f t="shared" si="433"/>
        <v>5000000</v>
      </c>
      <c r="DI61" s="102"/>
      <c r="DJ61" s="88"/>
      <c r="DK61" s="57"/>
      <c r="DL61" s="88"/>
      <c r="DM61" s="88"/>
      <c r="DN61" s="88"/>
      <c r="DO61" s="88">
        <v>33000000</v>
      </c>
      <c r="DP61" s="88">
        <v>3200000</v>
      </c>
      <c r="DQ61" s="88">
        <v>3200000</v>
      </c>
      <c r="DR61" s="88"/>
      <c r="DS61" s="88">
        <v>8000000</v>
      </c>
      <c r="DT61" s="387">
        <v>20000000</v>
      </c>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7"/>
      <c r="EU61" s="87"/>
      <c r="EV61" s="87"/>
      <c r="EW61" s="82">
        <f t="shared" si="434"/>
        <v>8000000</v>
      </c>
      <c r="EX61" s="90">
        <f t="shared" si="434"/>
        <v>53000000</v>
      </c>
      <c r="EY61" s="90">
        <f t="shared" si="435"/>
        <v>3200000</v>
      </c>
      <c r="EZ61" s="90">
        <f t="shared" si="435"/>
        <v>3200000</v>
      </c>
      <c r="FA61" s="173"/>
      <c r="FB61" s="87"/>
      <c r="FC61" s="88"/>
      <c r="FD61" s="88"/>
      <c r="FE61" s="88"/>
      <c r="FF61" s="133"/>
      <c r="FG61" s="87"/>
      <c r="FH61" s="87">
        <v>50000000</v>
      </c>
      <c r="FI61" s="87">
        <v>50000000</v>
      </c>
      <c r="FJ61" s="87">
        <v>50000000</v>
      </c>
      <c r="FK61" s="87"/>
      <c r="FL61" s="87">
        <v>153846.15384615384</v>
      </c>
      <c r="FM61" s="87">
        <v>19850000</v>
      </c>
      <c r="FN61" s="87">
        <v>19850000</v>
      </c>
      <c r="FO61" s="87">
        <v>19850000</v>
      </c>
      <c r="FP61" s="87"/>
      <c r="FQ61" s="87"/>
      <c r="FR61" s="87"/>
      <c r="FS61" s="87"/>
      <c r="FT61" s="87"/>
      <c r="FU61" s="87"/>
      <c r="FV61" s="87"/>
      <c r="FW61" s="87"/>
      <c r="FX61" s="87"/>
      <c r="FY61" s="87"/>
      <c r="FZ61" s="87"/>
      <c r="GA61" s="87"/>
      <c r="GB61" s="87"/>
      <c r="GC61" s="87"/>
      <c r="GD61" s="87"/>
      <c r="GE61" s="87"/>
      <c r="GF61" s="87"/>
      <c r="GG61" s="87"/>
      <c r="GH61" s="87"/>
      <c r="GI61" s="87"/>
      <c r="GJ61" s="87"/>
      <c r="GK61" s="87"/>
      <c r="GL61" s="87"/>
      <c r="GM61" s="87"/>
      <c r="GN61" s="87"/>
      <c r="GO61" s="87"/>
      <c r="GP61" s="87"/>
      <c r="GQ61" s="87"/>
      <c r="GR61" s="87"/>
      <c r="GS61" s="87"/>
      <c r="GT61" s="87"/>
      <c r="GU61" s="82">
        <f>FB61+FG61+FL61+FQ61+FV61+GA61+GF61+GK61+GP61</f>
        <v>153846.15384615384</v>
      </c>
      <c r="GV61" s="82">
        <f t="shared" si="436"/>
        <v>69850000</v>
      </c>
      <c r="GW61" s="82">
        <f t="shared" si="436"/>
        <v>69850000</v>
      </c>
      <c r="GX61" s="82">
        <f t="shared" si="436"/>
        <v>69850000</v>
      </c>
      <c r="GY61" s="792">
        <f t="shared" si="436"/>
        <v>0</v>
      </c>
      <c r="GZ61" s="792">
        <f t="shared" si="437"/>
        <v>0</v>
      </c>
      <c r="HA61" s="792">
        <f t="shared" si="438"/>
        <v>0</v>
      </c>
      <c r="HB61" s="792">
        <f t="shared" si="439"/>
        <v>0</v>
      </c>
      <c r="HC61" s="792">
        <f t="shared" si="440"/>
        <v>0</v>
      </c>
      <c r="HD61" s="792">
        <f t="shared" si="441"/>
        <v>0</v>
      </c>
      <c r="HE61" s="792">
        <f t="shared" si="442"/>
        <v>0</v>
      </c>
      <c r="HF61" s="792">
        <f t="shared" si="443"/>
        <v>83000000</v>
      </c>
      <c r="HG61" s="792">
        <f t="shared" si="444"/>
        <v>53200000</v>
      </c>
      <c r="HH61" s="792">
        <f t="shared" si="445"/>
        <v>53200000</v>
      </c>
      <c r="HI61" s="792">
        <f t="shared" si="446"/>
        <v>0</v>
      </c>
      <c r="HJ61" s="792">
        <f t="shared" si="447"/>
        <v>48153846.153846152</v>
      </c>
      <c r="HK61" s="792">
        <f t="shared" si="448"/>
        <v>97850000</v>
      </c>
      <c r="HL61" s="792">
        <f t="shared" si="449"/>
        <v>24850000</v>
      </c>
      <c r="HM61" s="792">
        <f t="shared" si="450"/>
        <v>24850000</v>
      </c>
      <c r="HN61" s="792">
        <f t="shared" si="451"/>
        <v>0</v>
      </c>
      <c r="HO61" s="792">
        <f t="shared" si="452"/>
        <v>0</v>
      </c>
      <c r="HP61" s="792">
        <f t="shared" si="453"/>
        <v>0</v>
      </c>
      <c r="HQ61" s="792">
        <f t="shared" si="454"/>
        <v>0</v>
      </c>
      <c r="HR61" s="792">
        <f t="shared" si="455"/>
        <v>0</v>
      </c>
      <c r="HS61" s="792">
        <f t="shared" si="456"/>
        <v>0</v>
      </c>
      <c r="HT61" s="792">
        <f t="shared" si="457"/>
        <v>0</v>
      </c>
      <c r="HU61" s="792">
        <f t="shared" si="458"/>
        <v>0</v>
      </c>
      <c r="HV61" s="792">
        <f t="shared" si="459"/>
        <v>0</v>
      </c>
      <c r="HW61" s="792">
        <f t="shared" si="460"/>
        <v>0</v>
      </c>
      <c r="HX61" s="792">
        <f t="shared" si="461"/>
        <v>0</v>
      </c>
      <c r="HY61" s="792">
        <f t="shared" si="462"/>
        <v>0</v>
      </c>
      <c r="HZ61" s="792">
        <f t="shared" si="463"/>
        <v>0</v>
      </c>
      <c r="IA61" s="792">
        <f t="shared" si="464"/>
        <v>0</v>
      </c>
      <c r="IB61" s="792">
        <f t="shared" si="465"/>
        <v>0</v>
      </c>
      <c r="IC61" s="792">
        <f t="shared" si="466"/>
        <v>0</v>
      </c>
      <c r="ID61" s="792">
        <f t="shared" si="467"/>
        <v>0</v>
      </c>
      <c r="IE61" s="792">
        <f t="shared" si="468"/>
        <v>0</v>
      </c>
      <c r="IF61" s="792">
        <f t="shared" si="469"/>
        <v>0</v>
      </c>
      <c r="IG61" s="792">
        <f t="shared" si="470"/>
        <v>0</v>
      </c>
      <c r="IH61" s="792">
        <f t="shared" si="471"/>
        <v>0</v>
      </c>
      <c r="II61" s="792">
        <f t="shared" si="472"/>
        <v>0</v>
      </c>
      <c r="IJ61" s="792">
        <f t="shared" si="473"/>
        <v>0</v>
      </c>
      <c r="IK61" s="792">
        <f t="shared" si="474"/>
        <v>0</v>
      </c>
      <c r="IL61" s="792">
        <f t="shared" si="475"/>
        <v>0</v>
      </c>
      <c r="IM61" s="792">
        <f t="shared" si="476"/>
        <v>0</v>
      </c>
      <c r="IN61" s="792">
        <f t="shared" si="477"/>
        <v>0</v>
      </c>
      <c r="IO61" s="792"/>
      <c r="IP61" s="792"/>
      <c r="IQ61" s="792"/>
      <c r="IR61" s="792"/>
      <c r="IS61" s="792">
        <f t="shared" si="478"/>
        <v>48153846.153846152</v>
      </c>
      <c r="IT61" s="792">
        <f t="shared" si="479"/>
        <v>180850000</v>
      </c>
      <c r="IU61" s="792">
        <f t="shared" si="480"/>
        <v>78050000</v>
      </c>
      <c r="IV61" s="792">
        <f t="shared" si="481"/>
        <v>78050000</v>
      </c>
      <c r="IW61" s="793">
        <f t="shared" si="482"/>
        <v>0</v>
      </c>
    </row>
    <row r="62" spans="1:257" ht="119.25" customHeight="1" x14ac:dyDescent="0.2">
      <c r="A62" s="346"/>
      <c r="B62" s="346"/>
      <c r="C62" s="286">
        <v>7</v>
      </c>
      <c r="D62" s="319" t="s">
        <v>150</v>
      </c>
      <c r="E62" s="388">
        <v>0.317</v>
      </c>
      <c r="F62" s="380">
        <v>0.27</v>
      </c>
      <c r="G62" s="268">
        <v>41</v>
      </c>
      <c r="H62" s="848" t="s">
        <v>181</v>
      </c>
      <c r="I62" s="265" t="s">
        <v>182</v>
      </c>
      <c r="J62" s="270" t="s">
        <v>125</v>
      </c>
      <c r="K62" s="270">
        <v>13</v>
      </c>
      <c r="L62" s="271" t="s">
        <v>58</v>
      </c>
      <c r="M62" s="272">
        <v>0</v>
      </c>
      <c r="N62" s="272">
        <v>1</v>
      </c>
      <c r="O62" s="273">
        <v>1</v>
      </c>
      <c r="P62" s="274">
        <v>1</v>
      </c>
      <c r="Q62" s="272">
        <v>1</v>
      </c>
      <c r="R62" s="275"/>
      <c r="S62" s="351">
        <v>0.85</v>
      </c>
      <c r="T62" s="272">
        <v>1</v>
      </c>
      <c r="U62" s="272"/>
      <c r="V62" s="277">
        <v>1</v>
      </c>
      <c r="W62" s="272">
        <v>1</v>
      </c>
      <c r="X62" s="272"/>
      <c r="Y62" s="775">
        <v>1</v>
      </c>
      <c r="Z62" s="334">
        <f>BM62/$BM$58</f>
        <v>5.7692307692307696E-3</v>
      </c>
      <c r="AA62" s="272">
        <v>9</v>
      </c>
      <c r="AB62" s="281" t="s">
        <v>180</v>
      </c>
      <c r="AC62" s="41"/>
      <c r="AD62" s="41"/>
      <c r="AE62" s="41"/>
      <c r="AF62" s="41"/>
      <c r="AG62" s="40"/>
      <c r="AH62" s="41"/>
      <c r="AI62" s="41"/>
      <c r="AJ62" s="41"/>
      <c r="AK62" s="46">
        <v>7500000</v>
      </c>
      <c r="AL62" s="42">
        <v>7500000</v>
      </c>
      <c r="AM62" s="47">
        <v>7500000</v>
      </c>
      <c r="AN62" s="47">
        <v>0</v>
      </c>
      <c r="AO62" s="46"/>
      <c r="AP62" s="47"/>
      <c r="AQ62" s="47"/>
      <c r="AR62" s="47"/>
      <c r="AS62" s="46"/>
      <c r="AT62" s="47"/>
      <c r="AU62" s="48"/>
      <c r="AV62" s="41"/>
      <c r="AW62" s="40"/>
      <c r="AX62" s="41"/>
      <c r="AY62" s="41"/>
      <c r="AZ62" s="41"/>
      <c r="BA62" s="40"/>
      <c r="BB62" s="41"/>
      <c r="BC62" s="41"/>
      <c r="BD62" s="41"/>
      <c r="BE62" s="40"/>
      <c r="BF62" s="41"/>
      <c r="BG62" s="41"/>
      <c r="BH62" s="41"/>
      <c r="BI62" s="40"/>
      <c r="BJ62" s="41"/>
      <c r="BK62" s="41"/>
      <c r="BL62" s="41"/>
      <c r="BM62" s="40">
        <f>+AC62+AG62+AK62+AO62+AS62+AW62+BA62+BE62+BI62</f>
        <v>7500000</v>
      </c>
      <c r="BN62" s="41">
        <f t="shared" si="432"/>
        <v>7500000</v>
      </c>
      <c r="BO62" s="41">
        <f t="shared" si="432"/>
        <v>7500000</v>
      </c>
      <c r="BP62" s="41">
        <f t="shared" si="432"/>
        <v>0</v>
      </c>
      <c r="BQ62" s="87"/>
      <c r="BR62" s="87"/>
      <c r="BS62" s="87"/>
      <c r="BT62" s="87"/>
      <c r="BU62" s="87"/>
      <c r="BV62" s="87">
        <v>10000000</v>
      </c>
      <c r="BW62" s="87">
        <v>10000000</v>
      </c>
      <c r="BX62" s="87">
        <v>10000000</v>
      </c>
      <c r="BY62" s="87"/>
      <c r="BZ62" s="87">
        <v>7500000</v>
      </c>
      <c r="CA62" s="87">
        <v>1880000</v>
      </c>
      <c r="CB62" s="87">
        <v>1880000</v>
      </c>
      <c r="CC62" s="87">
        <v>1880000</v>
      </c>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2">
        <f t="shared" si="207"/>
        <v>7500000</v>
      </c>
      <c r="DF62" s="102">
        <f t="shared" si="433"/>
        <v>11880000</v>
      </c>
      <c r="DG62" s="102">
        <f t="shared" si="433"/>
        <v>11880000</v>
      </c>
      <c r="DH62" s="102">
        <f t="shared" si="433"/>
        <v>11880000</v>
      </c>
      <c r="DI62" s="102"/>
      <c r="DJ62" s="88"/>
      <c r="DK62" s="57"/>
      <c r="DL62" s="88"/>
      <c r="DM62" s="88"/>
      <c r="DN62" s="88"/>
      <c r="DO62" s="88"/>
      <c r="DP62" s="88"/>
      <c r="DQ62" s="88"/>
      <c r="DR62" s="88"/>
      <c r="DS62" s="88">
        <v>3000000</v>
      </c>
      <c r="DT62" s="88">
        <v>25000000</v>
      </c>
      <c r="DU62" s="88">
        <v>25000000</v>
      </c>
      <c r="DV62" s="88">
        <v>25000000</v>
      </c>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7"/>
      <c r="EU62" s="87"/>
      <c r="EV62" s="87"/>
      <c r="EW62" s="82">
        <f t="shared" si="434"/>
        <v>3000000</v>
      </c>
      <c r="EX62" s="90">
        <f t="shared" si="434"/>
        <v>25000000</v>
      </c>
      <c r="EY62" s="90">
        <f t="shared" si="435"/>
        <v>25000000</v>
      </c>
      <c r="EZ62" s="90">
        <f t="shared" si="435"/>
        <v>25000000</v>
      </c>
      <c r="FA62" s="173"/>
      <c r="FB62" s="87"/>
      <c r="FC62" s="88"/>
      <c r="FD62" s="88"/>
      <c r="FE62" s="88"/>
      <c r="FF62" s="133"/>
      <c r="FG62" s="87"/>
      <c r="FH62" s="87"/>
      <c r="FI62" s="87"/>
      <c r="FJ62" s="87"/>
      <c r="FK62" s="87"/>
      <c r="FL62" s="87">
        <v>57692.307692307695</v>
      </c>
      <c r="FM62" s="87">
        <v>24850000</v>
      </c>
      <c r="FN62" s="87">
        <v>24808933</v>
      </c>
      <c r="FO62" s="87">
        <v>24808933</v>
      </c>
      <c r="FP62" s="87"/>
      <c r="FQ62" s="87"/>
      <c r="FR62" s="87"/>
      <c r="FS62" s="87"/>
      <c r="FT62" s="87"/>
      <c r="FU62" s="87"/>
      <c r="FV62" s="87"/>
      <c r="FW62" s="87"/>
      <c r="FX62" s="87"/>
      <c r="FY62" s="87"/>
      <c r="FZ62" s="87"/>
      <c r="GA62" s="87"/>
      <c r="GB62" s="87"/>
      <c r="GC62" s="87"/>
      <c r="GD62" s="87"/>
      <c r="GE62" s="87"/>
      <c r="GF62" s="87"/>
      <c r="GG62" s="87"/>
      <c r="GH62" s="87"/>
      <c r="GI62" s="87"/>
      <c r="GJ62" s="87"/>
      <c r="GK62" s="87"/>
      <c r="GL62" s="87"/>
      <c r="GM62" s="87"/>
      <c r="GN62" s="87"/>
      <c r="GO62" s="87"/>
      <c r="GP62" s="87"/>
      <c r="GQ62" s="87"/>
      <c r="GR62" s="87"/>
      <c r="GS62" s="87"/>
      <c r="GT62" s="87"/>
      <c r="GU62" s="82">
        <f>FB62+FG62+FL62+FQ62+FV62+GA62+GF62+GK62+GP62</f>
        <v>57692.307692307695</v>
      </c>
      <c r="GV62" s="82">
        <f t="shared" si="436"/>
        <v>24850000</v>
      </c>
      <c r="GW62" s="82">
        <f t="shared" si="436"/>
        <v>24808933</v>
      </c>
      <c r="GX62" s="82">
        <f t="shared" si="436"/>
        <v>24808933</v>
      </c>
      <c r="GY62" s="792">
        <f t="shared" si="436"/>
        <v>0</v>
      </c>
      <c r="GZ62" s="792">
        <f t="shared" si="437"/>
        <v>0</v>
      </c>
      <c r="HA62" s="792">
        <f t="shared" si="438"/>
        <v>0</v>
      </c>
      <c r="HB62" s="792">
        <f t="shared" si="439"/>
        <v>0</v>
      </c>
      <c r="HC62" s="792">
        <f t="shared" si="440"/>
        <v>0</v>
      </c>
      <c r="HD62" s="792">
        <f t="shared" si="441"/>
        <v>0</v>
      </c>
      <c r="HE62" s="792">
        <f t="shared" si="442"/>
        <v>0</v>
      </c>
      <c r="HF62" s="792">
        <f t="shared" si="443"/>
        <v>10000000</v>
      </c>
      <c r="HG62" s="792">
        <f t="shared" si="444"/>
        <v>10000000</v>
      </c>
      <c r="HH62" s="792">
        <f t="shared" si="445"/>
        <v>10000000</v>
      </c>
      <c r="HI62" s="792">
        <f t="shared" si="446"/>
        <v>0</v>
      </c>
      <c r="HJ62" s="792">
        <f t="shared" si="447"/>
        <v>18057692.307692308</v>
      </c>
      <c r="HK62" s="792">
        <f t="shared" si="448"/>
        <v>59230000</v>
      </c>
      <c r="HL62" s="792">
        <f t="shared" si="449"/>
        <v>59188933</v>
      </c>
      <c r="HM62" s="792">
        <f t="shared" si="450"/>
        <v>51688933</v>
      </c>
      <c r="HN62" s="792">
        <f t="shared" si="451"/>
        <v>0</v>
      </c>
      <c r="HO62" s="792">
        <f t="shared" si="452"/>
        <v>0</v>
      </c>
      <c r="HP62" s="792">
        <f t="shared" si="453"/>
        <v>0</v>
      </c>
      <c r="HQ62" s="792">
        <f t="shared" si="454"/>
        <v>0</v>
      </c>
      <c r="HR62" s="792">
        <f t="shared" si="455"/>
        <v>0</v>
      </c>
      <c r="HS62" s="792">
        <f t="shared" si="456"/>
        <v>0</v>
      </c>
      <c r="HT62" s="792">
        <f t="shared" si="457"/>
        <v>0</v>
      </c>
      <c r="HU62" s="792">
        <f t="shared" si="458"/>
        <v>0</v>
      </c>
      <c r="HV62" s="792">
        <f t="shared" si="459"/>
        <v>0</v>
      </c>
      <c r="HW62" s="792">
        <f t="shared" si="460"/>
        <v>0</v>
      </c>
      <c r="HX62" s="792">
        <f t="shared" si="461"/>
        <v>0</v>
      </c>
      <c r="HY62" s="792">
        <f t="shared" si="462"/>
        <v>0</v>
      </c>
      <c r="HZ62" s="792">
        <f t="shared" si="463"/>
        <v>0</v>
      </c>
      <c r="IA62" s="792">
        <f t="shared" si="464"/>
        <v>0</v>
      </c>
      <c r="IB62" s="792">
        <f t="shared" si="465"/>
        <v>0</v>
      </c>
      <c r="IC62" s="792">
        <f t="shared" si="466"/>
        <v>0</v>
      </c>
      <c r="ID62" s="792">
        <f t="shared" si="467"/>
        <v>0</v>
      </c>
      <c r="IE62" s="792">
        <f t="shared" si="468"/>
        <v>0</v>
      </c>
      <c r="IF62" s="792">
        <f t="shared" si="469"/>
        <v>0</v>
      </c>
      <c r="IG62" s="792">
        <f t="shared" si="470"/>
        <v>0</v>
      </c>
      <c r="IH62" s="792">
        <f t="shared" si="471"/>
        <v>0</v>
      </c>
      <c r="II62" s="792">
        <f t="shared" si="472"/>
        <v>0</v>
      </c>
      <c r="IJ62" s="792">
        <f t="shared" si="473"/>
        <v>0</v>
      </c>
      <c r="IK62" s="792">
        <f t="shared" si="474"/>
        <v>0</v>
      </c>
      <c r="IL62" s="792">
        <f t="shared" si="475"/>
        <v>0</v>
      </c>
      <c r="IM62" s="792">
        <f t="shared" si="476"/>
        <v>0</v>
      </c>
      <c r="IN62" s="792">
        <f t="shared" si="477"/>
        <v>0</v>
      </c>
      <c r="IO62" s="792"/>
      <c r="IP62" s="792"/>
      <c r="IQ62" s="792"/>
      <c r="IR62" s="792"/>
      <c r="IS62" s="792">
        <f t="shared" si="478"/>
        <v>18057692.307692308</v>
      </c>
      <c r="IT62" s="792">
        <f t="shared" si="479"/>
        <v>69230000</v>
      </c>
      <c r="IU62" s="792">
        <f t="shared" si="480"/>
        <v>69188933</v>
      </c>
      <c r="IV62" s="792">
        <f t="shared" si="481"/>
        <v>61688933</v>
      </c>
      <c r="IW62" s="793">
        <f t="shared" si="482"/>
        <v>0</v>
      </c>
    </row>
    <row r="63" spans="1:257" ht="101.25" customHeight="1" x14ac:dyDescent="0.2">
      <c r="A63" s="346"/>
      <c r="B63" s="346"/>
      <c r="C63" s="284"/>
      <c r="D63" s="321"/>
      <c r="E63" s="389"/>
      <c r="F63" s="390"/>
      <c r="G63" s="268">
        <v>42</v>
      </c>
      <c r="H63" s="848" t="s">
        <v>183</v>
      </c>
      <c r="I63" s="265" t="s">
        <v>184</v>
      </c>
      <c r="J63" s="270" t="s">
        <v>125</v>
      </c>
      <c r="K63" s="270">
        <v>13</v>
      </c>
      <c r="L63" s="271" t="s">
        <v>58</v>
      </c>
      <c r="M63" s="272">
        <v>1</v>
      </c>
      <c r="N63" s="272">
        <v>1</v>
      </c>
      <c r="O63" s="273">
        <v>1</v>
      </c>
      <c r="P63" s="274">
        <v>1</v>
      </c>
      <c r="Q63" s="272">
        <v>1</v>
      </c>
      <c r="R63" s="275"/>
      <c r="S63" s="291">
        <v>0.5</v>
      </c>
      <c r="T63" s="272">
        <v>1</v>
      </c>
      <c r="U63" s="272"/>
      <c r="V63" s="277">
        <v>1</v>
      </c>
      <c r="W63" s="272">
        <v>1</v>
      </c>
      <c r="X63" s="272"/>
      <c r="Y63" s="775">
        <v>1</v>
      </c>
      <c r="Z63" s="334">
        <f>BM63/$BM$58</f>
        <v>0.96730769230769231</v>
      </c>
      <c r="AA63" s="272">
        <v>9</v>
      </c>
      <c r="AB63" s="281" t="s">
        <v>180</v>
      </c>
      <c r="AC63" s="41"/>
      <c r="AD63" s="41"/>
      <c r="AE63" s="41"/>
      <c r="AF63" s="41"/>
      <c r="AG63" s="40"/>
      <c r="AH63" s="41"/>
      <c r="AI63" s="41"/>
      <c r="AJ63" s="41"/>
      <c r="AK63" s="40">
        <v>7500000</v>
      </c>
      <c r="AL63" s="42">
        <v>7500000</v>
      </c>
      <c r="AM63" s="41">
        <v>5250000</v>
      </c>
      <c r="AN63" s="41">
        <v>5250000</v>
      </c>
      <c r="AO63" s="40"/>
      <c r="AP63" s="41"/>
      <c r="AQ63" s="41"/>
      <c r="AR63" s="41"/>
      <c r="AS63" s="40"/>
      <c r="AT63" s="41"/>
      <c r="AU63" s="41"/>
      <c r="AV63" s="41"/>
      <c r="AW63" s="40"/>
      <c r="AX63" s="41"/>
      <c r="AY63" s="41"/>
      <c r="AZ63" s="41"/>
      <c r="BA63" s="40"/>
      <c r="BB63" s="41"/>
      <c r="BC63" s="41"/>
      <c r="BD63" s="41"/>
      <c r="BE63" s="40"/>
      <c r="BF63" s="41"/>
      <c r="BG63" s="41"/>
      <c r="BH63" s="41"/>
      <c r="BI63" s="40">
        <v>1250000000</v>
      </c>
      <c r="BJ63" s="41"/>
      <c r="BK63" s="41"/>
      <c r="BL63" s="41"/>
      <c r="BM63" s="40">
        <f>+AC63+AG63+AK63+AO63+AS63+AW63+BA63+BE63+BI63</f>
        <v>1257500000</v>
      </c>
      <c r="BN63" s="41">
        <f t="shared" si="432"/>
        <v>7500000</v>
      </c>
      <c r="BO63" s="41">
        <f t="shared" si="432"/>
        <v>5250000</v>
      </c>
      <c r="BP63" s="41">
        <f t="shared" si="432"/>
        <v>5250000</v>
      </c>
      <c r="BQ63" s="87"/>
      <c r="BR63" s="87"/>
      <c r="BS63" s="87"/>
      <c r="BT63" s="87"/>
      <c r="BU63" s="87"/>
      <c r="BV63" s="391">
        <v>48300000</v>
      </c>
      <c r="BW63" s="87">
        <v>15840000</v>
      </c>
      <c r="BX63" s="392">
        <f>15840000</f>
        <v>15840000</v>
      </c>
      <c r="BY63" s="393"/>
      <c r="BZ63" s="87">
        <v>7500000</v>
      </c>
      <c r="CA63" s="87">
        <v>37120000</v>
      </c>
      <c r="CB63" s="87">
        <v>2582362</v>
      </c>
      <c r="CC63" s="87">
        <v>2582362</v>
      </c>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2">
        <f t="shared" si="207"/>
        <v>7500000</v>
      </c>
      <c r="DF63" s="102">
        <f t="shared" si="433"/>
        <v>85420000</v>
      </c>
      <c r="DG63" s="102">
        <f t="shared" si="433"/>
        <v>18422362</v>
      </c>
      <c r="DH63" s="102">
        <f t="shared" si="433"/>
        <v>18422362</v>
      </c>
      <c r="DI63" s="102"/>
      <c r="DJ63" s="88"/>
      <c r="DK63" s="57"/>
      <c r="DL63" s="88"/>
      <c r="DM63" s="88"/>
      <c r="DN63" s="88"/>
      <c r="DO63" s="88">
        <v>70000000</v>
      </c>
      <c r="DP63" s="88">
        <v>7886700</v>
      </c>
      <c r="DQ63" s="88">
        <v>7886700</v>
      </c>
      <c r="DR63" s="88"/>
      <c r="DS63" s="88">
        <v>3000000</v>
      </c>
      <c r="DT63" s="88">
        <v>35000000</v>
      </c>
      <c r="DU63" s="88">
        <v>24816000</v>
      </c>
      <c r="DV63" s="88">
        <v>24816000</v>
      </c>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7"/>
      <c r="EU63" s="87"/>
      <c r="EV63" s="87"/>
      <c r="EW63" s="82">
        <f t="shared" si="434"/>
        <v>3000000</v>
      </c>
      <c r="EX63" s="90">
        <f t="shared" si="434"/>
        <v>105000000</v>
      </c>
      <c r="EY63" s="90">
        <f t="shared" si="435"/>
        <v>32702700</v>
      </c>
      <c r="EZ63" s="90">
        <f t="shared" si="435"/>
        <v>32702700</v>
      </c>
      <c r="FA63" s="173"/>
      <c r="FB63" s="87"/>
      <c r="FC63" s="88"/>
      <c r="FD63" s="88"/>
      <c r="FE63" s="88"/>
      <c r="FF63" s="133"/>
      <c r="FG63" s="87"/>
      <c r="FH63" s="87"/>
      <c r="FI63" s="87"/>
      <c r="FJ63" s="87"/>
      <c r="FK63" s="87"/>
      <c r="FL63" s="87">
        <v>9673076.9230769239</v>
      </c>
      <c r="FM63" s="87">
        <v>34750000</v>
      </c>
      <c r="FN63" s="87">
        <v>34750000</v>
      </c>
      <c r="FO63" s="87">
        <v>34750000</v>
      </c>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2">
        <f>FB63+FG63+FL63+FQ63+FV63+GA63+GF63+GK63+GP63</f>
        <v>9673076.9230769239</v>
      </c>
      <c r="GV63" s="82">
        <f t="shared" si="436"/>
        <v>34750000</v>
      </c>
      <c r="GW63" s="82">
        <f t="shared" si="436"/>
        <v>34750000</v>
      </c>
      <c r="GX63" s="82">
        <f t="shared" si="436"/>
        <v>34750000</v>
      </c>
      <c r="GY63" s="792">
        <f t="shared" si="436"/>
        <v>0</v>
      </c>
      <c r="GZ63" s="792">
        <f t="shared" si="437"/>
        <v>0</v>
      </c>
      <c r="HA63" s="792">
        <f t="shared" si="438"/>
        <v>0</v>
      </c>
      <c r="HB63" s="792">
        <f t="shared" si="439"/>
        <v>0</v>
      </c>
      <c r="HC63" s="792">
        <f t="shared" si="440"/>
        <v>0</v>
      </c>
      <c r="HD63" s="792">
        <f t="shared" si="441"/>
        <v>0</v>
      </c>
      <c r="HE63" s="792">
        <f t="shared" si="442"/>
        <v>0</v>
      </c>
      <c r="HF63" s="792">
        <f t="shared" si="443"/>
        <v>118300000</v>
      </c>
      <c r="HG63" s="792">
        <f t="shared" si="444"/>
        <v>23726700</v>
      </c>
      <c r="HH63" s="792">
        <f t="shared" si="445"/>
        <v>23726700</v>
      </c>
      <c r="HI63" s="792">
        <f t="shared" si="446"/>
        <v>0</v>
      </c>
      <c r="HJ63" s="792">
        <f t="shared" si="447"/>
        <v>27673076.923076924</v>
      </c>
      <c r="HK63" s="792">
        <f t="shared" si="448"/>
        <v>114370000</v>
      </c>
      <c r="HL63" s="792">
        <f t="shared" si="449"/>
        <v>67398362</v>
      </c>
      <c r="HM63" s="792">
        <f t="shared" si="450"/>
        <v>67398362</v>
      </c>
      <c r="HN63" s="792">
        <f t="shared" si="451"/>
        <v>0</v>
      </c>
      <c r="HO63" s="792">
        <f t="shared" si="452"/>
        <v>0</v>
      </c>
      <c r="HP63" s="792">
        <f t="shared" si="453"/>
        <v>0</v>
      </c>
      <c r="HQ63" s="792">
        <f t="shared" si="454"/>
        <v>0</v>
      </c>
      <c r="HR63" s="792">
        <f t="shared" si="455"/>
        <v>0</v>
      </c>
      <c r="HS63" s="792">
        <f t="shared" si="456"/>
        <v>0</v>
      </c>
      <c r="HT63" s="792">
        <f t="shared" si="457"/>
        <v>0</v>
      </c>
      <c r="HU63" s="792">
        <f t="shared" si="458"/>
        <v>0</v>
      </c>
      <c r="HV63" s="792">
        <f t="shared" si="459"/>
        <v>0</v>
      </c>
      <c r="HW63" s="792">
        <f t="shared" si="460"/>
        <v>0</v>
      </c>
      <c r="HX63" s="792">
        <f t="shared" si="461"/>
        <v>0</v>
      </c>
      <c r="HY63" s="792">
        <f t="shared" si="462"/>
        <v>0</v>
      </c>
      <c r="HZ63" s="792">
        <f t="shared" si="463"/>
        <v>0</v>
      </c>
      <c r="IA63" s="792">
        <f t="shared" si="464"/>
        <v>0</v>
      </c>
      <c r="IB63" s="792">
        <f t="shared" si="465"/>
        <v>0</v>
      </c>
      <c r="IC63" s="792">
        <f t="shared" si="466"/>
        <v>0</v>
      </c>
      <c r="ID63" s="792">
        <f t="shared" si="467"/>
        <v>0</v>
      </c>
      <c r="IE63" s="792">
        <f t="shared" si="468"/>
        <v>0</v>
      </c>
      <c r="IF63" s="792">
        <f t="shared" si="469"/>
        <v>0</v>
      </c>
      <c r="IG63" s="792">
        <f t="shared" si="470"/>
        <v>0</v>
      </c>
      <c r="IH63" s="792">
        <f t="shared" si="471"/>
        <v>0</v>
      </c>
      <c r="II63" s="792">
        <f t="shared" si="472"/>
        <v>0</v>
      </c>
      <c r="IJ63" s="792">
        <f t="shared" si="473"/>
        <v>0</v>
      </c>
      <c r="IK63" s="792">
        <f t="shared" si="474"/>
        <v>0</v>
      </c>
      <c r="IL63" s="792">
        <f t="shared" si="475"/>
        <v>0</v>
      </c>
      <c r="IM63" s="792">
        <f t="shared" si="476"/>
        <v>0</v>
      </c>
      <c r="IN63" s="792">
        <f t="shared" si="477"/>
        <v>1250000000</v>
      </c>
      <c r="IO63" s="792"/>
      <c r="IP63" s="792"/>
      <c r="IQ63" s="792"/>
      <c r="IR63" s="792"/>
      <c r="IS63" s="792">
        <f t="shared" si="478"/>
        <v>1277673076.9230769</v>
      </c>
      <c r="IT63" s="792">
        <f t="shared" si="479"/>
        <v>232670000</v>
      </c>
      <c r="IU63" s="792">
        <f t="shared" si="480"/>
        <v>91125062</v>
      </c>
      <c r="IV63" s="792">
        <f t="shared" si="481"/>
        <v>91125062</v>
      </c>
      <c r="IW63" s="793">
        <f t="shared" si="482"/>
        <v>0</v>
      </c>
    </row>
    <row r="64" spans="1:257" ht="24.75" customHeight="1" x14ac:dyDescent="0.2">
      <c r="A64" s="346"/>
      <c r="B64" s="346"/>
      <c r="C64" s="252">
        <v>9</v>
      </c>
      <c r="D64" s="253" t="s">
        <v>185</v>
      </c>
      <c r="E64" s="394"/>
      <c r="F64" s="394"/>
      <c r="G64" s="395"/>
      <c r="H64" s="395"/>
      <c r="I64" s="395"/>
      <c r="J64" s="395"/>
      <c r="K64" s="395"/>
      <c r="L64" s="395"/>
      <c r="M64" s="395"/>
      <c r="N64" s="395"/>
      <c r="O64" s="395"/>
      <c r="P64" s="395"/>
      <c r="Q64" s="395"/>
      <c r="R64" s="395"/>
      <c r="S64" s="395"/>
      <c r="T64" s="395"/>
      <c r="U64" s="395"/>
      <c r="V64" s="395"/>
      <c r="W64" s="395"/>
      <c r="X64" s="787"/>
      <c r="Y64" s="754"/>
      <c r="Z64" s="395"/>
      <c r="AA64" s="395"/>
      <c r="AB64" s="395"/>
      <c r="AC64" s="186">
        <f t="shared" ref="AC64:BL64" si="483">SUM(AC65:AC68)</f>
        <v>0</v>
      </c>
      <c r="AD64" s="186">
        <f t="shared" si="483"/>
        <v>0</v>
      </c>
      <c r="AE64" s="186">
        <f t="shared" si="483"/>
        <v>0</v>
      </c>
      <c r="AF64" s="186">
        <f t="shared" si="483"/>
        <v>0</v>
      </c>
      <c r="AG64" s="186">
        <f t="shared" si="483"/>
        <v>0</v>
      </c>
      <c r="AH64" s="186">
        <f t="shared" si="483"/>
        <v>0</v>
      </c>
      <c r="AI64" s="186">
        <f t="shared" si="483"/>
        <v>0</v>
      </c>
      <c r="AJ64" s="186">
        <f t="shared" si="483"/>
        <v>0</v>
      </c>
      <c r="AK64" s="186">
        <f t="shared" si="483"/>
        <v>80000000</v>
      </c>
      <c r="AL64" s="186">
        <f t="shared" si="483"/>
        <v>177000000</v>
      </c>
      <c r="AM64" s="186">
        <f t="shared" si="483"/>
        <v>172620000</v>
      </c>
      <c r="AN64" s="186">
        <f t="shared" si="483"/>
        <v>172620000</v>
      </c>
      <c r="AO64" s="186">
        <f t="shared" si="483"/>
        <v>0</v>
      </c>
      <c r="AP64" s="186">
        <f t="shared" si="483"/>
        <v>0</v>
      </c>
      <c r="AQ64" s="186">
        <f t="shared" si="483"/>
        <v>0</v>
      </c>
      <c r="AR64" s="186">
        <f t="shared" si="483"/>
        <v>0</v>
      </c>
      <c r="AS64" s="186">
        <f t="shared" si="483"/>
        <v>0</v>
      </c>
      <c r="AT64" s="186">
        <f t="shared" si="483"/>
        <v>0</v>
      </c>
      <c r="AU64" s="186">
        <f t="shared" si="483"/>
        <v>0</v>
      </c>
      <c r="AV64" s="186">
        <f t="shared" si="483"/>
        <v>0</v>
      </c>
      <c r="AW64" s="186">
        <f t="shared" si="483"/>
        <v>0</v>
      </c>
      <c r="AX64" s="186">
        <f t="shared" si="483"/>
        <v>0</v>
      </c>
      <c r="AY64" s="186">
        <f t="shared" si="483"/>
        <v>0</v>
      </c>
      <c r="AZ64" s="186">
        <f t="shared" si="483"/>
        <v>0</v>
      </c>
      <c r="BA64" s="186">
        <f t="shared" si="483"/>
        <v>0</v>
      </c>
      <c r="BB64" s="186">
        <f t="shared" si="483"/>
        <v>0</v>
      </c>
      <c r="BC64" s="186">
        <f t="shared" si="483"/>
        <v>0</v>
      </c>
      <c r="BD64" s="186">
        <f t="shared" si="483"/>
        <v>0</v>
      </c>
      <c r="BE64" s="186">
        <f t="shared" si="483"/>
        <v>0</v>
      </c>
      <c r="BF64" s="186">
        <f t="shared" si="483"/>
        <v>0</v>
      </c>
      <c r="BG64" s="186">
        <f t="shared" si="483"/>
        <v>0</v>
      </c>
      <c r="BH64" s="186">
        <f t="shared" si="483"/>
        <v>0</v>
      </c>
      <c r="BI64" s="186">
        <f t="shared" si="483"/>
        <v>0</v>
      </c>
      <c r="BJ64" s="186">
        <f t="shared" si="483"/>
        <v>0</v>
      </c>
      <c r="BK64" s="186">
        <f t="shared" si="483"/>
        <v>0</v>
      </c>
      <c r="BL64" s="186">
        <f t="shared" si="483"/>
        <v>0</v>
      </c>
      <c r="BM64" s="186">
        <f t="shared" ref="BM64:DX64" si="484">SUM(BM65:BM68)</f>
        <v>80000000</v>
      </c>
      <c r="BN64" s="186">
        <f t="shared" si="484"/>
        <v>177000000</v>
      </c>
      <c r="BO64" s="186">
        <f t="shared" si="484"/>
        <v>172620000</v>
      </c>
      <c r="BP64" s="186">
        <f t="shared" si="484"/>
        <v>172620000</v>
      </c>
      <c r="BQ64" s="186">
        <f t="shared" si="484"/>
        <v>0</v>
      </c>
      <c r="BR64" s="186">
        <f t="shared" si="484"/>
        <v>0</v>
      </c>
      <c r="BS64" s="186">
        <f t="shared" si="484"/>
        <v>0</v>
      </c>
      <c r="BT64" s="186">
        <f t="shared" si="484"/>
        <v>0</v>
      </c>
      <c r="BU64" s="186">
        <f t="shared" si="484"/>
        <v>0</v>
      </c>
      <c r="BV64" s="186">
        <f t="shared" si="484"/>
        <v>245200000</v>
      </c>
      <c r="BW64" s="186">
        <f t="shared" si="484"/>
        <v>214450000</v>
      </c>
      <c r="BX64" s="186">
        <f t="shared" si="484"/>
        <v>214450000</v>
      </c>
      <c r="BY64" s="186">
        <f t="shared" si="484"/>
        <v>0</v>
      </c>
      <c r="BZ64" s="186">
        <f t="shared" si="484"/>
        <v>70000000</v>
      </c>
      <c r="CA64" s="186">
        <f t="shared" si="484"/>
        <v>170000000</v>
      </c>
      <c r="CB64" s="186">
        <f t="shared" si="484"/>
        <v>169927410</v>
      </c>
      <c r="CC64" s="186">
        <f t="shared" si="484"/>
        <v>167210410</v>
      </c>
      <c r="CD64" s="186">
        <f t="shared" si="484"/>
        <v>0</v>
      </c>
      <c r="CE64" s="186">
        <f t="shared" si="484"/>
        <v>0</v>
      </c>
      <c r="CF64" s="186">
        <f t="shared" si="484"/>
        <v>0</v>
      </c>
      <c r="CG64" s="186">
        <f t="shared" si="484"/>
        <v>0</v>
      </c>
      <c r="CH64" s="186">
        <f t="shared" si="484"/>
        <v>0</v>
      </c>
      <c r="CI64" s="186">
        <f t="shared" si="484"/>
        <v>0</v>
      </c>
      <c r="CJ64" s="186">
        <f t="shared" si="484"/>
        <v>0</v>
      </c>
      <c r="CK64" s="186">
        <f t="shared" si="484"/>
        <v>0</v>
      </c>
      <c r="CL64" s="186">
        <f t="shared" si="484"/>
        <v>0</v>
      </c>
      <c r="CM64" s="186">
        <f t="shared" si="484"/>
        <v>0</v>
      </c>
      <c r="CN64" s="186">
        <f t="shared" si="484"/>
        <v>0</v>
      </c>
      <c r="CO64" s="186">
        <f t="shared" si="484"/>
        <v>0</v>
      </c>
      <c r="CP64" s="186">
        <f t="shared" si="484"/>
        <v>0</v>
      </c>
      <c r="CQ64" s="186">
        <f t="shared" si="484"/>
        <v>0</v>
      </c>
      <c r="CR64" s="186">
        <f t="shared" si="484"/>
        <v>0</v>
      </c>
      <c r="CS64" s="186">
        <f t="shared" si="484"/>
        <v>0</v>
      </c>
      <c r="CT64" s="186">
        <f t="shared" si="484"/>
        <v>0</v>
      </c>
      <c r="CU64" s="186">
        <f t="shared" si="484"/>
        <v>0</v>
      </c>
      <c r="CV64" s="186">
        <f t="shared" si="484"/>
        <v>0</v>
      </c>
      <c r="CW64" s="186">
        <f t="shared" si="484"/>
        <v>0</v>
      </c>
      <c r="CX64" s="186">
        <f t="shared" si="484"/>
        <v>0</v>
      </c>
      <c r="CY64" s="186">
        <f t="shared" si="484"/>
        <v>0</v>
      </c>
      <c r="CZ64" s="186">
        <f t="shared" si="484"/>
        <v>0</v>
      </c>
      <c r="DA64" s="186">
        <f t="shared" si="484"/>
        <v>0</v>
      </c>
      <c r="DB64" s="186">
        <f t="shared" si="484"/>
        <v>0</v>
      </c>
      <c r="DC64" s="186">
        <f t="shared" si="484"/>
        <v>0</v>
      </c>
      <c r="DD64" s="186">
        <f t="shared" si="484"/>
        <v>0</v>
      </c>
      <c r="DE64" s="186">
        <f t="shared" si="484"/>
        <v>70000000</v>
      </c>
      <c r="DF64" s="186">
        <f t="shared" si="484"/>
        <v>415200000</v>
      </c>
      <c r="DG64" s="186">
        <f t="shared" si="484"/>
        <v>384377410</v>
      </c>
      <c r="DH64" s="186">
        <f t="shared" si="484"/>
        <v>381660410</v>
      </c>
      <c r="DI64" s="186">
        <f t="shared" si="484"/>
        <v>0</v>
      </c>
      <c r="DJ64" s="186">
        <f t="shared" si="484"/>
        <v>0</v>
      </c>
      <c r="DK64" s="186">
        <f t="shared" si="484"/>
        <v>0</v>
      </c>
      <c r="DL64" s="186">
        <f t="shared" si="484"/>
        <v>0</v>
      </c>
      <c r="DM64" s="186">
        <f t="shared" si="484"/>
        <v>0</v>
      </c>
      <c r="DN64" s="186">
        <f t="shared" si="484"/>
        <v>0</v>
      </c>
      <c r="DO64" s="186">
        <f t="shared" si="484"/>
        <v>47520000</v>
      </c>
      <c r="DP64" s="186">
        <f t="shared" si="484"/>
        <v>47520000</v>
      </c>
      <c r="DQ64" s="186">
        <f t="shared" si="484"/>
        <v>47520000</v>
      </c>
      <c r="DR64" s="186">
        <f t="shared" si="484"/>
        <v>0</v>
      </c>
      <c r="DS64" s="186">
        <f t="shared" si="484"/>
        <v>20000000</v>
      </c>
      <c r="DT64" s="186">
        <f t="shared" si="484"/>
        <v>310000000</v>
      </c>
      <c r="DU64" s="186">
        <f t="shared" si="484"/>
        <v>275098000</v>
      </c>
      <c r="DV64" s="186">
        <f t="shared" si="484"/>
        <v>275098000</v>
      </c>
      <c r="DW64" s="186">
        <f t="shared" si="484"/>
        <v>0</v>
      </c>
      <c r="DX64" s="186">
        <f t="shared" si="484"/>
        <v>0</v>
      </c>
      <c r="DY64" s="186">
        <f t="shared" ref="DY64:EW64" si="485">SUM(DY65:DY68)</f>
        <v>0</v>
      </c>
      <c r="DZ64" s="186">
        <f t="shared" si="485"/>
        <v>0</v>
      </c>
      <c r="EA64" s="186">
        <f t="shared" si="485"/>
        <v>0</v>
      </c>
      <c r="EB64" s="186">
        <f t="shared" si="485"/>
        <v>0</v>
      </c>
      <c r="EC64" s="186">
        <f t="shared" si="485"/>
        <v>0</v>
      </c>
      <c r="ED64" s="186">
        <f t="shared" si="485"/>
        <v>0</v>
      </c>
      <c r="EE64" s="186">
        <f t="shared" si="485"/>
        <v>0</v>
      </c>
      <c r="EF64" s="186">
        <f t="shared" si="485"/>
        <v>0</v>
      </c>
      <c r="EG64" s="186">
        <f t="shared" si="485"/>
        <v>0</v>
      </c>
      <c r="EH64" s="186">
        <f t="shared" si="485"/>
        <v>0</v>
      </c>
      <c r="EI64" s="186">
        <f t="shared" si="485"/>
        <v>0</v>
      </c>
      <c r="EJ64" s="186">
        <f t="shared" si="485"/>
        <v>0</v>
      </c>
      <c r="EK64" s="186">
        <f t="shared" si="485"/>
        <v>0</v>
      </c>
      <c r="EL64" s="186">
        <f t="shared" si="485"/>
        <v>0</v>
      </c>
      <c r="EM64" s="186">
        <f t="shared" si="485"/>
        <v>0</v>
      </c>
      <c r="EN64" s="186">
        <f t="shared" si="485"/>
        <v>0</v>
      </c>
      <c r="EO64" s="186">
        <f t="shared" si="485"/>
        <v>0</v>
      </c>
      <c r="EP64" s="186">
        <f t="shared" si="485"/>
        <v>0</v>
      </c>
      <c r="EQ64" s="186">
        <f t="shared" si="485"/>
        <v>0</v>
      </c>
      <c r="ER64" s="186">
        <f t="shared" si="485"/>
        <v>0</v>
      </c>
      <c r="ES64" s="186">
        <f t="shared" si="485"/>
        <v>0</v>
      </c>
      <c r="ET64" s="186">
        <f t="shared" si="485"/>
        <v>0</v>
      </c>
      <c r="EU64" s="186">
        <f t="shared" si="485"/>
        <v>0</v>
      </c>
      <c r="EV64" s="186">
        <f t="shared" si="485"/>
        <v>0</v>
      </c>
      <c r="EW64" s="186">
        <f t="shared" si="485"/>
        <v>20000000</v>
      </c>
      <c r="EX64" s="186">
        <f t="shared" ref="EX64:IW64" si="486">SUM(EX65:EX68)</f>
        <v>357520000</v>
      </c>
      <c r="EY64" s="186">
        <f t="shared" si="486"/>
        <v>322618000</v>
      </c>
      <c r="EZ64" s="186">
        <f t="shared" si="486"/>
        <v>322618000</v>
      </c>
      <c r="FA64" s="186">
        <f t="shared" si="486"/>
        <v>0</v>
      </c>
      <c r="FB64" s="723">
        <f t="shared" si="486"/>
        <v>0</v>
      </c>
      <c r="FC64" s="186">
        <f t="shared" si="486"/>
        <v>0</v>
      </c>
      <c r="FD64" s="186">
        <f t="shared" si="486"/>
        <v>0</v>
      </c>
      <c r="FE64" s="186">
        <f t="shared" si="486"/>
        <v>0</v>
      </c>
      <c r="FF64" s="186">
        <f t="shared" si="486"/>
        <v>0</v>
      </c>
      <c r="FG64" s="186">
        <f t="shared" si="486"/>
        <v>0</v>
      </c>
      <c r="FH64" s="186">
        <f t="shared" si="486"/>
        <v>345000000</v>
      </c>
      <c r="FI64" s="186">
        <f t="shared" si="486"/>
        <v>305384294</v>
      </c>
      <c r="FJ64" s="186">
        <f t="shared" si="486"/>
        <v>305384294</v>
      </c>
      <c r="FK64" s="186">
        <f t="shared" si="486"/>
        <v>0</v>
      </c>
      <c r="FL64" s="186">
        <f t="shared" si="486"/>
        <v>10000000</v>
      </c>
      <c r="FM64" s="186">
        <f t="shared" si="486"/>
        <v>258200000</v>
      </c>
      <c r="FN64" s="186">
        <f t="shared" si="486"/>
        <v>258200000</v>
      </c>
      <c r="FO64" s="186">
        <f t="shared" si="486"/>
        <v>258200000</v>
      </c>
      <c r="FP64" s="186">
        <f t="shared" si="486"/>
        <v>0</v>
      </c>
      <c r="FQ64" s="186">
        <f t="shared" si="486"/>
        <v>0</v>
      </c>
      <c r="FR64" s="186">
        <f t="shared" si="486"/>
        <v>0</v>
      </c>
      <c r="FS64" s="186">
        <f t="shared" si="486"/>
        <v>0</v>
      </c>
      <c r="FT64" s="186">
        <f t="shared" si="486"/>
        <v>0</v>
      </c>
      <c r="FU64" s="186">
        <f t="shared" si="486"/>
        <v>0</v>
      </c>
      <c r="FV64" s="186">
        <f t="shared" si="486"/>
        <v>0</v>
      </c>
      <c r="FW64" s="186">
        <f t="shared" si="486"/>
        <v>0</v>
      </c>
      <c r="FX64" s="186">
        <f t="shared" si="486"/>
        <v>0</v>
      </c>
      <c r="FY64" s="186">
        <f t="shared" si="486"/>
        <v>0</v>
      </c>
      <c r="FZ64" s="186">
        <f t="shared" si="486"/>
        <v>0</v>
      </c>
      <c r="GA64" s="186">
        <f t="shared" si="486"/>
        <v>0</v>
      </c>
      <c r="GB64" s="186">
        <f t="shared" si="486"/>
        <v>0</v>
      </c>
      <c r="GC64" s="186">
        <f t="shared" si="486"/>
        <v>0</v>
      </c>
      <c r="GD64" s="186">
        <f t="shared" si="486"/>
        <v>0</v>
      </c>
      <c r="GE64" s="186">
        <f t="shared" si="486"/>
        <v>0</v>
      </c>
      <c r="GF64" s="186">
        <f t="shared" si="486"/>
        <v>0</v>
      </c>
      <c r="GG64" s="186">
        <f t="shared" si="486"/>
        <v>0</v>
      </c>
      <c r="GH64" s="186">
        <f t="shared" si="486"/>
        <v>0</v>
      </c>
      <c r="GI64" s="186">
        <f t="shared" si="486"/>
        <v>0</v>
      </c>
      <c r="GJ64" s="186">
        <f t="shared" si="486"/>
        <v>0</v>
      </c>
      <c r="GK64" s="186">
        <f t="shared" si="486"/>
        <v>0</v>
      </c>
      <c r="GL64" s="186">
        <f t="shared" si="486"/>
        <v>0</v>
      </c>
      <c r="GM64" s="186">
        <f t="shared" si="486"/>
        <v>0</v>
      </c>
      <c r="GN64" s="186">
        <f t="shared" si="486"/>
        <v>0</v>
      </c>
      <c r="GO64" s="186">
        <f t="shared" si="486"/>
        <v>0</v>
      </c>
      <c r="GP64" s="186">
        <f t="shared" si="486"/>
        <v>0</v>
      </c>
      <c r="GQ64" s="186">
        <f t="shared" si="486"/>
        <v>0</v>
      </c>
      <c r="GR64" s="186">
        <f t="shared" si="486"/>
        <v>0</v>
      </c>
      <c r="GS64" s="186">
        <f t="shared" si="486"/>
        <v>0</v>
      </c>
      <c r="GT64" s="186">
        <f t="shared" si="486"/>
        <v>0</v>
      </c>
      <c r="GU64" s="186">
        <f t="shared" si="486"/>
        <v>10000000</v>
      </c>
      <c r="GV64" s="186">
        <f t="shared" si="486"/>
        <v>603200000</v>
      </c>
      <c r="GW64" s="186">
        <f t="shared" si="486"/>
        <v>563584294</v>
      </c>
      <c r="GX64" s="186">
        <f t="shared" si="486"/>
        <v>563584294</v>
      </c>
      <c r="GY64" s="723">
        <f t="shared" si="486"/>
        <v>0</v>
      </c>
      <c r="GZ64" s="186">
        <f t="shared" si="486"/>
        <v>0</v>
      </c>
      <c r="HA64" s="186">
        <f t="shared" si="486"/>
        <v>0</v>
      </c>
      <c r="HB64" s="186">
        <f t="shared" si="486"/>
        <v>0</v>
      </c>
      <c r="HC64" s="186">
        <f t="shared" si="486"/>
        <v>0</v>
      </c>
      <c r="HD64" s="186">
        <f t="shared" si="486"/>
        <v>0</v>
      </c>
      <c r="HE64" s="186">
        <f t="shared" si="486"/>
        <v>0</v>
      </c>
      <c r="HF64" s="186">
        <f t="shared" si="486"/>
        <v>637720000</v>
      </c>
      <c r="HG64" s="186">
        <f t="shared" si="486"/>
        <v>567354294</v>
      </c>
      <c r="HH64" s="186">
        <f t="shared" si="486"/>
        <v>567354294</v>
      </c>
      <c r="HI64" s="186">
        <f t="shared" si="486"/>
        <v>0</v>
      </c>
      <c r="HJ64" s="186">
        <f t="shared" si="486"/>
        <v>180000000</v>
      </c>
      <c r="HK64" s="186">
        <f t="shared" si="486"/>
        <v>915200000</v>
      </c>
      <c r="HL64" s="186">
        <f t="shared" si="486"/>
        <v>875845410</v>
      </c>
      <c r="HM64" s="186">
        <f t="shared" si="486"/>
        <v>873128410</v>
      </c>
      <c r="HN64" s="186">
        <f t="shared" si="486"/>
        <v>0</v>
      </c>
      <c r="HO64" s="186">
        <f t="shared" si="486"/>
        <v>0</v>
      </c>
      <c r="HP64" s="186">
        <f t="shared" si="486"/>
        <v>0</v>
      </c>
      <c r="HQ64" s="186">
        <f t="shared" si="486"/>
        <v>0</v>
      </c>
      <c r="HR64" s="186">
        <f t="shared" si="486"/>
        <v>0</v>
      </c>
      <c r="HS64" s="186">
        <f t="shared" si="486"/>
        <v>0</v>
      </c>
      <c r="HT64" s="186">
        <f t="shared" si="486"/>
        <v>0</v>
      </c>
      <c r="HU64" s="186">
        <f t="shared" si="486"/>
        <v>0</v>
      </c>
      <c r="HV64" s="186">
        <f t="shared" si="486"/>
        <v>0</v>
      </c>
      <c r="HW64" s="186">
        <f t="shared" si="486"/>
        <v>0</v>
      </c>
      <c r="HX64" s="186">
        <f t="shared" si="486"/>
        <v>0</v>
      </c>
      <c r="HY64" s="186">
        <f t="shared" si="486"/>
        <v>0</v>
      </c>
      <c r="HZ64" s="186">
        <f t="shared" si="486"/>
        <v>0</v>
      </c>
      <c r="IA64" s="186">
        <f t="shared" si="486"/>
        <v>0</v>
      </c>
      <c r="IB64" s="186">
        <f t="shared" si="486"/>
        <v>0</v>
      </c>
      <c r="IC64" s="186">
        <f t="shared" si="486"/>
        <v>0</v>
      </c>
      <c r="ID64" s="186">
        <f t="shared" si="486"/>
        <v>0</v>
      </c>
      <c r="IE64" s="186">
        <f t="shared" si="486"/>
        <v>0</v>
      </c>
      <c r="IF64" s="186">
        <f t="shared" si="486"/>
        <v>0</v>
      </c>
      <c r="IG64" s="186">
        <f t="shared" si="486"/>
        <v>0</v>
      </c>
      <c r="IH64" s="186">
        <f t="shared" si="486"/>
        <v>0</v>
      </c>
      <c r="II64" s="186">
        <f t="shared" si="486"/>
        <v>0</v>
      </c>
      <c r="IJ64" s="186">
        <f t="shared" si="486"/>
        <v>0</v>
      </c>
      <c r="IK64" s="186">
        <f t="shared" si="486"/>
        <v>0</v>
      </c>
      <c r="IL64" s="186">
        <f t="shared" si="486"/>
        <v>0</v>
      </c>
      <c r="IM64" s="186">
        <f t="shared" si="486"/>
        <v>0</v>
      </c>
      <c r="IN64" s="186">
        <f t="shared" si="486"/>
        <v>0</v>
      </c>
      <c r="IO64" s="186">
        <f t="shared" si="486"/>
        <v>0</v>
      </c>
      <c r="IP64" s="186">
        <f t="shared" si="486"/>
        <v>0</v>
      </c>
      <c r="IQ64" s="186">
        <f t="shared" si="486"/>
        <v>0</v>
      </c>
      <c r="IR64" s="186">
        <f t="shared" si="486"/>
        <v>0</v>
      </c>
      <c r="IS64" s="186">
        <f t="shared" si="486"/>
        <v>180000000</v>
      </c>
      <c r="IT64" s="186">
        <f t="shared" si="486"/>
        <v>1552920000</v>
      </c>
      <c r="IU64" s="186">
        <f t="shared" si="486"/>
        <v>1443199704</v>
      </c>
      <c r="IV64" s="186">
        <f t="shared" si="486"/>
        <v>1440482704</v>
      </c>
      <c r="IW64" s="186">
        <f t="shared" si="486"/>
        <v>0</v>
      </c>
    </row>
    <row r="65" spans="1:257" ht="109.5" customHeight="1" x14ac:dyDescent="0.2">
      <c r="A65" s="346"/>
      <c r="B65" s="346"/>
      <c r="C65" s="264"/>
      <c r="D65" s="983" t="s">
        <v>120</v>
      </c>
      <c r="E65" s="266"/>
      <c r="F65" s="266"/>
      <c r="G65" s="268">
        <v>43</v>
      </c>
      <c r="H65" s="848" t="s">
        <v>186</v>
      </c>
      <c r="I65" s="265" t="s">
        <v>187</v>
      </c>
      <c r="J65" s="270" t="s">
        <v>125</v>
      </c>
      <c r="K65" s="270">
        <v>13</v>
      </c>
      <c r="L65" s="271" t="s">
        <v>73</v>
      </c>
      <c r="M65" s="272" t="s">
        <v>53</v>
      </c>
      <c r="N65" s="272">
        <v>12</v>
      </c>
      <c r="O65" s="273">
        <v>3</v>
      </c>
      <c r="P65" s="274">
        <v>3</v>
      </c>
      <c r="Q65" s="273">
        <v>3</v>
      </c>
      <c r="R65" s="275"/>
      <c r="S65" s="333">
        <v>3</v>
      </c>
      <c r="T65" s="273">
        <v>3</v>
      </c>
      <c r="U65" s="273"/>
      <c r="V65" s="274">
        <v>3</v>
      </c>
      <c r="W65" s="273">
        <v>3</v>
      </c>
      <c r="X65" s="273"/>
      <c r="Y65" s="776">
        <v>3</v>
      </c>
      <c r="Z65" s="334">
        <f>BM65/$BM$64</f>
        <v>0.125</v>
      </c>
      <c r="AA65" s="272">
        <v>8</v>
      </c>
      <c r="AB65" s="281" t="s">
        <v>135</v>
      </c>
      <c r="AC65" s="41"/>
      <c r="AD65" s="41"/>
      <c r="AE65" s="41"/>
      <c r="AF65" s="41"/>
      <c r="AG65" s="40"/>
      <c r="AH65" s="41"/>
      <c r="AI65" s="41"/>
      <c r="AJ65" s="41"/>
      <c r="AK65" s="40">
        <v>10000000</v>
      </c>
      <c r="AL65" s="41">
        <v>42550000</v>
      </c>
      <c r="AM65" s="41">
        <v>38170000</v>
      </c>
      <c r="AN65" s="41">
        <v>38170000</v>
      </c>
      <c r="AO65" s="40"/>
      <c r="AP65" s="41"/>
      <c r="AQ65" s="41"/>
      <c r="AR65" s="41"/>
      <c r="AS65" s="40"/>
      <c r="AT65" s="41"/>
      <c r="AU65" s="41"/>
      <c r="AV65" s="41"/>
      <c r="AW65" s="40"/>
      <c r="AX65" s="41"/>
      <c r="AY65" s="41"/>
      <c r="AZ65" s="41"/>
      <c r="BA65" s="40"/>
      <c r="BB65" s="41"/>
      <c r="BC65" s="41"/>
      <c r="BD65" s="41"/>
      <c r="BE65" s="40"/>
      <c r="BF65" s="41"/>
      <c r="BG65" s="41"/>
      <c r="BH65" s="41"/>
      <c r="BI65" s="40"/>
      <c r="BJ65" s="41"/>
      <c r="BK65" s="41"/>
      <c r="BL65" s="41"/>
      <c r="BM65" s="40">
        <f>+AC65+AG65+AK65+AO65+AS65+AW65+BA65+BE65+BI65</f>
        <v>10000000</v>
      </c>
      <c r="BN65" s="41">
        <f t="shared" ref="BN65:BP68" si="487">AD65+AH65+AL65+AP65+AT65+AX65+BB65+BF65+BJ65</f>
        <v>42550000</v>
      </c>
      <c r="BO65" s="41">
        <f t="shared" si="487"/>
        <v>38170000</v>
      </c>
      <c r="BP65" s="41">
        <f t="shared" si="487"/>
        <v>38170000</v>
      </c>
      <c r="BQ65" s="87"/>
      <c r="BR65" s="87"/>
      <c r="BS65" s="87"/>
      <c r="BT65" s="87"/>
      <c r="BU65" s="87"/>
      <c r="BV65" s="87">
        <v>47140000</v>
      </c>
      <c r="BW65" s="87">
        <v>30000000</v>
      </c>
      <c r="BX65" s="87">
        <v>30000000</v>
      </c>
      <c r="BY65" s="87"/>
      <c r="BZ65" s="88">
        <v>15000000</v>
      </c>
      <c r="CA65" s="87">
        <v>30000000</v>
      </c>
      <c r="CB65" s="87">
        <v>30000000</v>
      </c>
      <c r="CC65" s="87">
        <v>28283000</v>
      </c>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2">
        <f t="shared" si="207"/>
        <v>15000000</v>
      </c>
      <c r="DF65" s="102">
        <f t="shared" ref="DF65:DH68" si="488">BR65+BV65+CA65+CF65+CJ65+CN65+CR65+CW65+DB65</f>
        <v>77140000</v>
      </c>
      <c r="DG65" s="102">
        <f t="shared" si="488"/>
        <v>60000000</v>
      </c>
      <c r="DH65" s="102">
        <f t="shared" si="488"/>
        <v>58283000</v>
      </c>
      <c r="DI65" s="102"/>
      <c r="DJ65" s="88"/>
      <c r="DK65" s="57"/>
      <c r="DL65" s="88"/>
      <c r="DM65" s="88"/>
      <c r="DN65" s="88"/>
      <c r="DO65" s="88"/>
      <c r="DP65" s="88"/>
      <c r="DQ65" s="88"/>
      <c r="DR65" s="88"/>
      <c r="DS65" s="88">
        <v>5000000</v>
      </c>
      <c r="DT65" s="57">
        <v>30696000</v>
      </c>
      <c r="DU65" s="88">
        <v>28576000</v>
      </c>
      <c r="DV65" s="88">
        <v>28576000</v>
      </c>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7"/>
      <c r="EU65" s="87"/>
      <c r="EV65" s="87"/>
      <c r="EW65" s="82">
        <f t="shared" ref="EW65:EX68" si="489">DJ65+DN65+DS65+DX65+EB65+EF65+EJ65+EN65+ES65</f>
        <v>5000000</v>
      </c>
      <c r="EX65" s="90">
        <f t="shared" si="489"/>
        <v>30696000</v>
      </c>
      <c r="EY65" s="90">
        <f t="shared" ref="EY65:EZ68" si="490">DL65+DP65+DU65+DZ65+ED65+EH65+EL65+EP65+EU65</f>
        <v>28576000</v>
      </c>
      <c r="EZ65" s="90">
        <f t="shared" si="490"/>
        <v>28576000</v>
      </c>
      <c r="FA65" s="173"/>
      <c r="FB65" s="87"/>
      <c r="FC65" s="88"/>
      <c r="FD65" s="88"/>
      <c r="FE65" s="88"/>
      <c r="FF65" s="133"/>
      <c r="FG65" s="87"/>
      <c r="FH65" s="87">
        <v>255000000</v>
      </c>
      <c r="FI65" s="87">
        <v>215384294</v>
      </c>
      <c r="FJ65" s="87">
        <v>215384294</v>
      </c>
      <c r="FK65" s="87"/>
      <c r="FL65" s="87">
        <v>2000000</v>
      </c>
      <c r="FM65" s="87">
        <v>28800000</v>
      </c>
      <c r="FN65" s="87">
        <v>28800000</v>
      </c>
      <c r="FO65" s="87">
        <v>28800000</v>
      </c>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2">
        <f>FB65+FG65+FL65+FQ65+FV65+GA65+GF65+GK65+GP65</f>
        <v>2000000</v>
      </c>
      <c r="GV65" s="82">
        <f t="shared" ref="GV65:GY68" si="491">GQ65+GL65+GG65+GB65+FW65+FR65+FM65+FH65+FC65</f>
        <v>283800000</v>
      </c>
      <c r="GW65" s="82">
        <f t="shared" si="491"/>
        <v>244184294</v>
      </c>
      <c r="GX65" s="82">
        <f t="shared" si="491"/>
        <v>244184294</v>
      </c>
      <c r="GY65" s="792">
        <f t="shared" si="491"/>
        <v>0</v>
      </c>
      <c r="GZ65" s="792">
        <f t="shared" ref="GZ65:GZ68" si="492">AC65+BQ65+DJ65+FB65</f>
        <v>0</v>
      </c>
      <c r="HA65" s="792">
        <f t="shared" ref="HA65:HA68" si="493">AD65+BR65+DK65+FC65</f>
        <v>0</v>
      </c>
      <c r="HB65" s="792">
        <f t="shared" ref="HB65:HB68" si="494">AE65+BS65+DL65+FD65</f>
        <v>0</v>
      </c>
      <c r="HC65" s="792">
        <f t="shared" ref="HC65:HC68" si="495">AF65+BT65+DM65+FE65</f>
        <v>0</v>
      </c>
      <c r="HD65" s="792">
        <f t="shared" ref="HD65:HD68" si="496">FF65</f>
        <v>0</v>
      </c>
      <c r="HE65" s="792">
        <f t="shared" ref="HE65:HE68" si="497">AG65+BU65+DN65+FG65</f>
        <v>0</v>
      </c>
      <c r="HF65" s="792">
        <f t="shared" ref="HF65:HF68" si="498">AH65+BV65+DO65+FH65</f>
        <v>302140000</v>
      </c>
      <c r="HG65" s="792">
        <f t="shared" ref="HG65:HG68" si="499">AI65+BW65+DP65+FI65</f>
        <v>245384294</v>
      </c>
      <c r="HH65" s="792">
        <f t="shared" ref="HH65:HH68" si="500">AJ65+BX65+DQ65+FJ65</f>
        <v>245384294</v>
      </c>
      <c r="HI65" s="792">
        <f t="shared" ref="HI65:HI68" si="501">BY65+DR65+FK65</f>
        <v>0</v>
      </c>
      <c r="HJ65" s="792">
        <f t="shared" ref="HJ65:HJ68" si="502">AK65+BZ65+DS65+FL65</f>
        <v>32000000</v>
      </c>
      <c r="HK65" s="792">
        <f t="shared" ref="HK65:HK68" si="503">AL65+CA65+DT65+FM65</f>
        <v>132046000</v>
      </c>
      <c r="HL65" s="792">
        <f t="shared" ref="HL65:HL68" si="504">AM65+CB65+DU65+FN65</f>
        <v>125546000</v>
      </c>
      <c r="HM65" s="792">
        <f t="shared" ref="HM65:HM68" si="505">AN65+CC65+DV65+FO65</f>
        <v>123829000</v>
      </c>
      <c r="HN65" s="792">
        <f t="shared" ref="HN65:HN68" si="506">CD65+DW65+FP65</f>
        <v>0</v>
      </c>
      <c r="HO65" s="792">
        <f t="shared" ref="HO65:HO68" si="507">AO65+CE65+DX65+FQ65</f>
        <v>0</v>
      </c>
      <c r="HP65" s="792">
        <f t="shared" ref="HP65:HP68" si="508">AP65+CF65+DY65+FR65</f>
        <v>0</v>
      </c>
      <c r="HQ65" s="792">
        <f t="shared" ref="HQ65:HQ68" si="509">AQ65+CG65+DZ65+FS65</f>
        <v>0</v>
      </c>
      <c r="HR65" s="792">
        <f t="shared" ref="HR65:HR68" si="510">AR65+CH65+EA65+FT65</f>
        <v>0</v>
      </c>
      <c r="HS65" s="792">
        <f t="shared" ref="HS65:HS68" si="511">FU65</f>
        <v>0</v>
      </c>
      <c r="HT65" s="792">
        <f t="shared" ref="HT65:HT68" si="512">AS65+CI65+EB65+FV65</f>
        <v>0</v>
      </c>
      <c r="HU65" s="792">
        <f t="shared" ref="HU65:HU68" si="513">AT65+CJ65+EC65+FW65</f>
        <v>0</v>
      </c>
      <c r="HV65" s="792">
        <f t="shared" ref="HV65:HV68" si="514">AU65+CK65+ED65+FX65</f>
        <v>0</v>
      </c>
      <c r="HW65" s="792">
        <f t="shared" ref="HW65:HW68" si="515">AV65+CL65+EE65+FY65</f>
        <v>0</v>
      </c>
      <c r="HX65" s="792">
        <f t="shared" ref="HX65:HX68" si="516">FZ65</f>
        <v>0</v>
      </c>
      <c r="HY65" s="792">
        <f t="shared" ref="HY65:HY68" si="517">AW65+CM65+EF65+GA65</f>
        <v>0</v>
      </c>
      <c r="HZ65" s="792">
        <f t="shared" ref="HZ65:HZ68" si="518">AX65+CN65+EG65+GB65</f>
        <v>0</v>
      </c>
      <c r="IA65" s="792">
        <f t="shared" ref="IA65:IA68" si="519">AY65+CO65+EH65+GC65</f>
        <v>0</v>
      </c>
      <c r="IB65" s="792">
        <f t="shared" ref="IB65:IB68" si="520">AZ65+CP65+EI65+GD65</f>
        <v>0</v>
      </c>
      <c r="IC65" s="792">
        <f t="shared" ref="IC65:IC68" si="521">GE65</f>
        <v>0</v>
      </c>
      <c r="ID65" s="792">
        <f t="shared" ref="ID65:ID68" si="522">BA65+CQ65+EJ65+GF65</f>
        <v>0</v>
      </c>
      <c r="IE65" s="792">
        <f t="shared" ref="IE65:IE68" si="523">BB65+CR65+EK65+GG65</f>
        <v>0</v>
      </c>
      <c r="IF65" s="792">
        <f t="shared" ref="IF65:IF68" si="524">BC65+CS65+EL65+GH65</f>
        <v>0</v>
      </c>
      <c r="IG65" s="792">
        <f t="shared" ref="IG65:IG68" si="525">BD65+CT65+EM65+GI65</f>
        <v>0</v>
      </c>
      <c r="IH65" s="792">
        <f t="shared" ref="IH65:IH68" si="526">CU65+GJ65</f>
        <v>0</v>
      </c>
      <c r="II65" s="792">
        <f t="shared" ref="II65:II68" si="527">BE65+CV65+EN65+GK65</f>
        <v>0</v>
      </c>
      <c r="IJ65" s="792">
        <f t="shared" ref="IJ65:IJ68" si="528">BF65+CW65+EO65+GL65</f>
        <v>0</v>
      </c>
      <c r="IK65" s="792">
        <f t="shared" ref="IK65:IK68" si="529">BG65+CX65+EP65+GM65</f>
        <v>0</v>
      </c>
      <c r="IL65" s="792">
        <f t="shared" ref="IL65:IL68" si="530">BH65+CY65+EQ65+GM65</f>
        <v>0</v>
      </c>
      <c r="IM65" s="792">
        <f t="shared" ref="IM65:IM68" si="531">CZ65+ER65+GO65</f>
        <v>0</v>
      </c>
      <c r="IN65" s="792">
        <f t="shared" ref="IN65:IN68" si="532">BI65+DA65+ES65+GP65</f>
        <v>0</v>
      </c>
      <c r="IO65" s="792"/>
      <c r="IP65" s="792"/>
      <c r="IQ65" s="792"/>
      <c r="IR65" s="792"/>
      <c r="IS65" s="792">
        <f t="shared" ref="IS65:IS68" si="533">GZ65+HE65+HJ65+HO65+HT65+HY65+ID65+II65+IN65</f>
        <v>32000000</v>
      </c>
      <c r="IT65" s="792">
        <f t="shared" ref="IT65:IT68" si="534">HA65+HF65+HK65+HP65+HU65+HZ65+IE65+IJ65+IO65</f>
        <v>434186000</v>
      </c>
      <c r="IU65" s="792">
        <f t="shared" ref="IU65:IU68" si="535">HB65+HG65+HL65+HQ65+HV65+IA65+IF65+IK65+IP65</f>
        <v>370930294</v>
      </c>
      <c r="IV65" s="792">
        <f t="shared" ref="IV65:IV68" si="536">HC65+HH65+HM65+HR65+HW65+IB65+IG65+IL65+IQ65</f>
        <v>369213294</v>
      </c>
      <c r="IW65" s="793">
        <f t="shared" ref="IW65:IW68" si="537">HD65+HI65+HN65+HS65+HX65+IC65+IH65+IM65+IR65</f>
        <v>0</v>
      </c>
    </row>
    <row r="66" spans="1:257" ht="120.75" customHeight="1" x14ac:dyDescent="0.2">
      <c r="A66" s="346"/>
      <c r="B66" s="346"/>
      <c r="C66" s="284">
        <v>5</v>
      </c>
      <c r="D66" s="984"/>
      <c r="E66" s="378" t="s">
        <v>121</v>
      </c>
      <c r="F66" s="378" t="s">
        <v>122</v>
      </c>
      <c r="G66" s="268">
        <v>44</v>
      </c>
      <c r="H66" s="848" t="s">
        <v>949</v>
      </c>
      <c r="I66" s="265" t="s">
        <v>188</v>
      </c>
      <c r="J66" s="270" t="s">
        <v>125</v>
      </c>
      <c r="K66" s="270">
        <v>13</v>
      </c>
      <c r="L66" s="271" t="s">
        <v>58</v>
      </c>
      <c r="M66" s="272">
        <v>0</v>
      </c>
      <c r="N66" s="272">
        <v>1</v>
      </c>
      <c r="O66" s="273">
        <v>1</v>
      </c>
      <c r="P66" s="274">
        <v>1</v>
      </c>
      <c r="Q66" s="273">
        <v>1</v>
      </c>
      <c r="R66" s="275"/>
      <c r="S66" s="333">
        <v>1</v>
      </c>
      <c r="T66" s="273">
        <v>1</v>
      </c>
      <c r="U66" s="273"/>
      <c r="V66" s="274">
        <v>1</v>
      </c>
      <c r="W66" s="273">
        <v>1</v>
      </c>
      <c r="X66" s="273"/>
      <c r="Y66" s="776">
        <v>1</v>
      </c>
      <c r="Z66" s="334">
        <f>BM66/$BM$64</f>
        <v>0.125</v>
      </c>
      <c r="AA66" s="272">
        <v>8</v>
      </c>
      <c r="AB66" s="281" t="s">
        <v>135</v>
      </c>
      <c r="AC66" s="41"/>
      <c r="AD66" s="41"/>
      <c r="AE66" s="41"/>
      <c r="AF66" s="41"/>
      <c r="AG66" s="40"/>
      <c r="AH66" s="41"/>
      <c r="AI66" s="41"/>
      <c r="AJ66" s="41"/>
      <c r="AK66" s="43">
        <v>10000000</v>
      </c>
      <c r="AL66" s="41">
        <v>54450000</v>
      </c>
      <c r="AM66" s="42">
        <v>54450000</v>
      </c>
      <c r="AN66" s="42">
        <v>54450000</v>
      </c>
      <c r="AO66" s="45"/>
      <c r="AP66" s="42"/>
      <c r="AQ66" s="42"/>
      <c r="AR66" s="47"/>
      <c r="AS66" s="46"/>
      <c r="AT66" s="47"/>
      <c r="AU66" s="48"/>
      <c r="AV66" s="41"/>
      <c r="AW66" s="40"/>
      <c r="AX66" s="41"/>
      <c r="AY66" s="41"/>
      <c r="AZ66" s="41"/>
      <c r="BA66" s="40"/>
      <c r="BB66" s="41"/>
      <c r="BC66" s="41"/>
      <c r="BD66" s="41"/>
      <c r="BE66" s="40"/>
      <c r="BF66" s="41"/>
      <c r="BG66" s="41"/>
      <c r="BH66" s="41"/>
      <c r="BI66" s="40"/>
      <c r="BJ66" s="41"/>
      <c r="BK66" s="41"/>
      <c r="BL66" s="41"/>
      <c r="BM66" s="40">
        <f>+AC66+AG66+AK66+AO66+AS66+AW66+BA66+BE66+BI66</f>
        <v>10000000</v>
      </c>
      <c r="BN66" s="41">
        <f t="shared" si="487"/>
        <v>54450000</v>
      </c>
      <c r="BO66" s="41">
        <f t="shared" si="487"/>
        <v>54450000</v>
      </c>
      <c r="BP66" s="41">
        <f t="shared" si="487"/>
        <v>54450000</v>
      </c>
      <c r="BQ66" s="87"/>
      <c r="BR66" s="87"/>
      <c r="BS66" s="87"/>
      <c r="BT66" s="87"/>
      <c r="BU66" s="87"/>
      <c r="BV66" s="87">
        <v>20140000</v>
      </c>
      <c r="BW66" s="87">
        <v>10243000</v>
      </c>
      <c r="BX66" s="87">
        <v>10243000</v>
      </c>
      <c r="BY66" s="87"/>
      <c r="BZ66" s="88">
        <v>15000000</v>
      </c>
      <c r="CA66" s="87">
        <v>33000000</v>
      </c>
      <c r="CB66" s="87">
        <v>33000000</v>
      </c>
      <c r="CC66" s="87">
        <v>33000000</v>
      </c>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2">
        <f t="shared" si="207"/>
        <v>15000000</v>
      </c>
      <c r="DF66" s="102">
        <f t="shared" si="488"/>
        <v>53140000</v>
      </c>
      <c r="DG66" s="102">
        <f t="shared" si="488"/>
        <v>43243000</v>
      </c>
      <c r="DH66" s="102">
        <f t="shared" si="488"/>
        <v>43243000</v>
      </c>
      <c r="DI66" s="102"/>
      <c r="DJ66" s="88"/>
      <c r="DK66" s="57"/>
      <c r="DL66" s="88"/>
      <c r="DM66" s="88"/>
      <c r="DN66" s="88"/>
      <c r="DO66" s="88">
        <v>30840000</v>
      </c>
      <c r="DP66" s="88">
        <v>30840000</v>
      </c>
      <c r="DQ66" s="88">
        <v>30840000</v>
      </c>
      <c r="DR66" s="88"/>
      <c r="DS66" s="88">
        <v>5000000</v>
      </c>
      <c r="DT66" s="57">
        <v>39296000</v>
      </c>
      <c r="DU66" s="88">
        <v>38456000</v>
      </c>
      <c r="DV66" s="88">
        <v>38456000</v>
      </c>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7"/>
      <c r="EU66" s="87"/>
      <c r="EV66" s="87"/>
      <c r="EW66" s="82">
        <f t="shared" si="489"/>
        <v>5000000</v>
      </c>
      <c r="EX66" s="90">
        <f t="shared" si="489"/>
        <v>70136000</v>
      </c>
      <c r="EY66" s="90">
        <f t="shared" si="490"/>
        <v>69296000</v>
      </c>
      <c r="EZ66" s="90">
        <f t="shared" si="490"/>
        <v>69296000</v>
      </c>
      <c r="FA66" s="173"/>
      <c r="FB66" s="87"/>
      <c r="FC66" s="88"/>
      <c r="FD66" s="88"/>
      <c r="FE66" s="88"/>
      <c r="FF66" s="133"/>
      <c r="FG66" s="87"/>
      <c r="FH66" s="87">
        <v>39400000</v>
      </c>
      <c r="FI66" s="87">
        <v>39400000</v>
      </c>
      <c r="FJ66" s="87">
        <v>39400000</v>
      </c>
      <c r="FK66" s="87"/>
      <c r="FL66" s="87">
        <v>2000000</v>
      </c>
      <c r="FM66" s="87">
        <v>31500000</v>
      </c>
      <c r="FN66" s="87">
        <v>31500000</v>
      </c>
      <c r="FO66" s="87">
        <v>31500000</v>
      </c>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2">
        <f>FB66+FG66+FL66+FQ66+FV66+GA66+GF66+GK66+GP66</f>
        <v>2000000</v>
      </c>
      <c r="GV66" s="82">
        <f t="shared" si="491"/>
        <v>70900000</v>
      </c>
      <c r="GW66" s="82">
        <f t="shared" si="491"/>
        <v>70900000</v>
      </c>
      <c r="GX66" s="82">
        <f t="shared" si="491"/>
        <v>70900000</v>
      </c>
      <c r="GY66" s="792">
        <f t="shared" si="491"/>
        <v>0</v>
      </c>
      <c r="GZ66" s="792">
        <f t="shared" si="492"/>
        <v>0</v>
      </c>
      <c r="HA66" s="792">
        <f t="shared" si="493"/>
        <v>0</v>
      </c>
      <c r="HB66" s="792">
        <f t="shared" si="494"/>
        <v>0</v>
      </c>
      <c r="HC66" s="792">
        <f t="shared" si="495"/>
        <v>0</v>
      </c>
      <c r="HD66" s="792">
        <f t="shared" si="496"/>
        <v>0</v>
      </c>
      <c r="HE66" s="792">
        <f t="shared" si="497"/>
        <v>0</v>
      </c>
      <c r="HF66" s="792">
        <f t="shared" si="498"/>
        <v>90380000</v>
      </c>
      <c r="HG66" s="792">
        <f t="shared" si="499"/>
        <v>80483000</v>
      </c>
      <c r="HH66" s="792">
        <f t="shared" si="500"/>
        <v>80483000</v>
      </c>
      <c r="HI66" s="792">
        <f t="shared" si="501"/>
        <v>0</v>
      </c>
      <c r="HJ66" s="792">
        <f t="shared" si="502"/>
        <v>32000000</v>
      </c>
      <c r="HK66" s="792">
        <f t="shared" si="503"/>
        <v>158246000</v>
      </c>
      <c r="HL66" s="792">
        <f t="shared" si="504"/>
        <v>157406000</v>
      </c>
      <c r="HM66" s="792">
        <f t="shared" si="505"/>
        <v>157406000</v>
      </c>
      <c r="HN66" s="792">
        <f t="shared" si="506"/>
        <v>0</v>
      </c>
      <c r="HO66" s="792">
        <f t="shared" si="507"/>
        <v>0</v>
      </c>
      <c r="HP66" s="792">
        <f t="shared" si="508"/>
        <v>0</v>
      </c>
      <c r="HQ66" s="792">
        <f t="shared" si="509"/>
        <v>0</v>
      </c>
      <c r="HR66" s="792">
        <f t="shared" si="510"/>
        <v>0</v>
      </c>
      <c r="HS66" s="792">
        <f t="shared" si="511"/>
        <v>0</v>
      </c>
      <c r="HT66" s="792">
        <f t="shared" si="512"/>
        <v>0</v>
      </c>
      <c r="HU66" s="792">
        <f t="shared" si="513"/>
        <v>0</v>
      </c>
      <c r="HV66" s="792">
        <f t="shared" si="514"/>
        <v>0</v>
      </c>
      <c r="HW66" s="792">
        <f t="shared" si="515"/>
        <v>0</v>
      </c>
      <c r="HX66" s="792">
        <f t="shared" si="516"/>
        <v>0</v>
      </c>
      <c r="HY66" s="792">
        <f t="shared" si="517"/>
        <v>0</v>
      </c>
      <c r="HZ66" s="792">
        <f t="shared" si="518"/>
        <v>0</v>
      </c>
      <c r="IA66" s="792">
        <f t="shared" si="519"/>
        <v>0</v>
      </c>
      <c r="IB66" s="792">
        <f t="shared" si="520"/>
        <v>0</v>
      </c>
      <c r="IC66" s="792">
        <f t="shared" si="521"/>
        <v>0</v>
      </c>
      <c r="ID66" s="792">
        <f t="shared" si="522"/>
        <v>0</v>
      </c>
      <c r="IE66" s="792">
        <f t="shared" si="523"/>
        <v>0</v>
      </c>
      <c r="IF66" s="792">
        <f t="shared" si="524"/>
        <v>0</v>
      </c>
      <c r="IG66" s="792">
        <f t="shared" si="525"/>
        <v>0</v>
      </c>
      <c r="IH66" s="792">
        <f t="shared" si="526"/>
        <v>0</v>
      </c>
      <c r="II66" s="792">
        <f t="shared" si="527"/>
        <v>0</v>
      </c>
      <c r="IJ66" s="792">
        <f t="shared" si="528"/>
        <v>0</v>
      </c>
      <c r="IK66" s="792">
        <f t="shared" si="529"/>
        <v>0</v>
      </c>
      <c r="IL66" s="792">
        <f t="shared" si="530"/>
        <v>0</v>
      </c>
      <c r="IM66" s="792">
        <f t="shared" si="531"/>
        <v>0</v>
      </c>
      <c r="IN66" s="792">
        <f t="shared" si="532"/>
        <v>0</v>
      </c>
      <c r="IO66" s="792"/>
      <c r="IP66" s="792"/>
      <c r="IQ66" s="792"/>
      <c r="IR66" s="792"/>
      <c r="IS66" s="792">
        <f t="shared" si="533"/>
        <v>32000000</v>
      </c>
      <c r="IT66" s="792">
        <f t="shared" si="534"/>
        <v>248626000</v>
      </c>
      <c r="IU66" s="792">
        <f t="shared" si="535"/>
        <v>237889000</v>
      </c>
      <c r="IV66" s="792">
        <f t="shared" si="536"/>
        <v>237889000</v>
      </c>
      <c r="IW66" s="793">
        <f t="shared" si="537"/>
        <v>0</v>
      </c>
    </row>
    <row r="67" spans="1:257" ht="105.75" customHeight="1" x14ac:dyDescent="0.2">
      <c r="A67" s="346"/>
      <c r="B67" s="346"/>
      <c r="C67" s="299">
        <v>6</v>
      </c>
      <c r="D67" s="265" t="s">
        <v>162</v>
      </c>
      <c r="E67" s="273" t="s">
        <v>127</v>
      </c>
      <c r="F67" s="273" t="s">
        <v>128</v>
      </c>
      <c r="G67" s="268">
        <v>45</v>
      </c>
      <c r="H67" s="848" t="s">
        <v>189</v>
      </c>
      <c r="I67" s="265" t="s">
        <v>187</v>
      </c>
      <c r="J67" s="270" t="s">
        <v>125</v>
      </c>
      <c r="K67" s="270">
        <v>13</v>
      </c>
      <c r="L67" s="271" t="s">
        <v>73</v>
      </c>
      <c r="M67" s="272" t="s">
        <v>53</v>
      </c>
      <c r="N67" s="272">
        <v>12</v>
      </c>
      <c r="O67" s="273">
        <v>2</v>
      </c>
      <c r="P67" s="274">
        <v>2</v>
      </c>
      <c r="Q67" s="273">
        <v>3</v>
      </c>
      <c r="R67" s="275"/>
      <c r="S67" s="333">
        <v>3</v>
      </c>
      <c r="T67" s="273">
        <v>3</v>
      </c>
      <c r="U67" s="273"/>
      <c r="V67" s="274">
        <v>3</v>
      </c>
      <c r="W67" s="273">
        <v>4</v>
      </c>
      <c r="X67" s="273"/>
      <c r="Y67" s="776">
        <v>4</v>
      </c>
      <c r="Z67" s="334">
        <f>BM67/$BM$64</f>
        <v>0.25</v>
      </c>
      <c r="AA67" s="272">
        <v>8</v>
      </c>
      <c r="AB67" s="281" t="s">
        <v>135</v>
      </c>
      <c r="AC67" s="41"/>
      <c r="AD67" s="41"/>
      <c r="AE67" s="41"/>
      <c r="AF67" s="41"/>
      <c r="AG67" s="40"/>
      <c r="AH67" s="41"/>
      <c r="AI67" s="41"/>
      <c r="AJ67" s="41"/>
      <c r="AK67" s="45">
        <v>20000000</v>
      </c>
      <c r="AL67" s="41">
        <v>20000000</v>
      </c>
      <c r="AM67" s="42">
        <v>20000000</v>
      </c>
      <c r="AN67" s="42">
        <v>20000000</v>
      </c>
      <c r="AO67" s="45"/>
      <c r="AP67" s="42"/>
      <c r="AQ67" s="42"/>
      <c r="AR67" s="47"/>
      <c r="AS67" s="46"/>
      <c r="AT67" s="47"/>
      <c r="AU67" s="48"/>
      <c r="AV67" s="41"/>
      <c r="AW67" s="40"/>
      <c r="AX67" s="41"/>
      <c r="AY67" s="41"/>
      <c r="AZ67" s="41"/>
      <c r="BA67" s="40"/>
      <c r="BB67" s="41"/>
      <c r="BC67" s="41"/>
      <c r="BD67" s="41"/>
      <c r="BE67" s="40"/>
      <c r="BF67" s="41"/>
      <c r="BG67" s="41"/>
      <c r="BH67" s="41"/>
      <c r="BI67" s="40"/>
      <c r="BJ67" s="41"/>
      <c r="BK67" s="41"/>
      <c r="BL67" s="41"/>
      <c r="BM67" s="40">
        <f>+AC67+AG67+AK67+AO67+AS67+AW67+BA67+BE67+BI67</f>
        <v>20000000</v>
      </c>
      <c r="BN67" s="41">
        <f t="shared" si="487"/>
        <v>20000000</v>
      </c>
      <c r="BO67" s="41">
        <f t="shared" si="487"/>
        <v>20000000</v>
      </c>
      <c r="BP67" s="41">
        <f t="shared" si="487"/>
        <v>20000000</v>
      </c>
      <c r="BQ67" s="87"/>
      <c r="BR67" s="87"/>
      <c r="BS67" s="87"/>
      <c r="BT67" s="87"/>
      <c r="BU67" s="87"/>
      <c r="BV67" s="87">
        <v>12920000</v>
      </c>
      <c r="BW67" s="87">
        <v>9207000</v>
      </c>
      <c r="BX67" s="87">
        <v>9207000</v>
      </c>
      <c r="BY67" s="87"/>
      <c r="BZ67" s="88">
        <v>15000000</v>
      </c>
      <c r="CA67" s="87">
        <v>57000000</v>
      </c>
      <c r="CB67" s="87">
        <v>57000000</v>
      </c>
      <c r="CC67" s="87">
        <v>56000000</v>
      </c>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2">
        <f t="shared" si="207"/>
        <v>15000000</v>
      </c>
      <c r="DF67" s="102">
        <f t="shared" si="488"/>
        <v>69920000</v>
      </c>
      <c r="DG67" s="102">
        <f t="shared" si="488"/>
        <v>66207000</v>
      </c>
      <c r="DH67" s="102">
        <f t="shared" si="488"/>
        <v>65207000</v>
      </c>
      <c r="DI67" s="102"/>
      <c r="DJ67" s="88"/>
      <c r="DK67" s="57"/>
      <c r="DL67" s="88"/>
      <c r="DM67" s="88"/>
      <c r="DN67" s="88"/>
      <c r="DO67" s="88">
        <v>16680000</v>
      </c>
      <c r="DP67" s="88">
        <v>16680000</v>
      </c>
      <c r="DQ67" s="88">
        <v>16680000</v>
      </c>
      <c r="DR67" s="88"/>
      <c r="DS67" s="88">
        <v>5000000</v>
      </c>
      <c r="DT67" s="57">
        <v>109886000</v>
      </c>
      <c r="DU67" s="88">
        <v>108066000</v>
      </c>
      <c r="DV67" s="88">
        <v>108066000</v>
      </c>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7"/>
      <c r="EU67" s="87"/>
      <c r="EV67" s="87"/>
      <c r="EW67" s="82">
        <f t="shared" si="489"/>
        <v>5000000</v>
      </c>
      <c r="EX67" s="90">
        <f t="shared" si="489"/>
        <v>126566000</v>
      </c>
      <c r="EY67" s="90">
        <f t="shared" si="490"/>
        <v>124746000</v>
      </c>
      <c r="EZ67" s="90">
        <f t="shared" si="490"/>
        <v>124746000</v>
      </c>
      <c r="FA67" s="173"/>
      <c r="FB67" s="87"/>
      <c r="FC67" s="88"/>
      <c r="FD67" s="88"/>
      <c r="FE67" s="88"/>
      <c r="FF67" s="133"/>
      <c r="FG67" s="87"/>
      <c r="FH67" s="87"/>
      <c r="FI67" s="87"/>
      <c r="FJ67" s="87"/>
      <c r="FK67" s="87"/>
      <c r="FL67" s="87">
        <v>2000000</v>
      </c>
      <c r="FM67" s="87">
        <v>98500000</v>
      </c>
      <c r="FN67" s="87">
        <v>98500000</v>
      </c>
      <c r="FO67" s="87">
        <v>98500000</v>
      </c>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2">
        <f>FB67+FG67+FL67+FQ67+FV67+GA67+GF67+GK67+GP67</f>
        <v>2000000</v>
      </c>
      <c r="GV67" s="82">
        <f t="shared" si="491"/>
        <v>98500000</v>
      </c>
      <c r="GW67" s="82">
        <f t="shared" si="491"/>
        <v>98500000</v>
      </c>
      <c r="GX67" s="82">
        <f t="shared" si="491"/>
        <v>98500000</v>
      </c>
      <c r="GY67" s="792">
        <f t="shared" si="491"/>
        <v>0</v>
      </c>
      <c r="GZ67" s="792">
        <f t="shared" si="492"/>
        <v>0</v>
      </c>
      <c r="HA67" s="792">
        <f t="shared" si="493"/>
        <v>0</v>
      </c>
      <c r="HB67" s="792">
        <f t="shared" si="494"/>
        <v>0</v>
      </c>
      <c r="HC67" s="792">
        <f t="shared" si="495"/>
        <v>0</v>
      </c>
      <c r="HD67" s="792">
        <f t="shared" si="496"/>
        <v>0</v>
      </c>
      <c r="HE67" s="792">
        <f t="shared" si="497"/>
        <v>0</v>
      </c>
      <c r="HF67" s="792">
        <f t="shared" si="498"/>
        <v>29600000</v>
      </c>
      <c r="HG67" s="792">
        <f t="shared" si="499"/>
        <v>25887000</v>
      </c>
      <c r="HH67" s="792">
        <f t="shared" si="500"/>
        <v>25887000</v>
      </c>
      <c r="HI67" s="792">
        <f t="shared" si="501"/>
        <v>0</v>
      </c>
      <c r="HJ67" s="792">
        <f t="shared" si="502"/>
        <v>42000000</v>
      </c>
      <c r="HK67" s="792">
        <f t="shared" si="503"/>
        <v>285386000</v>
      </c>
      <c r="HL67" s="792">
        <f t="shared" si="504"/>
        <v>283566000</v>
      </c>
      <c r="HM67" s="792">
        <f t="shared" si="505"/>
        <v>282566000</v>
      </c>
      <c r="HN67" s="792">
        <f t="shared" si="506"/>
        <v>0</v>
      </c>
      <c r="HO67" s="792">
        <f t="shared" si="507"/>
        <v>0</v>
      </c>
      <c r="HP67" s="792">
        <f t="shared" si="508"/>
        <v>0</v>
      </c>
      <c r="HQ67" s="792">
        <f t="shared" si="509"/>
        <v>0</v>
      </c>
      <c r="HR67" s="792">
        <f t="shared" si="510"/>
        <v>0</v>
      </c>
      <c r="HS67" s="792">
        <f t="shared" si="511"/>
        <v>0</v>
      </c>
      <c r="HT67" s="792">
        <f t="shared" si="512"/>
        <v>0</v>
      </c>
      <c r="HU67" s="792">
        <f t="shared" si="513"/>
        <v>0</v>
      </c>
      <c r="HV67" s="792">
        <f t="shared" si="514"/>
        <v>0</v>
      </c>
      <c r="HW67" s="792">
        <f t="shared" si="515"/>
        <v>0</v>
      </c>
      <c r="HX67" s="792">
        <f t="shared" si="516"/>
        <v>0</v>
      </c>
      <c r="HY67" s="792">
        <f t="shared" si="517"/>
        <v>0</v>
      </c>
      <c r="HZ67" s="792">
        <f t="shared" si="518"/>
        <v>0</v>
      </c>
      <c r="IA67" s="792">
        <f t="shared" si="519"/>
        <v>0</v>
      </c>
      <c r="IB67" s="792">
        <f t="shared" si="520"/>
        <v>0</v>
      </c>
      <c r="IC67" s="792">
        <f t="shared" si="521"/>
        <v>0</v>
      </c>
      <c r="ID67" s="792">
        <f t="shared" si="522"/>
        <v>0</v>
      </c>
      <c r="IE67" s="792">
        <f t="shared" si="523"/>
        <v>0</v>
      </c>
      <c r="IF67" s="792">
        <f t="shared" si="524"/>
        <v>0</v>
      </c>
      <c r="IG67" s="792">
        <f t="shared" si="525"/>
        <v>0</v>
      </c>
      <c r="IH67" s="792">
        <f t="shared" si="526"/>
        <v>0</v>
      </c>
      <c r="II67" s="792">
        <f t="shared" si="527"/>
        <v>0</v>
      </c>
      <c r="IJ67" s="792">
        <f t="shared" si="528"/>
        <v>0</v>
      </c>
      <c r="IK67" s="792">
        <f t="shared" si="529"/>
        <v>0</v>
      </c>
      <c r="IL67" s="792">
        <f t="shared" si="530"/>
        <v>0</v>
      </c>
      <c r="IM67" s="792">
        <f t="shared" si="531"/>
        <v>0</v>
      </c>
      <c r="IN67" s="792">
        <f t="shared" si="532"/>
        <v>0</v>
      </c>
      <c r="IO67" s="792"/>
      <c r="IP67" s="792"/>
      <c r="IQ67" s="792"/>
      <c r="IR67" s="792"/>
      <c r="IS67" s="792">
        <f t="shared" si="533"/>
        <v>42000000</v>
      </c>
      <c r="IT67" s="792">
        <f t="shared" si="534"/>
        <v>314986000</v>
      </c>
      <c r="IU67" s="792">
        <f t="shared" si="535"/>
        <v>309453000</v>
      </c>
      <c r="IV67" s="792">
        <f t="shared" si="536"/>
        <v>308453000</v>
      </c>
      <c r="IW67" s="793">
        <f t="shared" si="537"/>
        <v>0</v>
      </c>
    </row>
    <row r="68" spans="1:257" ht="68.25" customHeight="1" x14ac:dyDescent="0.2">
      <c r="A68" s="346"/>
      <c r="B68" s="346"/>
      <c r="C68" s="284">
        <v>7</v>
      </c>
      <c r="D68" s="331" t="s">
        <v>150</v>
      </c>
      <c r="E68" s="324" t="s">
        <v>132</v>
      </c>
      <c r="F68" s="380">
        <v>0.27</v>
      </c>
      <c r="G68" s="268">
        <v>46</v>
      </c>
      <c r="H68" s="848" t="s">
        <v>190</v>
      </c>
      <c r="I68" s="265" t="s">
        <v>191</v>
      </c>
      <c r="J68" s="270" t="s">
        <v>125</v>
      </c>
      <c r="K68" s="270">
        <v>13</v>
      </c>
      <c r="L68" s="271" t="s">
        <v>58</v>
      </c>
      <c r="M68" s="272">
        <v>0</v>
      </c>
      <c r="N68" s="273">
        <v>1</v>
      </c>
      <c r="O68" s="273">
        <v>1</v>
      </c>
      <c r="P68" s="274">
        <v>1</v>
      </c>
      <c r="Q68" s="273">
        <v>1</v>
      </c>
      <c r="R68" s="275"/>
      <c r="S68" s="333">
        <v>1</v>
      </c>
      <c r="T68" s="273">
        <v>1</v>
      </c>
      <c r="U68" s="273"/>
      <c r="V68" s="274">
        <v>1</v>
      </c>
      <c r="W68" s="273">
        <v>1</v>
      </c>
      <c r="X68" s="273"/>
      <c r="Y68" s="776">
        <v>1</v>
      </c>
      <c r="Z68" s="334">
        <f>BM68/$BM$64</f>
        <v>0.5</v>
      </c>
      <c r="AA68" s="272">
        <v>1</v>
      </c>
      <c r="AB68" s="272" t="s">
        <v>192</v>
      </c>
      <c r="AC68" s="41"/>
      <c r="AD68" s="41"/>
      <c r="AE68" s="41"/>
      <c r="AF68" s="41"/>
      <c r="AG68" s="40"/>
      <c r="AH68" s="41"/>
      <c r="AI68" s="41"/>
      <c r="AJ68" s="41"/>
      <c r="AK68" s="45">
        <v>40000000</v>
      </c>
      <c r="AL68" s="41">
        <v>60000000</v>
      </c>
      <c r="AM68" s="42">
        <v>60000000</v>
      </c>
      <c r="AN68" s="42">
        <v>60000000</v>
      </c>
      <c r="AO68" s="45"/>
      <c r="AP68" s="42"/>
      <c r="AQ68" s="42"/>
      <c r="AR68" s="47"/>
      <c r="AS68" s="46"/>
      <c r="AT68" s="47"/>
      <c r="AU68" s="48"/>
      <c r="AV68" s="41"/>
      <c r="AW68" s="40"/>
      <c r="AX68" s="41"/>
      <c r="AY68" s="41"/>
      <c r="AZ68" s="41"/>
      <c r="BA68" s="40"/>
      <c r="BB68" s="41"/>
      <c r="BC68" s="41"/>
      <c r="BD68" s="41"/>
      <c r="BE68" s="40"/>
      <c r="BF68" s="41"/>
      <c r="BG68" s="41"/>
      <c r="BH68" s="41"/>
      <c r="BI68" s="40"/>
      <c r="BJ68" s="41"/>
      <c r="BK68" s="41"/>
      <c r="BL68" s="41"/>
      <c r="BM68" s="40">
        <f>+AC68+AG68+AK68+AO68+AS68+AW68+BA68+BE68+BI68</f>
        <v>40000000</v>
      </c>
      <c r="BN68" s="41">
        <f t="shared" si="487"/>
        <v>60000000</v>
      </c>
      <c r="BO68" s="41">
        <f t="shared" si="487"/>
        <v>60000000</v>
      </c>
      <c r="BP68" s="41">
        <f t="shared" si="487"/>
        <v>60000000</v>
      </c>
      <c r="BQ68" s="87"/>
      <c r="BR68" s="87"/>
      <c r="BS68" s="87"/>
      <c r="BT68" s="87"/>
      <c r="BU68" s="87"/>
      <c r="BV68" s="87">
        <v>165000000</v>
      </c>
      <c r="BW68" s="87">
        <v>165000000</v>
      </c>
      <c r="BX68" s="87">
        <v>165000000</v>
      </c>
      <c r="BY68" s="87"/>
      <c r="BZ68" s="88">
        <v>25000000</v>
      </c>
      <c r="CA68" s="87">
        <v>50000000</v>
      </c>
      <c r="CB68" s="87">
        <v>49927410</v>
      </c>
      <c r="CC68" s="87">
        <v>49927410</v>
      </c>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2">
        <f t="shared" si="207"/>
        <v>25000000</v>
      </c>
      <c r="DF68" s="102">
        <f t="shared" si="488"/>
        <v>215000000</v>
      </c>
      <c r="DG68" s="102">
        <f t="shared" si="488"/>
        <v>214927410</v>
      </c>
      <c r="DH68" s="102">
        <f t="shared" si="488"/>
        <v>214927410</v>
      </c>
      <c r="DI68" s="102"/>
      <c r="DJ68" s="88"/>
      <c r="DK68" s="57"/>
      <c r="DL68" s="88"/>
      <c r="DM68" s="88"/>
      <c r="DN68" s="88"/>
      <c r="DO68" s="88"/>
      <c r="DP68" s="88"/>
      <c r="DQ68" s="88"/>
      <c r="DR68" s="88"/>
      <c r="DS68" s="88">
        <v>5000000</v>
      </c>
      <c r="DT68" s="57">
        <v>130122000</v>
      </c>
      <c r="DU68" s="88">
        <v>100000000</v>
      </c>
      <c r="DV68" s="88">
        <v>100000000</v>
      </c>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7"/>
      <c r="EU68" s="87"/>
      <c r="EV68" s="87"/>
      <c r="EW68" s="82">
        <f t="shared" si="489"/>
        <v>5000000</v>
      </c>
      <c r="EX68" s="89">
        <f t="shared" si="489"/>
        <v>130122000</v>
      </c>
      <c r="EY68" s="90">
        <f t="shared" si="490"/>
        <v>100000000</v>
      </c>
      <c r="EZ68" s="90">
        <f t="shared" si="490"/>
        <v>100000000</v>
      </c>
      <c r="FA68" s="173"/>
      <c r="FB68" s="87"/>
      <c r="FC68" s="88"/>
      <c r="FD68" s="88"/>
      <c r="FE68" s="88"/>
      <c r="FF68" s="133"/>
      <c r="FG68" s="87"/>
      <c r="FH68" s="87">
        <v>50600000</v>
      </c>
      <c r="FI68" s="87">
        <v>50600000</v>
      </c>
      <c r="FJ68" s="87">
        <v>50600000</v>
      </c>
      <c r="FK68" s="87"/>
      <c r="FL68" s="87">
        <v>4000000</v>
      </c>
      <c r="FM68" s="87">
        <v>99400000</v>
      </c>
      <c r="FN68" s="87">
        <v>99400000</v>
      </c>
      <c r="FO68" s="87">
        <v>99400000</v>
      </c>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2">
        <f>FB68+FG68+FL68+FQ68+FV68+GA68+GF68+GK68+GP68</f>
        <v>4000000</v>
      </c>
      <c r="GV68" s="82">
        <f t="shared" si="491"/>
        <v>150000000</v>
      </c>
      <c r="GW68" s="82">
        <f t="shared" si="491"/>
        <v>150000000</v>
      </c>
      <c r="GX68" s="82">
        <f t="shared" si="491"/>
        <v>150000000</v>
      </c>
      <c r="GY68" s="792">
        <f t="shared" si="491"/>
        <v>0</v>
      </c>
      <c r="GZ68" s="792">
        <f t="shared" si="492"/>
        <v>0</v>
      </c>
      <c r="HA68" s="792">
        <f t="shared" si="493"/>
        <v>0</v>
      </c>
      <c r="HB68" s="792">
        <f t="shared" si="494"/>
        <v>0</v>
      </c>
      <c r="HC68" s="792">
        <f t="shared" si="495"/>
        <v>0</v>
      </c>
      <c r="HD68" s="792">
        <f t="shared" si="496"/>
        <v>0</v>
      </c>
      <c r="HE68" s="792">
        <f t="shared" si="497"/>
        <v>0</v>
      </c>
      <c r="HF68" s="792">
        <f t="shared" si="498"/>
        <v>215600000</v>
      </c>
      <c r="HG68" s="792">
        <f t="shared" si="499"/>
        <v>215600000</v>
      </c>
      <c r="HH68" s="792">
        <f t="shared" si="500"/>
        <v>215600000</v>
      </c>
      <c r="HI68" s="792">
        <f t="shared" si="501"/>
        <v>0</v>
      </c>
      <c r="HJ68" s="792">
        <f t="shared" si="502"/>
        <v>74000000</v>
      </c>
      <c r="HK68" s="792">
        <f t="shared" si="503"/>
        <v>339522000</v>
      </c>
      <c r="HL68" s="792">
        <f t="shared" si="504"/>
        <v>309327410</v>
      </c>
      <c r="HM68" s="792">
        <f t="shared" si="505"/>
        <v>309327410</v>
      </c>
      <c r="HN68" s="792">
        <f t="shared" si="506"/>
        <v>0</v>
      </c>
      <c r="HO68" s="792">
        <f t="shared" si="507"/>
        <v>0</v>
      </c>
      <c r="HP68" s="792">
        <f t="shared" si="508"/>
        <v>0</v>
      </c>
      <c r="HQ68" s="792">
        <f t="shared" si="509"/>
        <v>0</v>
      </c>
      <c r="HR68" s="792">
        <f t="shared" si="510"/>
        <v>0</v>
      </c>
      <c r="HS68" s="792">
        <f t="shared" si="511"/>
        <v>0</v>
      </c>
      <c r="HT68" s="792">
        <f t="shared" si="512"/>
        <v>0</v>
      </c>
      <c r="HU68" s="792">
        <f t="shared" si="513"/>
        <v>0</v>
      </c>
      <c r="HV68" s="792">
        <f t="shared" si="514"/>
        <v>0</v>
      </c>
      <c r="HW68" s="792">
        <f t="shared" si="515"/>
        <v>0</v>
      </c>
      <c r="HX68" s="792">
        <f t="shared" si="516"/>
        <v>0</v>
      </c>
      <c r="HY68" s="792">
        <f t="shared" si="517"/>
        <v>0</v>
      </c>
      <c r="HZ68" s="792">
        <f t="shared" si="518"/>
        <v>0</v>
      </c>
      <c r="IA68" s="792">
        <f t="shared" si="519"/>
        <v>0</v>
      </c>
      <c r="IB68" s="792">
        <f t="shared" si="520"/>
        <v>0</v>
      </c>
      <c r="IC68" s="792">
        <f t="shared" si="521"/>
        <v>0</v>
      </c>
      <c r="ID68" s="792">
        <f t="shared" si="522"/>
        <v>0</v>
      </c>
      <c r="IE68" s="792">
        <f t="shared" si="523"/>
        <v>0</v>
      </c>
      <c r="IF68" s="792">
        <f t="shared" si="524"/>
        <v>0</v>
      </c>
      <c r="IG68" s="792">
        <f t="shared" si="525"/>
        <v>0</v>
      </c>
      <c r="IH68" s="792">
        <f t="shared" si="526"/>
        <v>0</v>
      </c>
      <c r="II68" s="792">
        <f t="shared" si="527"/>
        <v>0</v>
      </c>
      <c r="IJ68" s="792">
        <f t="shared" si="528"/>
        <v>0</v>
      </c>
      <c r="IK68" s="792">
        <f t="shared" si="529"/>
        <v>0</v>
      </c>
      <c r="IL68" s="792">
        <f t="shared" si="530"/>
        <v>0</v>
      </c>
      <c r="IM68" s="792">
        <f t="shared" si="531"/>
        <v>0</v>
      </c>
      <c r="IN68" s="792">
        <f t="shared" si="532"/>
        <v>0</v>
      </c>
      <c r="IO68" s="792"/>
      <c r="IP68" s="792"/>
      <c r="IQ68" s="792"/>
      <c r="IR68" s="792"/>
      <c r="IS68" s="792">
        <f t="shared" si="533"/>
        <v>74000000</v>
      </c>
      <c r="IT68" s="792">
        <f t="shared" si="534"/>
        <v>555122000</v>
      </c>
      <c r="IU68" s="792">
        <f t="shared" si="535"/>
        <v>524927410</v>
      </c>
      <c r="IV68" s="792">
        <f t="shared" si="536"/>
        <v>524927410</v>
      </c>
      <c r="IW68" s="793">
        <f t="shared" si="537"/>
        <v>0</v>
      </c>
    </row>
    <row r="69" spans="1:257" ht="24.75" customHeight="1" x14ac:dyDescent="0.2">
      <c r="A69" s="346"/>
      <c r="B69" s="346"/>
      <c r="C69" s="252">
        <v>10</v>
      </c>
      <c r="D69" s="396" t="s">
        <v>193</v>
      </c>
      <c r="E69" s="255"/>
      <c r="F69" s="397"/>
      <c r="G69" s="255"/>
      <c r="H69" s="255"/>
      <c r="I69" s="255"/>
      <c r="J69" s="255"/>
      <c r="K69" s="255"/>
      <c r="L69" s="255"/>
      <c r="M69" s="255"/>
      <c r="N69" s="255"/>
      <c r="O69" s="255"/>
      <c r="P69" s="255"/>
      <c r="Q69" s="255"/>
      <c r="R69" s="255"/>
      <c r="S69" s="255"/>
      <c r="T69" s="255"/>
      <c r="U69" s="255"/>
      <c r="V69" s="255"/>
      <c r="W69" s="255"/>
      <c r="X69" s="784"/>
      <c r="Y69" s="312"/>
      <c r="Z69" s="255"/>
      <c r="AA69" s="255"/>
      <c r="AB69" s="255"/>
      <c r="AC69" s="186">
        <f t="shared" ref="AC69:BL69" si="538">SUM(AC70:AC72)</f>
        <v>0</v>
      </c>
      <c r="AD69" s="186">
        <f t="shared" si="538"/>
        <v>0</v>
      </c>
      <c r="AE69" s="186">
        <f t="shared" si="538"/>
        <v>0</v>
      </c>
      <c r="AF69" s="186">
        <f t="shared" si="538"/>
        <v>0</v>
      </c>
      <c r="AG69" s="186">
        <f t="shared" si="538"/>
        <v>0</v>
      </c>
      <c r="AH69" s="186">
        <f t="shared" si="538"/>
        <v>0</v>
      </c>
      <c r="AI69" s="186">
        <f t="shared" si="538"/>
        <v>0</v>
      </c>
      <c r="AJ69" s="186">
        <f t="shared" si="538"/>
        <v>0</v>
      </c>
      <c r="AK69" s="186">
        <f t="shared" si="538"/>
        <v>80000000</v>
      </c>
      <c r="AL69" s="186">
        <f t="shared" si="538"/>
        <v>190000000</v>
      </c>
      <c r="AM69" s="186">
        <f t="shared" si="538"/>
        <v>135060000</v>
      </c>
      <c r="AN69" s="186">
        <f t="shared" si="538"/>
        <v>135060000</v>
      </c>
      <c r="AO69" s="186">
        <f t="shared" si="538"/>
        <v>0</v>
      </c>
      <c r="AP69" s="186">
        <f t="shared" si="538"/>
        <v>0</v>
      </c>
      <c r="AQ69" s="186">
        <f t="shared" si="538"/>
        <v>0</v>
      </c>
      <c r="AR69" s="186">
        <f t="shared" si="538"/>
        <v>0</v>
      </c>
      <c r="AS69" s="186">
        <f t="shared" si="538"/>
        <v>0</v>
      </c>
      <c r="AT69" s="186">
        <f t="shared" si="538"/>
        <v>0</v>
      </c>
      <c r="AU69" s="186">
        <f t="shared" si="538"/>
        <v>0</v>
      </c>
      <c r="AV69" s="186">
        <f t="shared" si="538"/>
        <v>0</v>
      </c>
      <c r="AW69" s="186">
        <f t="shared" si="538"/>
        <v>0</v>
      </c>
      <c r="AX69" s="186">
        <f t="shared" si="538"/>
        <v>0</v>
      </c>
      <c r="AY69" s="186">
        <f t="shared" si="538"/>
        <v>0</v>
      </c>
      <c r="AZ69" s="186">
        <f t="shared" si="538"/>
        <v>0</v>
      </c>
      <c r="BA69" s="186">
        <f t="shared" si="538"/>
        <v>0</v>
      </c>
      <c r="BB69" s="186">
        <f t="shared" si="538"/>
        <v>0</v>
      </c>
      <c r="BC69" s="186">
        <f t="shared" si="538"/>
        <v>0</v>
      </c>
      <c r="BD69" s="186">
        <f t="shared" si="538"/>
        <v>0</v>
      </c>
      <c r="BE69" s="186">
        <f t="shared" si="538"/>
        <v>0</v>
      </c>
      <c r="BF69" s="186">
        <f t="shared" si="538"/>
        <v>0</v>
      </c>
      <c r="BG69" s="186">
        <f t="shared" si="538"/>
        <v>0</v>
      </c>
      <c r="BH69" s="186">
        <f t="shared" si="538"/>
        <v>0</v>
      </c>
      <c r="BI69" s="186">
        <f t="shared" si="538"/>
        <v>2000000000</v>
      </c>
      <c r="BJ69" s="186">
        <f t="shared" si="538"/>
        <v>0</v>
      </c>
      <c r="BK69" s="186">
        <f t="shared" si="538"/>
        <v>0</v>
      </c>
      <c r="BL69" s="186">
        <f t="shared" si="538"/>
        <v>0</v>
      </c>
      <c r="BM69" s="186">
        <f t="shared" ref="BM69:DX69" si="539">SUM(BM70:BM72)</f>
        <v>2080000000</v>
      </c>
      <c r="BN69" s="186">
        <f t="shared" si="539"/>
        <v>190000000</v>
      </c>
      <c r="BO69" s="186">
        <f t="shared" si="539"/>
        <v>135060000</v>
      </c>
      <c r="BP69" s="186">
        <f t="shared" si="539"/>
        <v>135060000</v>
      </c>
      <c r="BQ69" s="186">
        <f t="shared" si="539"/>
        <v>0</v>
      </c>
      <c r="BR69" s="186">
        <f t="shared" si="539"/>
        <v>0</v>
      </c>
      <c r="BS69" s="186">
        <f t="shared" si="539"/>
        <v>0</v>
      </c>
      <c r="BT69" s="186">
        <f t="shared" si="539"/>
        <v>0</v>
      </c>
      <c r="BU69" s="186">
        <f t="shared" si="539"/>
        <v>0</v>
      </c>
      <c r="BV69" s="186">
        <f t="shared" si="539"/>
        <v>113920000</v>
      </c>
      <c r="BW69" s="186">
        <f t="shared" si="539"/>
        <v>113920000</v>
      </c>
      <c r="BX69" s="186">
        <f t="shared" si="539"/>
        <v>113920000</v>
      </c>
      <c r="BY69" s="186">
        <f t="shared" si="539"/>
        <v>0</v>
      </c>
      <c r="BZ69" s="186">
        <f t="shared" si="539"/>
        <v>90000000</v>
      </c>
      <c r="CA69" s="186">
        <f t="shared" si="539"/>
        <v>466000000</v>
      </c>
      <c r="CB69" s="186">
        <f t="shared" si="539"/>
        <v>420320000</v>
      </c>
      <c r="CC69" s="186">
        <f t="shared" si="539"/>
        <v>420320000</v>
      </c>
      <c r="CD69" s="186">
        <f t="shared" si="539"/>
        <v>0</v>
      </c>
      <c r="CE69" s="186">
        <f t="shared" si="539"/>
        <v>0</v>
      </c>
      <c r="CF69" s="186">
        <f t="shared" si="539"/>
        <v>0</v>
      </c>
      <c r="CG69" s="186">
        <f t="shared" si="539"/>
        <v>0</v>
      </c>
      <c r="CH69" s="186">
        <f t="shared" si="539"/>
        <v>0</v>
      </c>
      <c r="CI69" s="186">
        <f t="shared" si="539"/>
        <v>0</v>
      </c>
      <c r="CJ69" s="186">
        <f t="shared" si="539"/>
        <v>0</v>
      </c>
      <c r="CK69" s="186">
        <f t="shared" si="539"/>
        <v>0</v>
      </c>
      <c r="CL69" s="186">
        <f t="shared" si="539"/>
        <v>0</v>
      </c>
      <c r="CM69" s="186">
        <f t="shared" si="539"/>
        <v>0</v>
      </c>
      <c r="CN69" s="186">
        <f t="shared" si="539"/>
        <v>0</v>
      </c>
      <c r="CO69" s="186">
        <f t="shared" si="539"/>
        <v>0</v>
      </c>
      <c r="CP69" s="186">
        <f t="shared" si="539"/>
        <v>0</v>
      </c>
      <c r="CQ69" s="186">
        <f t="shared" si="539"/>
        <v>0</v>
      </c>
      <c r="CR69" s="186">
        <f t="shared" si="539"/>
        <v>0</v>
      </c>
      <c r="CS69" s="186">
        <f t="shared" si="539"/>
        <v>0</v>
      </c>
      <c r="CT69" s="186">
        <f t="shared" si="539"/>
        <v>0</v>
      </c>
      <c r="CU69" s="186">
        <f t="shared" si="539"/>
        <v>0</v>
      </c>
      <c r="CV69" s="186">
        <f t="shared" si="539"/>
        <v>0</v>
      </c>
      <c r="CW69" s="186">
        <f t="shared" si="539"/>
        <v>0</v>
      </c>
      <c r="CX69" s="186">
        <f t="shared" si="539"/>
        <v>0</v>
      </c>
      <c r="CY69" s="186">
        <f t="shared" si="539"/>
        <v>0</v>
      </c>
      <c r="CZ69" s="186">
        <f t="shared" si="539"/>
        <v>0</v>
      </c>
      <c r="DA69" s="186">
        <f t="shared" si="539"/>
        <v>0</v>
      </c>
      <c r="DB69" s="186">
        <f t="shared" si="539"/>
        <v>0</v>
      </c>
      <c r="DC69" s="186">
        <f t="shared" si="539"/>
        <v>0</v>
      </c>
      <c r="DD69" s="186">
        <f t="shared" si="539"/>
        <v>0</v>
      </c>
      <c r="DE69" s="186">
        <f t="shared" si="539"/>
        <v>90000000</v>
      </c>
      <c r="DF69" s="186">
        <f t="shared" si="539"/>
        <v>579920000</v>
      </c>
      <c r="DG69" s="186">
        <f t="shared" si="539"/>
        <v>534240000</v>
      </c>
      <c r="DH69" s="186">
        <f t="shared" si="539"/>
        <v>534240000</v>
      </c>
      <c r="DI69" s="186">
        <f t="shared" si="539"/>
        <v>0</v>
      </c>
      <c r="DJ69" s="186">
        <f t="shared" si="539"/>
        <v>0</v>
      </c>
      <c r="DK69" s="186">
        <f t="shared" si="539"/>
        <v>0</v>
      </c>
      <c r="DL69" s="186">
        <f t="shared" si="539"/>
        <v>0</v>
      </c>
      <c r="DM69" s="186">
        <f t="shared" si="539"/>
        <v>0</v>
      </c>
      <c r="DN69" s="186">
        <f t="shared" si="539"/>
        <v>0</v>
      </c>
      <c r="DO69" s="186">
        <f t="shared" si="539"/>
        <v>75840000</v>
      </c>
      <c r="DP69" s="186">
        <f t="shared" si="539"/>
        <v>75840000</v>
      </c>
      <c r="DQ69" s="186">
        <f t="shared" si="539"/>
        <v>52032000</v>
      </c>
      <c r="DR69" s="186">
        <f t="shared" si="539"/>
        <v>0</v>
      </c>
      <c r="DS69" s="186">
        <f t="shared" si="539"/>
        <v>30000000</v>
      </c>
      <c r="DT69" s="186">
        <f t="shared" si="539"/>
        <v>260000000</v>
      </c>
      <c r="DU69" s="186">
        <f t="shared" si="539"/>
        <v>256648000</v>
      </c>
      <c r="DV69" s="186">
        <f t="shared" si="539"/>
        <v>256648000</v>
      </c>
      <c r="DW69" s="186">
        <f t="shared" si="539"/>
        <v>0</v>
      </c>
      <c r="DX69" s="186">
        <f t="shared" si="539"/>
        <v>0</v>
      </c>
      <c r="DY69" s="186">
        <f t="shared" ref="DY69:EW69" si="540">SUM(DY70:DY72)</f>
        <v>0</v>
      </c>
      <c r="DZ69" s="186">
        <f t="shared" si="540"/>
        <v>0</v>
      </c>
      <c r="EA69" s="186">
        <f t="shared" si="540"/>
        <v>0</v>
      </c>
      <c r="EB69" s="186">
        <f t="shared" si="540"/>
        <v>0</v>
      </c>
      <c r="EC69" s="186">
        <f t="shared" si="540"/>
        <v>0</v>
      </c>
      <c r="ED69" s="186">
        <f t="shared" si="540"/>
        <v>0</v>
      </c>
      <c r="EE69" s="186">
        <f t="shared" si="540"/>
        <v>0</v>
      </c>
      <c r="EF69" s="186">
        <f t="shared" si="540"/>
        <v>0</v>
      </c>
      <c r="EG69" s="186">
        <f t="shared" si="540"/>
        <v>0</v>
      </c>
      <c r="EH69" s="186">
        <f t="shared" si="540"/>
        <v>0</v>
      </c>
      <c r="EI69" s="186">
        <f t="shared" si="540"/>
        <v>0</v>
      </c>
      <c r="EJ69" s="186">
        <f t="shared" si="540"/>
        <v>0</v>
      </c>
      <c r="EK69" s="186">
        <f t="shared" si="540"/>
        <v>0</v>
      </c>
      <c r="EL69" s="186">
        <f t="shared" si="540"/>
        <v>0</v>
      </c>
      <c r="EM69" s="186">
        <f t="shared" si="540"/>
        <v>0</v>
      </c>
      <c r="EN69" s="186">
        <f t="shared" si="540"/>
        <v>0</v>
      </c>
      <c r="EO69" s="186">
        <f t="shared" si="540"/>
        <v>0</v>
      </c>
      <c r="EP69" s="186">
        <f t="shared" si="540"/>
        <v>0</v>
      </c>
      <c r="EQ69" s="186">
        <f t="shared" si="540"/>
        <v>0</v>
      </c>
      <c r="ER69" s="186">
        <f t="shared" si="540"/>
        <v>0</v>
      </c>
      <c r="ES69" s="186">
        <f t="shared" si="540"/>
        <v>0</v>
      </c>
      <c r="ET69" s="186">
        <f t="shared" si="540"/>
        <v>0</v>
      </c>
      <c r="EU69" s="186">
        <f t="shared" si="540"/>
        <v>0</v>
      </c>
      <c r="EV69" s="186">
        <f t="shared" si="540"/>
        <v>0</v>
      </c>
      <c r="EW69" s="186">
        <f t="shared" si="540"/>
        <v>30000000</v>
      </c>
      <c r="EX69" s="186">
        <f t="shared" ref="EX69:IW69" si="541">SUM(EX70:EX72)</f>
        <v>335840000</v>
      </c>
      <c r="EY69" s="186">
        <f t="shared" si="541"/>
        <v>332488000</v>
      </c>
      <c r="EZ69" s="186">
        <f t="shared" si="541"/>
        <v>308680000</v>
      </c>
      <c r="FA69" s="186">
        <f t="shared" si="541"/>
        <v>0</v>
      </c>
      <c r="FB69" s="723">
        <f t="shared" si="541"/>
        <v>0</v>
      </c>
      <c r="FC69" s="186">
        <f t="shared" si="541"/>
        <v>0</v>
      </c>
      <c r="FD69" s="186">
        <f t="shared" si="541"/>
        <v>0</v>
      </c>
      <c r="FE69" s="186">
        <f t="shared" si="541"/>
        <v>0</v>
      </c>
      <c r="FF69" s="186">
        <f t="shared" si="541"/>
        <v>0</v>
      </c>
      <c r="FG69" s="186">
        <f t="shared" si="541"/>
        <v>0</v>
      </c>
      <c r="FH69" s="186">
        <f t="shared" si="541"/>
        <v>100000000</v>
      </c>
      <c r="FI69" s="186">
        <f t="shared" si="541"/>
        <v>99643804.599999994</v>
      </c>
      <c r="FJ69" s="186">
        <f t="shared" si="541"/>
        <v>99643804.599999994</v>
      </c>
      <c r="FK69" s="186">
        <f t="shared" si="541"/>
        <v>0</v>
      </c>
      <c r="FL69" s="186">
        <f t="shared" si="541"/>
        <v>15000000</v>
      </c>
      <c r="FM69" s="186">
        <f t="shared" si="541"/>
        <v>258450000</v>
      </c>
      <c r="FN69" s="186">
        <f t="shared" si="541"/>
        <v>258450000</v>
      </c>
      <c r="FO69" s="186">
        <f t="shared" si="541"/>
        <v>258450000</v>
      </c>
      <c r="FP69" s="186">
        <f t="shared" si="541"/>
        <v>0</v>
      </c>
      <c r="FQ69" s="186">
        <f t="shared" si="541"/>
        <v>0</v>
      </c>
      <c r="FR69" s="186">
        <f t="shared" si="541"/>
        <v>0</v>
      </c>
      <c r="FS69" s="186">
        <f t="shared" si="541"/>
        <v>0</v>
      </c>
      <c r="FT69" s="186">
        <f t="shared" si="541"/>
        <v>0</v>
      </c>
      <c r="FU69" s="186">
        <f t="shared" si="541"/>
        <v>0</v>
      </c>
      <c r="FV69" s="186">
        <f t="shared" si="541"/>
        <v>0</v>
      </c>
      <c r="FW69" s="186">
        <f t="shared" si="541"/>
        <v>0</v>
      </c>
      <c r="FX69" s="186">
        <f t="shared" si="541"/>
        <v>0</v>
      </c>
      <c r="FY69" s="186">
        <f t="shared" si="541"/>
        <v>0</v>
      </c>
      <c r="FZ69" s="186">
        <f t="shared" si="541"/>
        <v>0</v>
      </c>
      <c r="GA69" s="186">
        <f t="shared" si="541"/>
        <v>0</v>
      </c>
      <c r="GB69" s="186">
        <f t="shared" si="541"/>
        <v>0</v>
      </c>
      <c r="GC69" s="186">
        <f t="shared" si="541"/>
        <v>0</v>
      </c>
      <c r="GD69" s="186">
        <f t="shared" si="541"/>
        <v>0</v>
      </c>
      <c r="GE69" s="186">
        <f t="shared" si="541"/>
        <v>0</v>
      </c>
      <c r="GF69" s="186">
        <f t="shared" si="541"/>
        <v>0</v>
      </c>
      <c r="GG69" s="186">
        <f t="shared" si="541"/>
        <v>0</v>
      </c>
      <c r="GH69" s="186">
        <f t="shared" si="541"/>
        <v>0</v>
      </c>
      <c r="GI69" s="186">
        <f t="shared" si="541"/>
        <v>0</v>
      </c>
      <c r="GJ69" s="186">
        <f t="shared" si="541"/>
        <v>0</v>
      </c>
      <c r="GK69" s="186">
        <f t="shared" si="541"/>
        <v>0</v>
      </c>
      <c r="GL69" s="186">
        <f t="shared" si="541"/>
        <v>0</v>
      </c>
      <c r="GM69" s="186">
        <f t="shared" si="541"/>
        <v>0</v>
      </c>
      <c r="GN69" s="186">
        <f t="shared" si="541"/>
        <v>0</v>
      </c>
      <c r="GO69" s="186">
        <f t="shared" si="541"/>
        <v>0</v>
      </c>
      <c r="GP69" s="186">
        <f t="shared" si="541"/>
        <v>0</v>
      </c>
      <c r="GQ69" s="186">
        <f t="shared" si="541"/>
        <v>0</v>
      </c>
      <c r="GR69" s="186">
        <f t="shared" si="541"/>
        <v>0</v>
      </c>
      <c r="GS69" s="186">
        <f t="shared" si="541"/>
        <v>0</v>
      </c>
      <c r="GT69" s="186">
        <f t="shared" si="541"/>
        <v>0</v>
      </c>
      <c r="GU69" s="186">
        <f t="shared" si="541"/>
        <v>15000000</v>
      </c>
      <c r="GV69" s="186">
        <f t="shared" si="541"/>
        <v>358450000</v>
      </c>
      <c r="GW69" s="186">
        <f t="shared" si="541"/>
        <v>358093804.60000002</v>
      </c>
      <c r="GX69" s="186">
        <f t="shared" si="541"/>
        <v>358093804.60000002</v>
      </c>
      <c r="GY69" s="723">
        <f t="shared" si="541"/>
        <v>0</v>
      </c>
      <c r="GZ69" s="186">
        <f t="shared" si="541"/>
        <v>0</v>
      </c>
      <c r="HA69" s="186">
        <f t="shared" si="541"/>
        <v>0</v>
      </c>
      <c r="HB69" s="186">
        <f t="shared" si="541"/>
        <v>0</v>
      </c>
      <c r="HC69" s="186">
        <f t="shared" si="541"/>
        <v>0</v>
      </c>
      <c r="HD69" s="186">
        <f t="shared" si="541"/>
        <v>0</v>
      </c>
      <c r="HE69" s="186">
        <f t="shared" si="541"/>
        <v>0</v>
      </c>
      <c r="HF69" s="186">
        <f t="shared" si="541"/>
        <v>289760000</v>
      </c>
      <c r="HG69" s="186">
        <f t="shared" si="541"/>
        <v>289403804.60000002</v>
      </c>
      <c r="HH69" s="186">
        <f t="shared" si="541"/>
        <v>265595804.59999999</v>
      </c>
      <c r="HI69" s="186">
        <f t="shared" si="541"/>
        <v>0</v>
      </c>
      <c r="HJ69" s="186">
        <f t="shared" si="541"/>
        <v>215000000</v>
      </c>
      <c r="HK69" s="186">
        <f t="shared" si="541"/>
        <v>1174450000</v>
      </c>
      <c r="HL69" s="186">
        <f t="shared" si="541"/>
        <v>1070478000</v>
      </c>
      <c r="HM69" s="186">
        <f t="shared" si="541"/>
        <v>1070478000</v>
      </c>
      <c r="HN69" s="186">
        <f t="shared" si="541"/>
        <v>0</v>
      </c>
      <c r="HO69" s="186">
        <f t="shared" si="541"/>
        <v>0</v>
      </c>
      <c r="HP69" s="186">
        <f t="shared" si="541"/>
        <v>0</v>
      </c>
      <c r="HQ69" s="186">
        <f t="shared" si="541"/>
        <v>0</v>
      </c>
      <c r="HR69" s="186">
        <f t="shared" si="541"/>
        <v>0</v>
      </c>
      <c r="HS69" s="186">
        <f t="shared" si="541"/>
        <v>0</v>
      </c>
      <c r="HT69" s="186">
        <f t="shared" si="541"/>
        <v>0</v>
      </c>
      <c r="HU69" s="186">
        <f t="shared" si="541"/>
        <v>0</v>
      </c>
      <c r="HV69" s="186">
        <f t="shared" si="541"/>
        <v>0</v>
      </c>
      <c r="HW69" s="186">
        <f t="shared" si="541"/>
        <v>0</v>
      </c>
      <c r="HX69" s="186">
        <f t="shared" si="541"/>
        <v>0</v>
      </c>
      <c r="HY69" s="186">
        <f t="shared" si="541"/>
        <v>0</v>
      </c>
      <c r="HZ69" s="186">
        <f t="shared" si="541"/>
        <v>0</v>
      </c>
      <c r="IA69" s="186">
        <f t="shared" si="541"/>
        <v>0</v>
      </c>
      <c r="IB69" s="186">
        <f t="shared" si="541"/>
        <v>0</v>
      </c>
      <c r="IC69" s="186">
        <f t="shared" si="541"/>
        <v>0</v>
      </c>
      <c r="ID69" s="186">
        <f t="shared" si="541"/>
        <v>0</v>
      </c>
      <c r="IE69" s="186">
        <f t="shared" si="541"/>
        <v>0</v>
      </c>
      <c r="IF69" s="186">
        <f t="shared" si="541"/>
        <v>0</v>
      </c>
      <c r="IG69" s="186">
        <f t="shared" si="541"/>
        <v>0</v>
      </c>
      <c r="IH69" s="186">
        <f t="shared" si="541"/>
        <v>0</v>
      </c>
      <c r="II69" s="186">
        <f t="shared" si="541"/>
        <v>0</v>
      </c>
      <c r="IJ69" s="186">
        <f t="shared" si="541"/>
        <v>0</v>
      </c>
      <c r="IK69" s="186">
        <f t="shared" si="541"/>
        <v>0</v>
      </c>
      <c r="IL69" s="186">
        <f t="shared" si="541"/>
        <v>0</v>
      </c>
      <c r="IM69" s="186">
        <f t="shared" si="541"/>
        <v>0</v>
      </c>
      <c r="IN69" s="186">
        <f t="shared" si="541"/>
        <v>2000000000</v>
      </c>
      <c r="IO69" s="186">
        <f t="shared" si="541"/>
        <v>0</v>
      </c>
      <c r="IP69" s="186">
        <f t="shared" si="541"/>
        <v>0</v>
      </c>
      <c r="IQ69" s="186">
        <f t="shared" si="541"/>
        <v>0</v>
      </c>
      <c r="IR69" s="186">
        <f t="shared" si="541"/>
        <v>0</v>
      </c>
      <c r="IS69" s="186">
        <f t="shared" si="541"/>
        <v>2215000000</v>
      </c>
      <c r="IT69" s="186">
        <f t="shared" si="541"/>
        <v>1464210000</v>
      </c>
      <c r="IU69" s="186">
        <f t="shared" si="541"/>
        <v>1359881804.5999999</v>
      </c>
      <c r="IV69" s="186">
        <f t="shared" si="541"/>
        <v>1336073804.5999999</v>
      </c>
      <c r="IW69" s="186">
        <f t="shared" si="541"/>
        <v>0</v>
      </c>
    </row>
    <row r="70" spans="1:257" ht="177.75" customHeight="1" x14ac:dyDescent="0.2">
      <c r="A70" s="346"/>
      <c r="B70" s="346"/>
      <c r="C70" s="299">
        <v>5</v>
      </c>
      <c r="D70" s="265" t="s">
        <v>120</v>
      </c>
      <c r="E70" s="398" t="s">
        <v>121</v>
      </c>
      <c r="F70" s="398" t="s">
        <v>122</v>
      </c>
      <c r="G70" s="272">
        <v>47</v>
      </c>
      <c r="H70" s="848" t="s">
        <v>194</v>
      </c>
      <c r="I70" s="265" t="s">
        <v>195</v>
      </c>
      <c r="J70" s="271" t="s">
        <v>125</v>
      </c>
      <c r="K70" s="271">
        <v>13</v>
      </c>
      <c r="L70" s="399" t="s">
        <v>73</v>
      </c>
      <c r="M70" s="335">
        <v>0</v>
      </c>
      <c r="N70" s="273">
        <v>48</v>
      </c>
      <c r="O70" s="272">
        <v>12</v>
      </c>
      <c r="P70" s="277">
        <v>12</v>
      </c>
      <c r="Q70" s="272">
        <v>24</v>
      </c>
      <c r="R70" s="275"/>
      <c r="S70" s="318">
        <v>24</v>
      </c>
      <c r="T70" s="272">
        <v>36</v>
      </c>
      <c r="U70" s="272"/>
      <c r="V70" s="277">
        <v>36</v>
      </c>
      <c r="W70" s="272">
        <v>48</v>
      </c>
      <c r="X70" s="272"/>
      <c r="Y70" s="832">
        <v>48</v>
      </c>
      <c r="Z70" s="400">
        <f>BM70/$BM$69</f>
        <v>0.99519230769230771</v>
      </c>
      <c r="AA70" s="272">
        <v>12</v>
      </c>
      <c r="AB70" s="271" t="s">
        <v>74</v>
      </c>
      <c r="AC70" s="49"/>
      <c r="AD70" s="48"/>
      <c r="AE70" s="48"/>
      <c r="AF70" s="48"/>
      <c r="AG70" s="49"/>
      <c r="AH70" s="48"/>
      <c r="AI70" s="48"/>
      <c r="AJ70" s="48"/>
      <c r="AK70" s="49">
        <v>70000000</v>
      </c>
      <c r="AL70" s="48">
        <v>130000000</v>
      </c>
      <c r="AM70" s="48">
        <v>125110000</v>
      </c>
      <c r="AN70" s="48">
        <v>125110000</v>
      </c>
      <c r="AO70" s="49"/>
      <c r="AP70" s="48"/>
      <c r="AQ70" s="48"/>
      <c r="AR70" s="48"/>
      <c r="AS70" s="49"/>
      <c r="AT70" s="48"/>
      <c r="AU70" s="48"/>
      <c r="AV70" s="48"/>
      <c r="AW70" s="49"/>
      <c r="AX70" s="48"/>
      <c r="AY70" s="48"/>
      <c r="AZ70" s="48"/>
      <c r="BA70" s="49"/>
      <c r="BB70" s="48"/>
      <c r="BC70" s="48"/>
      <c r="BD70" s="48"/>
      <c r="BE70" s="49"/>
      <c r="BF70" s="48"/>
      <c r="BG70" s="48"/>
      <c r="BH70" s="48"/>
      <c r="BI70" s="49">
        <v>2000000000</v>
      </c>
      <c r="BJ70" s="48"/>
      <c r="BK70" s="48"/>
      <c r="BL70" s="48"/>
      <c r="BM70" s="49">
        <f>+AC70+AG70+AK70+AO70+AS70+AW70+BA70+BE70+BI70</f>
        <v>2070000000</v>
      </c>
      <c r="BN70" s="48">
        <f t="shared" ref="BN70:BP72" si="542">AD70+AH70+AL70+AP70+AT70+AX70+BB70+BF70+BJ70</f>
        <v>130000000</v>
      </c>
      <c r="BO70" s="48">
        <f t="shared" si="542"/>
        <v>125110000</v>
      </c>
      <c r="BP70" s="48">
        <f t="shared" si="542"/>
        <v>125110000</v>
      </c>
      <c r="BQ70" s="87"/>
      <c r="BR70" s="87"/>
      <c r="BS70" s="87"/>
      <c r="BT70" s="87"/>
      <c r="BU70" s="87"/>
      <c r="BV70" s="87">
        <v>100000000</v>
      </c>
      <c r="BW70" s="87">
        <v>100000000</v>
      </c>
      <c r="BX70" s="87">
        <v>100000000</v>
      </c>
      <c r="BY70" s="87"/>
      <c r="BZ70" s="88">
        <v>78750000</v>
      </c>
      <c r="CA70" s="87">
        <v>254045000</v>
      </c>
      <c r="CB70" s="87">
        <v>208365000</v>
      </c>
      <c r="CC70" s="87">
        <v>208365000</v>
      </c>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2">
        <f t="shared" si="207"/>
        <v>78750000</v>
      </c>
      <c r="DF70" s="82">
        <f t="shared" ref="DF70:DH72" si="543">BR70+BV70+CA70+CF70+CJ70+CN70+CR70+CW70+DB70</f>
        <v>354045000</v>
      </c>
      <c r="DG70" s="82">
        <f t="shared" si="543"/>
        <v>308365000</v>
      </c>
      <c r="DH70" s="82">
        <f t="shared" si="543"/>
        <v>308365000</v>
      </c>
      <c r="DI70" s="82"/>
      <c r="DJ70" s="88"/>
      <c r="DK70" s="57"/>
      <c r="DL70" s="88"/>
      <c r="DM70" s="88"/>
      <c r="DN70" s="88"/>
      <c r="DO70" s="88">
        <v>39680000</v>
      </c>
      <c r="DP70" s="88">
        <v>39680000</v>
      </c>
      <c r="DQ70" s="88">
        <v>15872000</v>
      </c>
      <c r="DR70" s="88"/>
      <c r="DS70" s="88">
        <v>25000000</v>
      </c>
      <c r="DT70" s="88">
        <v>91160000</v>
      </c>
      <c r="DU70" s="88">
        <v>87808000</v>
      </c>
      <c r="DV70" s="88">
        <v>87808000</v>
      </c>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7"/>
      <c r="EU70" s="87"/>
      <c r="EV70" s="87"/>
      <c r="EW70" s="82">
        <f t="shared" ref="EW70:EX72" si="544">DJ70+DN70+DS70+DX70+EB70+EF70+EJ70+EN70+ES70</f>
        <v>25000000</v>
      </c>
      <c r="EX70" s="90">
        <f t="shared" si="544"/>
        <v>130840000</v>
      </c>
      <c r="EY70" s="90">
        <f t="shared" ref="EY70:EZ72" si="545">DL70+DP70+DU70+DZ70+ED70+EH70+EL70+EP70+EU70</f>
        <v>127488000</v>
      </c>
      <c r="EZ70" s="90">
        <f t="shared" si="545"/>
        <v>103680000</v>
      </c>
      <c r="FA70" s="173"/>
      <c r="FB70" s="87"/>
      <c r="FC70" s="88"/>
      <c r="FD70" s="88"/>
      <c r="FE70" s="88"/>
      <c r="FF70" s="133"/>
      <c r="FG70" s="87"/>
      <c r="FH70" s="87">
        <v>100000000</v>
      </c>
      <c r="FI70" s="87">
        <v>99643804.599999994</v>
      </c>
      <c r="FJ70" s="87">
        <v>99643804.599999994</v>
      </c>
      <c r="FK70" s="87"/>
      <c r="FL70" s="87">
        <v>13000000</v>
      </c>
      <c r="FM70" s="87">
        <v>54700000</v>
      </c>
      <c r="FN70" s="87">
        <v>54700000</v>
      </c>
      <c r="FO70" s="87">
        <v>54700000</v>
      </c>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2">
        <f>FB70+FG70+FL70+FQ70+FV70+GA70+GF70+GK70+GP70</f>
        <v>13000000</v>
      </c>
      <c r="GV70" s="82">
        <f t="shared" ref="GV70:GY72" si="546">GQ70+GL70+GG70+GB70+FW70+FR70+FM70+FH70+FC70</f>
        <v>154700000</v>
      </c>
      <c r="GW70" s="82">
        <f t="shared" si="546"/>
        <v>154343804.59999999</v>
      </c>
      <c r="GX70" s="82">
        <f t="shared" si="546"/>
        <v>154343804.59999999</v>
      </c>
      <c r="GY70" s="792">
        <f t="shared" si="546"/>
        <v>0</v>
      </c>
      <c r="GZ70" s="792">
        <f t="shared" ref="GZ70:GZ72" si="547">AC70+BQ70+DJ70+FB70</f>
        <v>0</v>
      </c>
      <c r="HA70" s="792">
        <f t="shared" ref="HA70:HA72" si="548">AD70+BR70+DK70+FC70</f>
        <v>0</v>
      </c>
      <c r="HB70" s="792">
        <f t="shared" ref="HB70:HB72" si="549">AE70+BS70+DL70+FD70</f>
        <v>0</v>
      </c>
      <c r="HC70" s="792">
        <f t="shared" ref="HC70:HC72" si="550">AF70+BT70+DM70+FE70</f>
        <v>0</v>
      </c>
      <c r="HD70" s="792">
        <f t="shared" ref="HD70:HD72" si="551">FF70</f>
        <v>0</v>
      </c>
      <c r="HE70" s="792">
        <f t="shared" ref="HE70:HE72" si="552">AG70+BU70+DN70+FG70</f>
        <v>0</v>
      </c>
      <c r="HF70" s="792">
        <f t="shared" ref="HF70:HF72" si="553">AH70+BV70+DO70+FH70</f>
        <v>239680000</v>
      </c>
      <c r="HG70" s="792">
        <f t="shared" ref="HG70:HG72" si="554">AI70+BW70+DP70+FI70</f>
        <v>239323804.59999999</v>
      </c>
      <c r="HH70" s="792">
        <f t="shared" ref="HH70:HH72" si="555">AJ70+BX70+DQ70+FJ70</f>
        <v>215515804.59999999</v>
      </c>
      <c r="HI70" s="792">
        <f t="shared" ref="HI70:HI72" si="556">BY70+DR70+FK70</f>
        <v>0</v>
      </c>
      <c r="HJ70" s="792">
        <f t="shared" ref="HJ70:HJ72" si="557">AK70+BZ70+DS70+FL70</f>
        <v>186750000</v>
      </c>
      <c r="HK70" s="792">
        <f t="shared" ref="HK70:HK72" si="558">AL70+CA70+DT70+FM70</f>
        <v>529905000</v>
      </c>
      <c r="HL70" s="792">
        <f t="shared" ref="HL70:HL72" si="559">AM70+CB70+DU70+FN70</f>
        <v>475983000</v>
      </c>
      <c r="HM70" s="792">
        <f t="shared" ref="HM70:HM72" si="560">AN70+CC70+DV70+FO70</f>
        <v>475983000</v>
      </c>
      <c r="HN70" s="792">
        <f t="shared" ref="HN70:HN72" si="561">CD70+DW70+FP70</f>
        <v>0</v>
      </c>
      <c r="HO70" s="792">
        <f t="shared" ref="HO70:HO72" si="562">AO70+CE70+DX70+FQ70</f>
        <v>0</v>
      </c>
      <c r="HP70" s="792">
        <f t="shared" ref="HP70:HP72" si="563">AP70+CF70+DY70+FR70</f>
        <v>0</v>
      </c>
      <c r="HQ70" s="792">
        <f t="shared" ref="HQ70:HQ72" si="564">AQ70+CG70+DZ70+FS70</f>
        <v>0</v>
      </c>
      <c r="HR70" s="792">
        <f t="shared" ref="HR70:HR72" si="565">AR70+CH70+EA70+FT70</f>
        <v>0</v>
      </c>
      <c r="HS70" s="792">
        <f t="shared" ref="HS70:HS72" si="566">FU70</f>
        <v>0</v>
      </c>
      <c r="HT70" s="792">
        <f t="shared" ref="HT70:HT72" si="567">AS70+CI70+EB70+FV70</f>
        <v>0</v>
      </c>
      <c r="HU70" s="792">
        <f t="shared" ref="HU70:HU72" si="568">AT70+CJ70+EC70+FW70</f>
        <v>0</v>
      </c>
      <c r="HV70" s="792">
        <f t="shared" ref="HV70:HV72" si="569">AU70+CK70+ED70+FX70</f>
        <v>0</v>
      </c>
      <c r="HW70" s="792">
        <f t="shared" ref="HW70:HW72" si="570">AV70+CL70+EE70+FY70</f>
        <v>0</v>
      </c>
      <c r="HX70" s="792">
        <f t="shared" ref="HX70:HX72" si="571">FZ70</f>
        <v>0</v>
      </c>
      <c r="HY70" s="792">
        <f t="shared" ref="HY70:HY72" si="572">AW70+CM70+EF70+GA70</f>
        <v>0</v>
      </c>
      <c r="HZ70" s="792">
        <f t="shared" ref="HZ70:HZ72" si="573">AX70+CN70+EG70+GB70</f>
        <v>0</v>
      </c>
      <c r="IA70" s="792">
        <f t="shared" ref="IA70:IA72" si="574">AY70+CO70+EH70+GC70</f>
        <v>0</v>
      </c>
      <c r="IB70" s="792">
        <f t="shared" ref="IB70:IB72" si="575">AZ70+CP70+EI70+GD70</f>
        <v>0</v>
      </c>
      <c r="IC70" s="792">
        <f t="shared" ref="IC70:IC72" si="576">GE70</f>
        <v>0</v>
      </c>
      <c r="ID70" s="792">
        <f t="shared" ref="ID70:ID72" si="577">BA70+CQ70+EJ70+GF70</f>
        <v>0</v>
      </c>
      <c r="IE70" s="792">
        <f t="shared" ref="IE70:IE72" si="578">BB70+CR70+EK70+GG70</f>
        <v>0</v>
      </c>
      <c r="IF70" s="792">
        <f t="shared" ref="IF70:IF72" si="579">BC70+CS70+EL70+GH70</f>
        <v>0</v>
      </c>
      <c r="IG70" s="792">
        <f t="shared" ref="IG70:IG72" si="580">BD70+CT70+EM70+GI70</f>
        <v>0</v>
      </c>
      <c r="IH70" s="792">
        <f t="shared" ref="IH70:IH72" si="581">CU70+GJ70</f>
        <v>0</v>
      </c>
      <c r="II70" s="792">
        <f t="shared" ref="II70:II72" si="582">BE70+CV70+EN70+GK70</f>
        <v>0</v>
      </c>
      <c r="IJ70" s="792">
        <f t="shared" ref="IJ70:IJ72" si="583">BF70+CW70+EO70+GL70</f>
        <v>0</v>
      </c>
      <c r="IK70" s="792">
        <f t="shared" ref="IK70:IK72" si="584">BG70+CX70+EP70+GM70</f>
        <v>0</v>
      </c>
      <c r="IL70" s="792">
        <f t="shared" ref="IL70:IL72" si="585">BH70+CY70+EQ70+GM70</f>
        <v>0</v>
      </c>
      <c r="IM70" s="792">
        <f t="shared" ref="IM70:IM72" si="586">CZ70+ER70+GO70</f>
        <v>0</v>
      </c>
      <c r="IN70" s="792">
        <f t="shared" ref="IN70:IN72" si="587">BI70+DA70+ES70+GP70</f>
        <v>2000000000</v>
      </c>
      <c r="IO70" s="792"/>
      <c r="IP70" s="792"/>
      <c r="IQ70" s="792"/>
      <c r="IR70" s="792"/>
      <c r="IS70" s="792">
        <f t="shared" ref="IS70:IS72" si="588">GZ70+HE70+HJ70+HO70+HT70+HY70+ID70+II70+IN70</f>
        <v>2186750000</v>
      </c>
      <c r="IT70" s="792">
        <f t="shared" ref="IT70:IT72" si="589">HA70+HF70+HK70+HP70+HU70+HZ70+IE70+IJ70+IO70</f>
        <v>769585000</v>
      </c>
      <c r="IU70" s="792">
        <f t="shared" ref="IU70:IU72" si="590">HB70+HG70+HL70+HQ70+HV70+IA70+IF70+IK70+IP70</f>
        <v>715306804.60000002</v>
      </c>
      <c r="IV70" s="792">
        <f t="shared" ref="IV70:IV72" si="591">HC70+HH70+HM70+HR70+HW70+IB70+IG70+IL70+IQ70</f>
        <v>691498804.60000002</v>
      </c>
      <c r="IW70" s="793">
        <f t="shared" ref="IW70:IW72" si="592">HD70+HI70+HN70+HS70+HX70+IC70+IH70+IM70+IR70</f>
        <v>0</v>
      </c>
    </row>
    <row r="71" spans="1:257" ht="146.25" customHeight="1" x14ac:dyDescent="0.2">
      <c r="A71" s="346"/>
      <c r="B71" s="346"/>
      <c r="C71" s="299">
        <v>6</v>
      </c>
      <c r="D71" s="265" t="s">
        <v>162</v>
      </c>
      <c r="E71" s="273" t="s">
        <v>127</v>
      </c>
      <c r="F71" s="273" t="s">
        <v>128</v>
      </c>
      <c r="G71" s="273">
        <v>48</v>
      </c>
      <c r="H71" s="848" t="s">
        <v>196</v>
      </c>
      <c r="I71" s="265" t="s">
        <v>197</v>
      </c>
      <c r="J71" s="270" t="s">
        <v>125</v>
      </c>
      <c r="K71" s="270">
        <v>13</v>
      </c>
      <c r="L71" s="271" t="s">
        <v>58</v>
      </c>
      <c r="M71" s="272">
        <v>0</v>
      </c>
      <c r="N71" s="272">
        <v>1</v>
      </c>
      <c r="O71" s="273">
        <v>1</v>
      </c>
      <c r="P71" s="274">
        <v>0.5</v>
      </c>
      <c r="Q71" s="272">
        <v>1</v>
      </c>
      <c r="R71" s="275"/>
      <c r="S71" s="297">
        <v>1</v>
      </c>
      <c r="T71" s="272">
        <v>1</v>
      </c>
      <c r="U71" s="272"/>
      <c r="V71" s="277">
        <v>1</v>
      </c>
      <c r="W71" s="272">
        <v>1</v>
      </c>
      <c r="X71" s="272"/>
      <c r="Y71" s="775">
        <v>1</v>
      </c>
      <c r="Z71" s="334">
        <f>BM71/$BM$69</f>
        <v>2.403846153846154E-3</v>
      </c>
      <c r="AA71" s="272">
        <v>8</v>
      </c>
      <c r="AB71" s="271" t="s">
        <v>135</v>
      </c>
      <c r="AC71" s="40"/>
      <c r="AD71" s="41"/>
      <c r="AE71" s="41"/>
      <c r="AF71" s="41"/>
      <c r="AG71" s="40"/>
      <c r="AH71" s="41"/>
      <c r="AI71" s="41"/>
      <c r="AJ71" s="41"/>
      <c r="AK71" s="40">
        <v>5000000</v>
      </c>
      <c r="AL71" s="42">
        <v>55000000</v>
      </c>
      <c r="AM71" s="41">
        <v>5000000</v>
      </c>
      <c r="AN71" s="41">
        <v>5000000</v>
      </c>
      <c r="AO71" s="40"/>
      <c r="AP71" s="41"/>
      <c r="AQ71" s="41"/>
      <c r="AR71" s="41"/>
      <c r="AS71" s="40"/>
      <c r="AT71" s="41"/>
      <c r="AU71" s="41"/>
      <c r="AV71" s="41"/>
      <c r="AW71" s="40"/>
      <c r="AX71" s="41"/>
      <c r="AY71" s="41"/>
      <c r="AZ71" s="41"/>
      <c r="BA71" s="40"/>
      <c r="BB71" s="41"/>
      <c r="BC71" s="41"/>
      <c r="BD71" s="41"/>
      <c r="BE71" s="40"/>
      <c r="BF71" s="41"/>
      <c r="BG71" s="41"/>
      <c r="BH71" s="41"/>
      <c r="BI71" s="40"/>
      <c r="BJ71" s="41"/>
      <c r="BK71" s="41"/>
      <c r="BL71" s="41"/>
      <c r="BM71" s="40">
        <f>+AC71+AG71+AK71+AO71+AS71+AW71+BA71+BE71+BI71</f>
        <v>5000000</v>
      </c>
      <c r="BN71" s="41">
        <f t="shared" si="542"/>
        <v>55000000</v>
      </c>
      <c r="BO71" s="41">
        <f t="shared" si="542"/>
        <v>5000000</v>
      </c>
      <c r="BP71" s="41">
        <f t="shared" si="542"/>
        <v>5000000</v>
      </c>
      <c r="BQ71" s="87"/>
      <c r="BR71" s="87"/>
      <c r="BS71" s="87"/>
      <c r="BT71" s="87"/>
      <c r="BU71" s="87"/>
      <c r="BV71" s="87"/>
      <c r="BW71" s="87"/>
      <c r="BX71" s="87"/>
      <c r="BY71" s="87"/>
      <c r="BZ71" s="88">
        <v>5625000</v>
      </c>
      <c r="CA71" s="87">
        <v>200000000</v>
      </c>
      <c r="CB71" s="87">
        <v>200000000</v>
      </c>
      <c r="CC71" s="87">
        <v>200000000</v>
      </c>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2">
        <f t="shared" si="207"/>
        <v>5625000</v>
      </c>
      <c r="DF71" s="102">
        <f t="shared" si="543"/>
        <v>200000000</v>
      </c>
      <c r="DG71" s="102">
        <f t="shared" si="543"/>
        <v>200000000</v>
      </c>
      <c r="DH71" s="102">
        <f t="shared" si="543"/>
        <v>200000000</v>
      </c>
      <c r="DI71" s="102"/>
      <c r="DJ71" s="88"/>
      <c r="DK71" s="57"/>
      <c r="DL71" s="88"/>
      <c r="DM71" s="88"/>
      <c r="DN71" s="88"/>
      <c r="DO71" s="88">
        <v>36160000</v>
      </c>
      <c r="DP71" s="88">
        <v>36160000</v>
      </c>
      <c r="DQ71" s="88">
        <v>36160000</v>
      </c>
      <c r="DR71" s="88"/>
      <c r="DS71" s="88">
        <v>2500000</v>
      </c>
      <c r="DT71" s="88">
        <v>163840000</v>
      </c>
      <c r="DU71" s="88">
        <v>163840000</v>
      </c>
      <c r="DV71" s="88">
        <v>163840000</v>
      </c>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7"/>
      <c r="EU71" s="87"/>
      <c r="EV71" s="87"/>
      <c r="EW71" s="82">
        <f t="shared" si="544"/>
        <v>2500000</v>
      </c>
      <c r="EX71" s="90">
        <f t="shared" si="544"/>
        <v>200000000</v>
      </c>
      <c r="EY71" s="90">
        <f t="shared" si="545"/>
        <v>200000000</v>
      </c>
      <c r="EZ71" s="90">
        <f t="shared" si="545"/>
        <v>200000000</v>
      </c>
      <c r="FA71" s="173"/>
      <c r="FB71" s="87"/>
      <c r="FC71" s="88"/>
      <c r="FD71" s="88"/>
      <c r="FE71" s="88"/>
      <c r="FF71" s="133"/>
      <c r="FG71" s="87"/>
      <c r="FH71" s="87"/>
      <c r="FI71" s="87"/>
      <c r="FJ71" s="87"/>
      <c r="FK71" s="87"/>
      <c r="FL71" s="87">
        <v>1000000</v>
      </c>
      <c r="FM71" s="87">
        <v>200000000</v>
      </c>
      <c r="FN71" s="87">
        <v>200000000</v>
      </c>
      <c r="FO71" s="87">
        <v>200000000</v>
      </c>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2">
        <f>FB71+FG71+FL71+FQ71+FV71+GA71+GF71+GK71+GP71</f>
        <v>1000000</v>
      </c>
      <c r="GV71" s="82">
        <f t="shared" si="546"/>
        <v>200000000</v>
      </c>
      <c r="GW71" s="82">
        <f t="shared" si="546"/>
        <v>200000000</v>
      </c>
      <c r="GX71" s="82">
        <f t="shared" si="546"/>
        <v>200000000</v>
      </c>
      <c r="GY71" s="792">
        <f t="shared" si="546"/>
        <v>0</v>
      </c>
      <c r="GZ71" s="792">
        <f t="shared" si="547"/>
        <v>0</v>
      </c>
      <c r="HA71" s="792">
        <f t="shared" si="548"/>
        <v>0</v>
      </c>
      <c r="HB71" s="792">
        <f t="shared" si="549"/>
        <v>0</v>
      </c>
      <c r="HC71" s="792">
        <f t="shared" si="550"/>
        <v>0</v>
      </c>
      <c r="HD71" s="792">
        <f t="shared" si="551"/>
        <v>0</v>
      </c>
      <c r="HE71" s="792">
        <f t="shared" si="552"/>
        <v>0</v>
      </c>
      <c r="HF71" s="792">
        <f t="shared" si="553"/>
        <v>36160000</v>
      </c>
      <c r="HG71" s="792">
        <f t="shared" si="554"/>
        <v>36160000</v>
      </c>
      <c r="HH71" s="792">
        <f t="shared" si="555"/>
        <v>36160000</v>
      </c>
      <c r="HI71" s="792">
        <f t="shared" si="556"/>
        <v>0</v>
      </c>
      <c r="HJ71" s="792">
        <f t="shared" si="557"/>
        <v>14125000</v>
      </c>
      <c r="HK71" s="792">
        <f t="shared" si="558"/>
        <v>618840000</v>
      </c>
      <c r="HL71" s="792">
        <f t="shared" si="559"/>
        <v>568840000</v>
      </c>
      <c r="HM71" s="792">
        <f t="shared" si="560"/>
        <v>568840000</v>
      </c>
      <c r="HN71" s="792">
        <f t="shared" si="561"/>
        <v>0</v>
      </c>
      <c r="HO71" s="792">
        <f t="shared" si="562"/>
        <v>0</v>
      </c>
      <c r="HP71" s="792">
        <f t="shared" si="563"/>
        <v>0</v>
      </c>
      <c r="HQ71" s="792">
        <f t="shared" si="564"/>
        <v>0</v>
      </c>
      <c r="HR71" s="792">
        <f t="shared" si="565"/>
        <v>0</v>
      </c>
      <c r="HS71" s="792">
        <f t="shared" si="566"/>
        <v>0</v>
      </c>
      <c r="HT71" s="792">
        <f t="shared" si="567"/>
        <v>0</v>
      </c>
      <c r="HU71" s="792">
        <f t="shared" si="568"/>
        <v>0</v>
      </c>
      <c r="HV71" s="792">
        <f t="shared" si="569"/>
        <v>0</v>
      </c>
      <c r="HW71" s="792">
        <f t="shared" si="570"/>
        <v>0</v>
      </c>
      <c r="HX71" s="792">
        <f t="shared" si="571"/>
        <v>0</v>
      </c>
      <c r="HY71" s="792">
        <f t="shared" si="572"/>
        <v>0</v>
      </c>
      <c r="HZ71" s="792">
        <f t="shared" si="573"/>
        <v>0</v>
      </c>
      <c r="IA71" s="792">
        <f t="shared" si="574"/>
        <v>0</v>
      </c>
      <c r="IB71" s="792">
        <f t="shared" si="575"/>
        <v>0</v>
      </c>
      <c r="IC71" s="792">
        <f t="shared" si="576"/>
        <v>0</v>
      </c>
      <c r="ID71" s="792">
        <f t="shared" si="577"/>
        <v>0</v>
      </c>
      <c r="IE71" s="792">
        <f t="shared" si="578"/>
        <v>0</v>
      </c>
      <c r="IF71" s="792">
        <f t="shared" si="579"/>
        <v>0</v>
      </c>
      <c r="IG71" s="792">
        <f t="shared" si="580"/>
        <v>0</v>
      </c>
      <c r="IH71" s="792">
        <f t="shared" si="581"/>
        <v>0</v>
      </c>
      <c r="II71" s="792">
        <f t="shared" si="582"/>
        <v>0</v>
      </c>
      <c r="IJ71" s="792">
        <f t="shared" si="583"/>
        <v>0</v>
      </c>
      <c r="IK71" s="792">
        <f t="shared" si="584"/>
        <v>0</v>
      </c>
      <c r="IL71" s="792">
        <f t="shared" si="585"/>
        <v>0</v>
      </c>
      <c r="IM71" s="792">
        <f t="shared" si="586"/>
        <v>0</v>
      </c>
      <c r="IN71" s="792">
        <f t="shared" si="587"/>
        <v>0</v>
      </c>
      <c r="IO71" s="792"/>
      <c r="IP71" s="792"/>
      <c r="IQ71" s="792"/>
      <c r="IR71" s="792"/>
      <c r="IS71" s="792">
        <f t="shared" si="588"/>
        <v>14125000</v>
      </c>
      <c r="IT71" s="792">
        <f t="shared" si="589"/>
        <v>655000000</v>
      </c>
      <c r="IU71" s="792">
        <f t="shared" si="590"/>
        <v>605000000</v>
      </c>
      <c r="IV71" s="792">
        <f t="shared" si="591"/>
        <v>605000000</v>
      </c>
      <c r="IW71" s="793">
        <f t="shared" si="592"/>
        <v>0</v>
      </c>
    </row>
    <row r="72" spans="1:257" ht="92.25" customHeight="1" x14ac:dyDescent="0.2">
      <c r="A72" s="346"/>
      <c r="B72" s="401"/>
      <c r="C72" s="284">
        <v>7</v>
      </c>
      <c r="D72" s="331" t="s">
        <v>150</v>
      </c>
      <c r="E72" s="324" t="s">
        <v>132</v>
      </c>
      <c r="F72" s="380">
        <v>0.27</v>
      </c>
      <c r="G72" s="273">
        <v>49</v>
      </c>
      <c r="H72" s="848" t="s">
        <v>198</v>
      </c>
      <c r="I72" s="265" t="s">
        <v>199</v>
      </c>
      <c r="J72" s="270" t="s">
        <v>125</v>
      </c>
      <c r="K72" s="270">
        <v>13</v>
      </c>
      <c r="L72" s="271" t="s">
        <v>58</v>
      </c>
      <c r="M72" s="272">
        <v>0</v>
      </c>
      <c r="N72" s="272">
        <v>1</v>
      </c>
      <c r="O72" s="273">
        <v>1</v>
      </c>
      <c r="P72" s="274">
        <v>0.5</v>
      </c>
      <c r="Q72" s="272">
        <v>1</v>
      </c>
      <c r="R72" s="275"/>
      <c r="S72" s="297">
        <v>1</v>
      </c>
      <c r="T72" s="272">
        <v>1</v>
      </c>
      <c r="U72" s="272"/>
      <c r="V72" s="277">
        <v>0.8</v>
      </c>
      <c r="W72" s="272">
        <v>1</v>
      </c>
      <c r="X72" s="272"/>
      <c r="Y72" s="775">
        <v>1</v>
      </c>
      <c r="Z72" s="334">
        <f>BM72/$BM$69</f>
        <v>2.403846153846154E-3</v>
      </c>
      <c r="AA72" s="272">
        <v>9</v>
      </c>
      <c r="AB72" s="271" t="s">
        <v>180</v>
      </c>
      <c r="AC72" s="40"/>
      <c r="AD72" s="41"/>
      <c r="AE72" s="41"/>
      <c r="AF72" s="41"/>
      <c r="AG72" s="40"/>
      <c r="AH72" s="41"/>
      <c r="AI72" s="41"/>
      <c r="AJ72" s="41"/>
      <c r="AK72" s="40">
        <v>5000000</v>
      </c>
      <c r="AL72" s="42">
        <v>5000000</v>
      </c>
      <c r="AM72" s="41">
        <v>4950000</v>
      </c>
      <c r="AN72" s="41">
        <v>4950000</v>
      </c>
      <c r="AO72" s="40"/>
      <c r="AP72" s="41"/>
      <c r="AQ72" s="41"/>
      <c r="AR72" s="41"/>
      <c r="AS72" s="40"/>
      <c r="AT72" s="41"/>
      <c r="AU72" s="41"/>
      <c r="AV72" s="41"/>
      <c r="AW72" s="40"/>
      <c r="AX72" s="41"/>
      <c r="AY72" s="41"/>
      <c r="AZ72" s="41"/>
      <c r="BA72" s="40"/>
      <c r="BB72" s="41"/>
      <c r="BC72" s="41"/>
      <c r="BD72" s="41"/>
      <c r="BE72" s="40"/>
      <c r="BF72" s="41"/>
      <c r="BG72" s="41"/>
      <c r="BH72" s="41"/>
      <c r="BI72" s="40"/>
      <c r="BJ72" s="41"/>
      <c r="BK72" s="41"/>
      <c r="BL72" s="41"/>
      <c r="BM72" s="40">
        <f>+AC72+AG72+AK72+AO72+AS72+AW72+BA72+BE72+BI72</f>
        <v>5000000</v>
      </c>
      <c r="BN72" s="41">
        <f t="shared" si="542"/>
        <v>5000000</v>
      </c>
      <c r="BO72" s="41">
        <f t="shared" si="542"/>
        <v>4950000</v>
      </c>
      <c r="BP72" s="41">
        <f t="shared" si="542"/>
        <v>4950000</v>
      </c>
      <c r="BQ72" s="87"/>
      <c r="BR72" s="87"/>
      <c r="BS72" s="87"/>
      <c r="BT72" s="87"/>
      <c r="BU72" s="87"/>
      <c r="BV72" s="87">
        <v>13920000</v>
      </c>
      <c r="BW72" s="87">
        <v>13920000</v>
      </c>
      <c r="BX72" s="87">
        <v>13920000</v>
      </c>
      <c r="BY72" s="87"/>
      <c r="BZ72" s="88">
        <v>5625000</v>
      </c>
      <c r="CA72" s="87">
        <v>11955000</v>
      </c>
      <c r="CB72" s="87">
        <v>11955000</v>
      </c>
      <c r="CC72" s="87">
        <v>11955000</v>
      </c>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2">
        <f t="shared" si="207"/>
        <v>5625000</v>
      </c>
      <c r="DF72" s="102">
        <f t="shared" si="543"/>
        <v>25875000</v>
      </c>
      <c r="DG72" s="102">
        <f t="shared" si="543"/>
        <v>25875000</v>
      </c>
      <c r="DH72" s="102">
        <f t="shared" si="543"/>
        <v>25875000</v>
      </c>
      <c r="DI72" s="102"/>
      <c r="DJ72" s="88"/>
      <c r="DK72" s="57"/>
      <c r="DL72" s="88"/>
      <c r="DM72" s="88"/>
      <c r="DN72" s="88"/>
      <c r="DO72" s="88"/>
      <c r="DP72" s="88"/>
      <c r="DQ72" s="88"/>
      <c r="DR72" s="88"/>
      <c r="DS72" s="88">
        <v>2500000</v>
      </c>
      <c r="DT72" s="88">
        <v>5000000</v>
      </c>
      <c r="DU72" s="88">
        <v>5000000</v>
      </c>
      <c r="DV72" s="88">
        <v>5000000</v>
      </c>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7"/>
      <c r="EU72" s="87"/>
      <c r="EV72" s="87"/>
      <c r="EW72" s="82">
        <f t="shared" si="544"/>
        <v>2500000</v>
      </c>
      <c r="EX72" s="90">
        <f t="shared" si="544"/>
        <v>5000000</v>
      </c>
      <c r="EY72" s="90">
        <f t="shared" si="545"/>
        <v>5000000</v>
      </c>
      <c r="EZ72" s="90">
        <f t="shared" si="545"/>
        <v>5000000</v>
      </c>
      <c r="FA72" s="173"/>
      <c r="FB72" s="87"/>
      <c r="FC72" s="88"/>
      <c r="FD72" s="88"/>
      <c r="FE72" s="88"/>
      <c r="FF72" s="133"/>
      <c r="FG72" s="87"/>
      <c r="FH72" s="87"/>
      <c r="FI72" s="87"/>
      <c r="FJ72" s="87"/>
      <c r="FK72" s="87"/>
      <c r="FL72" s="87">
        <v>1000000</v>
      </c>
      <c r="FM72" s="731">
        <v>3750000</v>
      </c>
      <c r="FN72" s="731">
        <v>3750000</v>
      </c>
      <c r="FO72" s="731">
        <v>3750000</v>
      </c>
      <c r="FP72" s="731"/>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2">
        <f>FB72+FG72+FL72+FQ72+FV72+GA72+GF72+GK72+GP72</f>
        <v>1000000</v>
      </c>
      <c r="GV72" s="82">
        <f t="shared" si="546"/>
        <v>3750000</v>
      </c>
      <c r="GW72" s="82">
        <f t="shared" si="546"/>
        <v>3750000</v>
      </c>
      <c r="GX72" s="82">
        <f t="shared" si="546"/>
        <v>3750000</v>
      </c>
      <c r="GY72" s="792">
        <f t="shared" si="546"/>
        <v>0</v>
      </c>
      <c r="GZ72" s="792">
        <f t="shared" si="547"/>
        <v>0</v>
      </c>
      <c r="HA72" s="792">
        <f t="shared" si="548"/>
        <v>0</v>
      </c>
      <c r="HB72" s="792">
        <f t="shared" si="549"/>
        <v>0</v>
      </c>
      <c r="HC72" s="792">
        <f t="shared" si="550"/>
        <v>0</v>
      </c>
      <c r="HD72" s="792">
        <f t="shared" si="551"/>
        <v>0</v>
      </c>
      <c r="HE72" s="792">
        <f t="shared" si="552"/>
        <v>0</v>
      </c>
      <c r="HF72" s="792">
        <f t="shared" si="553"/>
        <v>13920000</v>
      </c>
      <c r="HG72" s="792">
        <f t="shared" si="554"/>
        <v>13920000</v>
      </c>
      <c r="HH72" s="792">
        <f t="shared" si="555"/>
        <v>13920000</v>
      </c>
      <c r="HI72" s="792">
        <f t="shared" si="556"/>
        <v>0</v>
      </c>
      <c r="HJ72" s="792">
        <f t="shared" si="557"/>
        <v>14125000</v>
      </c>
      <c r="HK72" s="792">
        <f t="shared" si="558"/>
        <v>25705000</v>
      </c>
      <c r="HL72" s="792">
        <f t="shared" si="559"/>
        <v>25655000</v>
      </c>
      <c r="HM72" s="792">
        <f t="shared" si="560"/>
        <v>25655000</v>
      </c>
      <c r="HN72" s="792">
        <f t="shared" si="561"/>
        <v>0</v>
      </c>
      <c r="HO72" s="792">
        <f t="shared" si="562"/>
        <v>0</v>
      </c>
      <c r="HP72" s="792">
        <f t="shared" si="563"/>
        <v>0</v>
      </c>
      <c r="HQ72" s="792">
        <f t="shared" si="564"/>
        <v>0</v>
      </c>
      <c r="HR72" s="792">
        <f t="shared" si="565"/>
        <v>0</v>
      </c>
      <c r="HS72" s="792">
        <f t="shared" si="566"/>
        <v>0</v>
      </c>
      <c r="HT72" s="792">
        <f t="shared" si="567"/>
        <v>0</v>
      </c>
      <c r="HU72" s="792">
        <f t="shared" si="568"/>
        <v>0</v>
      </c>
      <c r="HV72" s="792">
        <f t="shared" si="569"/>
        <v>0</v>
      </c>
      <c r="HW72" s="792">
        <f t="shared" si="570"/>
        <v>0</v>
      </c>
      <c r="HX72" s="792">
        <f t="shared" si="571"/>
        <v>0</v>
      </c>
      <c r="HY72" s="792">
        <f t="shared" si="572"/>
        <v>0</v>
      </c>
      <c r="HZ72" s="792">
        <f t="shared" si="573"/>
        <v>0</v>
      </c>
      <c r="IA72" s="792">
        <f t="shared" si="574"/>
        <v>0</v>
      </c>
      <c r="IB72" s="792">
        <f t="shared" si="575"/>
        <v>0</v>
      </c>
      <c r="IC72" s="792">
        <f t="shared" si="576"/>
        <v>0</v>
      </c>
      <c r="ID72" s="792">
        <f t="shared" si="577"/>
        <v>0</v>
      </c>
      <c r="IE72" s="792">
        <f t="shared" si="578"/>
        <v>0</v>
      </c>
      <c r="IF72" s="792">
        <f t="shared" si="579"/>
        <v>0</v>
      </c>
      <c r="IG72" s="792">
        <f t="shared" si="580"/>
        <v>0</v>
      </c>
      <c r="IH72" s="792">
        <f t="shared" si="581"/>
        <v>0</v>
      </c>
      <c r="II72" s="792">
        <f t="shared" si="582"/>
        <v>0</v>
      </c>
      <c r="IJ72" s="792">
        <f t="shared" si="583"/>
        <v>0</v>
      </c>
      <c r="IK72" s="792">
        <f t="shared" si="584"/>
        <v>0</v>
      </c>
      <c r="IL72" s="792">
        <f t="shared" si="585"/>
        <v>0</v>
      </c>
      <c r="IM72" s="792">
        <f t="shared" si="586"/>
        <v>0</v>
      </c>
      <c r="IN72" s="792">
        <f t="shared" si="587"/>
        <v>0</v>
      </c>
      <c r="IO72" s="792"/>
      <c r="IP72" s="792"/>
      <c r="IQ72" s="792"/>
      <c r="IR72" s="792"/>
      <c r="IS72" s="792">
        <f t="shared" si="588"/>
        <v>14125000</v>
      </c>
      <c r="IT72" s="792">
        <f t="shared" si="589"/>
        <v>39625000</v>
      </c>
      <c r="IU72" s="792">
        <f t="shared" si="590"/>
        <v>39575000</v>
      </c>
      <c r="IV72" s="792">
        <f t="shared" si="591"/>
        <v>39575000</v>
      </c>
      <c r="IW72" s="793">
        <f t="shared" si="592"/>
        <v>0</v>
      </c>
    </row>
    <row r="73" spans="1:257" ht="24.75" customHeight="1" x14ac:dyDescent="0.2">
      <c r="A73" s="346"/>
      <c r="B73" s="239">
        <v>3</v>
      </c>
      <c r="C73" s="344" t="s">
        <v>200</v>
      </c>
      <c r="D73" s="241"/>
      <c r="E73" s="242"/>
      <c r="F73" s="242"/>
      <c r="G73" s="243"/>
      <c r="H73" s="243"/>
      <c r="I73" s="243"/>
      <c r="J73" s="243"/>
      <c r="K73" s="243"/>
      <c r="L73" s="243"/>
      <c r="M73" s="243"/>
      <c r="N73" s="243"/>
      <c r="O73" s="243"/>
      <c r="P73" s="243"/>
      <c r="Q73" s="243"/>
      <c r="R73" s="243"/>
      <c r="S73" s="243"/>
      <c r="T73" s="243"/>
      <c r="U73" s="243"/>
      <c r="V73" s="243"/>
      <c r="W73" s="243"/>
      <c r="X73" s="610"/>
      <c r="Y73" s="246"/>
      <c r="Z73" s="243"/>
      <c r="AA73" s="243"/>
      <c r="AB73" s="243"/>
      <c r="AC73" s="37">
        <f t="shared" ref="AC73:CN73" si="593">AC74+AC77+AC79</f>
        <v>0</v>
      </c>
      <c r="AD73" s="37">
        <f t="shared" si="593"/>
        <v>0</v>
      </c>
      <c r="AE73" s="37">
        <f t="shared" si="593"/>
        <v>0</v>
      </c>
      <c r="AF73" s="37">
        <f t="shared" si="593"/>
        <v>0</v>
      </c>
      <c r="AG73" s="37">
        <f t="shared" si="593"/>
        <v>292360000</v>
      </c>
      <c r="AH73" s="37">
        <f t="shared" si="593"/>
        <v>380765559</v>
      </c>
      <c r="AI73" s="37">
        <f t="shared" si="593"/>
        <v>368770000</v>
      </c>
      <c r="AJ73" s="37">
        <f t="shared" si="593"/>
        <v>368770000</v>
      </c>
      <c r="AK73" s="37">
        <f t="shared" si="593"/>
        <v>203000000</v>
      </c>
      <c r="AL73" s="37">
        <f t="shared" si="593"/>
        <v>345140678</v>
      </c>
      <c r="AM73" s="37">
        <f t="shared" si="593"/>
        <v>307290155</v>
      </c>
      <c r="AN73" s="37">
        <f t="shared" si="593"/>
        <v>307290155</v>
      </c>
      <c r="AO73" s="37">
        <f t="shared" si="593"/>
        <v>0</v>
      </c>
      <c r="AP73" s="37">
        <f t="shared" si="593"/>
        <v>0</v>
      </c>
      <c r="AQ73" s="37">
        <f t="shared" si="593"/>
        <v>0</v>
      </c>
      <c r="AR73" s="37">
        <f t="shared" si="593"/>
        <v>0</v>
      </c>
      <c r="AS73" s="37">
        <f t="shared" si="593"/>
        <v>0</v>
      </c>
      <c r="AT73" s="37">
        <f t="shared" si="593"/>
        <v>0</v>
      </c>
      <c r="AU73" s="37">
        <f t="shared" si="593"/>
        <v>0</v>
      </c>
      <c r="AV73" s="37">
        <f t="shared" si="593"/>
        <v>0</v>
      </c>
      <c r="AW73" s="37">
        <f t="shared" si="593"/>
        <v>0</v>
      </c>
      <c r="AX73" s="37">
        <f t="shared" si="593"/>
        <v>0</v>
      </c>
      <c r="AY73" s="37">
        <f t="shared" si="593"/>
        <v>0</v>
      </c>
      <c r="AZ73" s="37">
        <f t="shared" si="593"/>
        <v>0</v>
      </c>
      <c r="BA73" s="37">
        <f t="shared" si="593"/>
        <v>0</v>
      </c>
      <c r="BB73" s="37">
        <f t="shared" si="593"/>
        <v>0</v>
      </c>
      <c r="BC73" s="37">
        <f t="shared" si="593"/>
        <v>0</v>
      </c>
      <c r="BD73" s="37">
        <f t="shared" si="593"/>
        <v>0</v>
      </c>
      <c r="BE73" s="37">
        <f t="shared" si="593"/>
        <v>0</v>
      </c>
      <c r="BF73" s="37">
        <f t="shared" si="593"/>
        <v>0</v>
      </c>
      <c r="BG73" s="37">
        <f t="shared" si="593"/>
        <v>0</v>
      </c>
      <c r="BH73" s="37">
        <f t="shared" si="593"/>
        <v>0</v>
      </c>
      <c r="BI73" s="37">
        <f t="shared" si="593"/>
        <v>3000000000</v>
      </c>
      <c r="BJ73" s="37">
        <f t="shared" si="593"/>
        <v>0</v>
      </c>
      <c r="BK73" s="37">
        <f t="shared" si="593"/>
        <v>0</v>
      </c>
      <c r="BL73" s="37">
        <f t="shared" si="593"/>
        <v>0</v>
      </c>
      <c r="BM73" s="37">
        <f t="shared" si="593"/>
        <v>3495360000</v>
      </c>
      <c r="BN73" s="37">
        <f t="shared" si="593"/>
        <v>725906237</v>
      </c>
      <c r="BO73" s="37">
        <f t="shared" si="593"/>
        <v>676060155</v>
      </c>
      <c r="BP73" s="37">
        <f t="shared" si="593"/>
        <v>676060155</v>
      </c>
      <c r="BQ73" s="37">
        <f t="shared" si="593"/>
        <v>0</v>
      </c>
      <c r="BR73" s="37">
        <f t="shared" si="593"/>
        <v>0</v>
      </c>
      <c r="BS73" s="37">
        <f t="shared" si="593"/>
        <v>0</v>
      </c>
      <c r="BT73" s="37">
        <f t="shared" si="593"/>
        <v>0</v>
      </c>
      <c r="BU73" s="37">
        <f t="shared" si="593"/>
        <v>386620800</v>
      </c>
      <c r="BV73" s="37">
        <f t="shared" si="593"/>
        <v>442026963</v>
      </c>
      <c r="BW73" s="37">
        <f t="shared" si="593"/>
        <v>442026963</v>
      </c>
      <c r="BX73" s="37">
        <f t="shared" si="593"/>
        <v>442026963</v>
      </c>
      <c r="BY73" s="37">
        <f t="shared" si="593"/>
        <v>0</v>
      </c>
      <c r="BZ73" s="37">
        <f t="shared" si="593"/>
        <v>140000000</v>
      </c>
      <c r="CA73" s="37">
        <f t="shared" si="593"/>
        <v>1223502600</v>
      </c>
      <c r="CB73" s="37">
        <f t="shared" si="593"/>
        <v>1122886600</v>
      </c>
      <c r="CC73" s="37">
        <f t="shared" si="593"/>
        <v>1095519050</v>
      </c>
      <c r="CD73" s="37">
        <f t="shared" si="593"/>
        <v>0</v>
      </c>
      <c r="CE73" s="37">
        <f t="shared" si="593"/>
        <v>0</v>
      </c>
      <c r="CF73" s="37">
        <f t="shared" si="593"/>
        <v>0</v>
      </c>
      <c r="CG73" s="37">
        <f t="shared" si="593"/>
        <v>0</v>
      </c>
      <c r="CH73" s="37">
        <f t="shared" si="593"/>
        <v>0</v>
      </c>
      <c r="CI73" s="37">
        <f t="shared" si="593"/>
        <v>0</v>
      </c>
      <c r="CJ73" s="37">
        <f t="shared" si="593"/>
        <v>0</v>
      </c>
      <c r="CK73" s="37">
        <f t="shared" si="593"/>
        <v>0</v>
      </c>
      <c r="CL73" s="37">
        <f t="shared" si="593"/>
        <v>0</v>
      </c>
      <c r="CM73" s="37">
        <f t="shared" si="593"/>
        <v>0</v>
      </c>
      <c r="CN73" s="37">
        <f t="shared" si="593"/>
        <v>0</v>
      </c>
      <c r="CO73" s="37">
        <f t="shared" ref="CO73:EV73" si="594">CO74+CO77+CO79</f>
        <v>0</v>
      </c>
      <c r="CP73" s="37">
        <f t="shared" si="594"/>
        <v>0</v>
      </c>
      <c r="CQ73" s="37">
        <f t="shared" si="594"/>
        <v>0</v>
      </c>
      <c r="CR73" s="37">
        <f t="shared" si="594"/>
        <v>0</v>
      </c>
      <c r="CS73" s="37">
        <f t="shared" si="594"/>
        <v>0</v>
      </c>
      <c r="CT73" s="37">
        <f t="shared" si="594"/>
        <v>0</v>
      </c>
      <c r="CU73" s="37">
        <f t="shared" si="594"/>
        <v>0</v>
      </c>
      <c r="CV73" s="37">
        <f t="shared" si="594"/>
        <v>0</v>
      </c>
      <c r="CW73" s="37">
        <f t="shared" si="594"/>
        <v>0</v>
      </c>
      <c r="CX73" s="37">
        <f t="shared" si="594"/>
        <v>0</v>
      </c>
      <c r="CY73" s="37">
        <f t="shared" si="594"/>
        <v>0</v>
      </c>
      <c r="CZ73" s="37">
        <f t="shared" si="594"/>
        <v>0</v>
      </c>
      <c r="DA73" s="37">
        <f t="shared" si="594"/>
        <v>0</v>
      </c>
      <c r="DB73" s="37">
        <f t="shared" si="594"/>
        <v>0</v>
      </c>
      <c r="DC73" s="37">
        <f t="shared" si="594"/>
        <v>0</v>
      </c>
      <c r="DD73" s="37">
        <f t="shared" si="594"/>
        <v>0</v>
      </c>
      <c r="DE73" s="37">
        <f t="shared" si="594"/>
        <v>526620800</v>
      </c>
      <c r="DF73" s="37">
        <f t="shared" si="594"/>
        <v>1665529563</v>
      </c>
      <c r="DG73" s="37">
        <f t="shared" si="594"/>
        <v>1564913563</v>
      </c>
      <c r="DH73" s="37">
        <f t="shared" si="594"/>
        <v>1537546013</v>
      </c>
      <c r="DI73" s="37">
        <f t="shared" si="594"/>
        <v>0</v>
      </c>
      <c r="DJ73" s="37">
        <f t="shared" si="594"/>
        <v>0</v>
      </c>
      <c r="DK73" s="37">
        <f t="shared" si="594"/>
        <v>0</v>
      </c>
      <c r="DL73" s="37">
        <f t="shared" si="594"/>
        <v>0</v>
      </c>
      <c r="DM73" s="37">
        <f t="shared" si="594"/>
        <v>0</v>
      </c>
      <c r="DN73" s="37">
        <f t="shared" si="594"/>
        <v>0</v>
      </c>
      <c r="DO73" s="37">
        <f t="shared" si="594"/>
        <v>363353698</v>
      </c>
      <c r="DP73" s="37">
        <f t="shared" si="594"/>
        <v>327370550.65999997</v>
      </c>
      <c r="DQ73" s="37">
        <f t="shared" si="594"/>
        <v>312745194.65999997</v>
      </c>
      <c r="DR73" s="37">
        <f t="shared" si="594"/>
        <v>0</v>
      </c>
      <c r="DS73" s="37">
        <f t="shared" si="594"/>
        <v>448219424</v>
      </c>
      <c r="DT73" s="37">
        <f t="shared" si="594"/>
        <v>1132000000</v>
      </c>
      <c r="DU73" s="37">
        <f t="shared" si="594"/>
        <v>944705000</v>
      </c>
      <c r="DV73" s="37">
        <f t="shared" si="594"/>
        <v>944705000</v>
      </c>
      <c r="DW73" s="37">
        <f t="shared" si="594"/>
        <v>0</v>
      </c>
      <c r="DX73" s="37">
        <f t="shared" si="594"/>
        <v>0</v>
      </c>
      <c r="DY73" s="37">
        <f t="shared" si="594"/>
        <v>0</v>
      </c>
      <c r="DZ73" s="37">
        <f t="shared" si="594"/>
        <v>0</v>
      </c>
      <c r="EA73" s="37">
        <f t="shared" si="594"/>
        <v>0</v>
      </c>
      <c r="EB73" s="37">
        <f t="shared" si="594"/>
        <v>0</v>
      </c>
      <c r="EC73" s="37">
        <f t="shared" si="594"/>
        <v>0</v>
      </c>
      <c r="ED73" s="37">
        <f t="shared" si="594"/>
        <v>0</v>
      </c>
      <c r="EE73" s="37">
        <f t="shared" si="594"/>
        <v>0</v>
      </c>
      <c r="EF73" s="37">
        <f t="shared" si="594"/>
        <v>0</v>
      </c>
      <c r="EG73" s="37">
        <f t="shared" si="594"/>
        <v>0</v>
      </c>
      <c r="EH73" s="37">
        <f t="shared" si="594"/>
        <v>0</v>
      </c>
      <c r="EI73" s="37">
        <f t="shared" si="594"/>
        <v>0</v>
      </c>
      <c r="EJ73" s="37">
        <f t="shared" si="594"/>
        <v>0</v>
      </c>
      <c r="EK73" s="37">
        <f t="shared" si="594"/>
        <v>0</v>
      </c>
      <c r="EL73" s="37">
        <f t="shared" si="594"/>
        <v>0</v>
      </c>
      <c r="EM73" s="37">
        <f t="shared" si="594"/>
        <v>0</v>
      </c>
      <c r="EN73" s="37">
        <f t="shared" si="594"/>
        <v>0</v>
      </c>
      <c r="EO73" s="37">
        <f t="shared" si="594"/>
        <v>0</v>
      </c>
      <c r="EP73" s="37">
        <f t="shared" si="594"/>
        <v>0</v>
      </c>
      <c r="EQ73" s="37">
        <f t="shared" si="594"/>
        <v>0</v>
      </c>
      <c r="ER73" s="37">
        <f t="shared" si="594"/>
        <v>0</v>
      </c>
      <c r="ES73" s="37">
        <f t="shared" si="594"/>
        <v>0</v>
      </c>
      <c r="ET73" s="37">
        <f t="shared" si="594"/>
        <v>0</v>
      </c>
      <c r="EU73" s="37">
        <f t="shared" si="594"/>
        <v>0</v>
      </c>
      <c r="EV73" s="37">
        <f t="shared" si="594"/>
        <v>0</v>
      </c>
      <c r="EW73" s="37">
        <f t="shared" ref="EW73" si="595">EW74+EW77+EW79</f>
        <v>448219424</v>
      </c>
      <c r="EX73" s="37">
        <f>EX74+EX77+EX79</f>
        <v>1495353698</v>
      </c>
      <c r="EY73" s="37">
        <f t="shared" ref="EY73:GY73" si="596">EY74+EY77+EY79</f>
        <v>1272075550.6599998</v>
      </c>
      <c r="EZ73" s="37">
        <f t="shared" si="596"/>
        <v>1257450194.6599998</v>
      </c>
      <c r="FA73" s="37">
        <f t="shared" si="596"/>
        <v>0</v>
      </c>
      <c r="FB73" s="37">
        <f t="shared" si="596"/>
        <v>0</v>
      </c>
      <c r="FC73" s="37">
        <f t="shared" si="596"/>
        <v>0</v>
      </c>
      <c r="FD73" s="37">
        <f t="shared" si="596"/>
        <v>0</v>
      </c>
      <c r="FE73" s="37">
        <f t="shared" si="596"/>
        <v>0</v>
      </c>
      <c r="FF73" s="37">
        <f t="shared" si="596"/>
        <v>0</v>
      </c>
      <c r="FG73" s="37">
        <f t="shared" si="596"/>
        <v>0</v>
      </c>
      <c r="FH73" s="37">
        <f t="shared" si="596"/>
        <v>601965511</v>
      </c>
      <c r="FI73" s="37">
        <f t="shared" si="596"/>
        <v>601965511</v>
      </c>
      <c r="FJ73" s="37">
        <f t="shared" si="596"/>
        <v>601965511</v>
      </c>
      <c r="FK73" s="37">
        <f t="shared" si="596"/>
        <v>14625356</v>
      </c>
      <c r="FL73" s="37">
        <f t="shared" si="596"/>
        <v>440166007</v>
      </c>
      <c r="FM73" s="37">
        <f t="shared" si="596"/>
        <v>1098214879</v>
      </c>
      <c r="FN73" s="37">
        <f t="shared" si="596"/>
        <v>1097064132</v>
      </c>
      <c r="FO73" s="37">
        <f t="shared" si="596"/>
        <v>1085312532</v>
      </c>
      <c r="FP73" s="37">
        <f t="shared" si="596"/>
        <v>0</v>
      </c>
      <c r="FQ73" s="37">
        <f t="shared" si="596"/>
        <v>0</v>
      </c>
      <c r="FR73" s="37">
        <f t="shared" si="596"/>
        <v>0</v>
      </c>
      <c r="FS73" s="37">
        <f t="shared" si="596"/>
        <v>0</v>
      </c>
      <c r="FT73" s="37">
        <f t="shared" si="596"/>
        <v>0</v>
      </c>
      <c r="FU73" s="37">
        <f t="shared" si="596"/>
        <v>0</v>
      </c>
      <c r="FV73" s="37">
        <f t="shared" si="596"/>
        <v>0</v>
      </c>
      <c r="FW73" s="37">
        <f t="shared" si="596"/>
        <v>0</v>
      </c>
      <c r="FX73" s="37">
        <f t="shared" si="596"/>
        <v>0</v>
      </c>
      <c r="FY73" s="37">
        <f t="shared" si="596"/>
        <v>0</v>
      </c>
      <c r="FZ73" s="37">
        <f t="shared" si="596"/>
        <v>0</v>
      </c>
      <c r="GA73" s="37">
        <f t="shared" si="596"/>
        <v>0</v>
      </c>
      <c r="GB73" s="37">
        <f t="shared" si="596"/>
        <v>0</v>
      </c>
      <c r="GC73" s="37">
        <f t="shared" si="596"/>
        <v>0</v>
      </c>
      <c r="GD73" s="37">
        <f t="shared" si="596"/>
        <v>0</v>
      </c>
      <c r="GE73" s="37">
        <f t="shared" si="596"/>
        <v>0</v>
      </c>
      <c r="GF73" s="37">
        <f t="shared" si="596"/>
        <v>0</v>
      </c>
      <c r="GG73" s="37">
        <f t="shared" si="596"/>
        <v>0</v>
      </c>
      <c r="GH73" s="37">
        <f t="shared" si="596"/>
        <v>0</v>
      </c>
      <c r="GI73" s="37">
        <f t="shared" si="596"/>
        <v>0</v>
      </c>
      <c r="GJ73" s="37">
        <f t="shared" si="596"/>
        <v>0</v>
      </c>
      <c r="GK73" s="37">
        <f t="shared" si="596"/>
        <v>0</v>
      </c>
      <c r="GL73" s="37">
        <f t="shared" si="596"/>
        <v>0</v>
      </c>
      <c r="GM73" s="37">
        <f t="shared" si="596"/>
        <v>0</v>
      </c>
      <c r="GN73" s="37">
        <f t="shared" si="596"/>
        <v>0</v>
      </c>
      <c r="GO73" s="37">
        <f t="shared" si="596"/>
        <v>0</v>
      </c>
      <c r="GP73" s="37">
        <f t="shared" si="596"/>
        <v>0</v>
      </c>
      <c r="GQ73" s="37">
        <f t="shared" si="596"/>
        <v>0</v>
      </c>
      <c r="GR73" s="37">
        <f t="shared" si="596"/>
        <v>0</v>
      </c>
      <c r="GS73" s="37">
        <f t="shared" si="596"/>
        <v>0</v>
      </c>
      <c r="GT73" s="37">
        <f t="shared" si="596"/>
        <v>0</v>
      </c>
      <c r="GU73" s="37">
        <f t="shared" si="596"/>
        <v>440166007</v>
      </c>
      <c r="GV73" s="37">
        <f t="shared" si="596"/>
        <v>1700180390</v>
      </c>
      <c r="GW73" s="37">
        <f t="shared" si="596"/>
        <v>1699029643</v>
      </c>
      <c r="GX73" s="37">
        <f t="shared" si="596"/>
        <v>1687278043</v>
      </c>
      <c r="GY73" s="961">
        <f t="shared" si="596"/>
        <v>14625356</v>
      </c>
      <c r="GZ73" s="37">
        <f t="shared" ref="GZ73:IW73" si="597">GZ74+GZ77+GZ79</f>
        <v>0</v>
      </c>
      <c r="HA73" s="37">
        <f t="shared" si="597"/>
        <v>0</v>
      </c>
      <c r="HB73" s="37">
        <f t="shared" si="597"/>
        <v>0</v>
      </c>
      <c r="HC73" s="37">
        <f t="shared" si="597"/>
        <v>0</v>
      </c>
      <c r="HD73" s="37">
        <f t="shared" si="597"/>
        <v>0</v>
      </c>
      <c r="HE73" s="37">
        <f t="shared" si="597"/>
        <v>678980800</v>
      </c>
      <c r="HF73" s="37">
        <f t="shared" si="597"/>
        <v>1788111731</v>
      </c>
      <c r="HG73" s="37">
        <f t="shared" si="597"/>
        <v>1740133024.6599998</v>
      </c>
      <c r="HH73" s="37">
        <f t="shared" si="597"/>
        <v>1725507668.6599998</v>
      </c>
      <c r="HI73" s="37">
        <f t="shared" si="597"/>
        <v>14625356</v>
      </c>
      <c r="HJ73" s="37">
        <f t="shared" si="597"/>
        <v>1231385431</v>
      </c>
      <c r="HK73" s="37">
        <f t="shared" si="597"/>
        <v>3798858157</v>
      </c>
      <c r="HL73" s="37">
        <f t="shared" si="597"/>
        <v>3471945887</v>
      </c>
      <c r="HM73" s="37">
        <f t="shared" si="597"/>
        <v>3432826737</v>
      </c>
      <c r="HN73" s="37">
        <f t="shared" si="597"/>
        <v>0</v>
      </c>
      <c r="HO73" s="37">
        <f t="shared" si="597"/>
        <v>0</v>
      </c>
      <c r="HP73" s="37">
        <f t="shared" si="597"/>
        <v>0</v>
      </c>
      <c r="HQ73" s="37">
        <f t="shared" si="597"/>
        <v>0</v>
      </c>
      <c r="HR73" s="37">
        <f t="shared" si="597"/>
        <v>0</v>
      </c>
      <c r="HS73" s="37">
        <f t="shared" si="597"/>
        <v>0</v>
      </c>
      <c r="HT73" s="37">
        <f t="shared" si="597"/>
        <v>0</v>
      </c>
      <c r="HU73" s="37">
        <f t="shared" si="597"/>
        <v>0</v>
      </c>
      <c r="HV73" s="37">
        <f t="shared" si="597"/>
        <v>0</v>
      </c>
      <c r="HW73" s="37">
        <f t="shared" si="597"/>
        <v>0</v>
      </c>
      <c r="HX73" s="37">
        <f t="shared" si="597"/>
        <v>0</v>
      </c>
      <c r="HY73" s="37">
        <f t="shared" si="597"/>
        <v>0</v>
      </c>
      <c r="HZ73" s="37">
        <f t="shared" si="597"/>
        <v>0</v>
      </c>
      <c r="IA73" s="37">
        <f t="shared" si="597"/>
        <v>0</v>
      </c>
      <c r="IB73" s="37">
        <f t="shared" si="597"/>
        <v>0</v>
      </c>
      <c r="IC73" s="37">
        <f t="shared" si="597"/>
        <v>0</v>
      </c>
      <c r="ID73" s="37">
        <f t="shared" si="597"/>
        <v>0</v>
      </c>
      <c r="IE73" s="37">
        <f t="shared" si="597"/>
        <v>0</v>
      </c>
      <c r="IF73" s="37">
        <f t="shared" si="597"/>
        <v>0</v>
      </c>
      <c r="IG73" s="37">
        <f t="shared" si="597"/>
        <v>0</v>
      </c>
      <c r="IH73" s="37">
        <f t="shared" si="597"/>
        <v>0</v>
      </c>
      <c r="II73" s="37">
        <f t="shared" si="597"/>
        <v>0</v>
      </c>
      <c r="IJ73" s="37">
        <f t="shared" si="597"/>
        <v>0</v>
      </c>
      <c r="IK73" s="37">
        <f t="shared" si="597"/>
        <v>0</v>
      </c>
      <c r="IL73" s="37">
        <f t="shared" si="597"/>
        <v>0</v>
      </c>
      <c r="IM73" s="37">
        <f t="shared" si="597"/>
        <v>0</v>
      </c>
      <c r="IN73" s="37">
        <f t="shared" si="597"/>
        <v>3000000000</v>
      </c>
      <c r="IO73" s="37">
        <f t="shared" si="597"/>
        <v>0</v>
      </c>
      <c r="IP73" s="37">
        <f t="shared" si="597"/>
        <v>0</v>
      </c>
      <c r="IQ73" s="37">
        <f t="shared" si="597"/>
        <v>0</v>
      </c>
      <c r="IR73" s="37">
        <f t="shared" si="597"/>
        <v>0</v>
      </c>
      <c r="IS73" s="37">
        <f t="shared" si="597"/>
        <v>4910366231</v>
      </c>
      <c r="IT73" s="37">
        <f t="shared" si="597"/>
        <v>5586969888</v>
      </c>
      <c r="IU73" s="37">
        <f t="shared" si="597"/>
        <v>5212078911.6599998</v>
      </c>
      <c r="IV73" s="37">
        <f t="shared" si="597"/>
        <v>5158334405.6599998</v>
      </c>
      <c r="IW73" s="37">
        <f t="shared" si="597"/>
        <v>14625356</v>
      </c>
    </row>
    <row r="74" spans="1:257" ht="24.75" customHeight="1" x14ac:dyDescent="0.2">
      <c r="A74" s="346"/>
      <c r="B74" s="343"/>
      <c r="C74" s="252">
        <v>11</v>
      </c>
      <c r="D74" s="253" t="s">
        <v>201</v>
      </c>
      <c r="E74" s="310"/>
      <c r="F74" s="256"/>
      <c r="G74" s="255"/>
      <c r="H74" s="255"/>
      <c r="I74" s="255"/>
      <c r="J74" s="255"/>
      <c r="K74" s="255"/>
      <c r="L74" s="255"/>
      <c r="M74" s="255"/>
      <c r="N74" s="255"/>
      <c r="O74" s="255"/>
      <c r="P74" s="255"/>
      <c r="Q74" s="255"/>
      <c r="R74" s="255"/>
      <c r="S74" s="255"/>
      <c r="T74" s="255"/>
      <c r="U74" s="255"/>
      <c r="V74" s="255"/>
      <c r="W74" s="255"/>
      <c r="X74" s="784"/>
      <c r="Y74" s="312"/>
      <c r="Z74" s="255"/>
      <c r="AA74" s="255"/>
      <c r="AB74" s="255"/>
      <c r="AC74" s="38">
        <f t="shared" ref="AC74:BL74" si="598">SUM(AC75:AC76)</f>
        <v>0</v>
      </c>
      <c r="AD74" s="38">
        <f t="shared" si="598"/>
        <v>0</v>
      </c>
      <c r="AE74" s="38">
        <f t="shared" si="598"/>
        <v>0</v>
      </c>
      <c r="AF74" s="38">
        <f t="shared" si="598"/>
        <v>0</v>
      </c>
      <c r="AG74" s="38">
        <f t="shared" si="598"/>
        <v>0</v>
      </c>
      <c r="AH74" s="38">
        <f t="shared" si="598"/>
        <v>20000000</v>
      </c>
      <c r="AI74" s="38">
        <f t="shared" si="598"/>
        <v>13410000</v>
      </c>
      <c r="AJ74" s="38">
        <f t="shared" si="598"/>
        <v>13410000</v>
      </c>
      <c r="AK74" s="38">
        <f t="shared" si="598"/>
        <v>40000000</v>
      </c>
      <c r="AL74" s="38">
        <f t="shared" si="598"/>
        <v>40000000</v>
      </c>
      <c r="AM74" s="38">
        <f t="shared" si="598"/>
        <v>38916000</v>
      </c>
      <c r="AN74" s="38">
        <f t="shared" si="598"/>
        <v>38916000</v>
      </c>
      <c r="AO74" s="38">
        <f t="shared" si="598"/>
        <v>0</v>
      </c>
      <c r="AP74" s="38">
        <f t="shared" si="598"/>
        <v>0</v>
      </c>
      <c r="AQ74" s="38">
        <f t="shared" si="598"/>
        <v>0</v>
      </c>
      <c r="AR74" s="38">
        <f t="shared" si="598"/>
        <v>0</v>
      </c>
      <c r="AS74" s="38">
        <f t="shared" si="598"/>
        <v>0</v>
      </c>
      <c r="AT74" s="38">
        <f t="shared" si="598"/>
        <v>0</v>
      </c>
      <c r="AU74" s="38">
        <f t="shared" si="598"/>
        <v>0</v>
      </c>
      <c r="AV74" s="38">
        <f t="shared" si="598"/>
        <v>0</v>
      </c>
      <c r="AW74" s="38">
        <f t="shared" si="598"/>
        <v>0</v>
      </c>
      <c r="AX74" s="38">
        <f t="shared" si="598"/>
        <v>0</v>
      </c>
      <c r="AY74" s="38">
        <f t="shared" si="598"/>
        <v>0</v>
      </c>
      <c r="AZ74" s="38">
        <f t="shared" si="598"/>
        <v>0</v>
      </c>
      <c r="BA74" s="38">
        <f t="shared" si="598"/>
        <v>0</v>
      </c>
      <c r="BB74" s="38">
        <f t="shared" si="598"/>
        <v>0</v>
      </c>
      <c r="BC74" s="38">
        <f t="shared" si="598"/>
        <v>0</v>
      </c>
      <c r="BD74" s="38">
        <f t="shared" si="598"/>
        <v>0</v>
      </c>
      <c r="BE74" s="38">
        <f t="shared" si="598"/>
        <v>0</v>
      </c>
      <c r="BF74" s="38">
        <f t="shared" si="598"/>
        <v>0</v>
      </c>
      <c r="BG74" s="38">
        <f t="shared" si="598"/>
        <v>0</v>
      </c>
      <c r="BH74" s="38">
        <f t="shared" si="598"/>
        <v>0</v>
      </c>
      <c r="BI74" s="38">
        <f t="shared" si="598"/>
        <v>1000000000</v>
      </c>
      <c r="BJ74" s="38">
        <f t="shared" si="598"/>
        <v>0</v>
      </c>
      <c r="BK74" s="38">
        <f t="shared" si="598"/>
        <v>0</v>
      </c>
      <c r="BL74" s="38">
        <f t="shared" si="598"/>
        <v>0</v>
      </c>
      <c r="BM74" s="38">
        <f t="shared" ref="BM74:DX74" si="599">SUM(BM75:BM76)</f>
        <v>1040000000</v>
      </c>
      <c r="BN74" s="38">
        <f t="shared" si="599"/>
        <v>60000000</v>
      </c>
      <c r="BO74" s="38">
        <f t="shared" si="599"/>
        <v>52326000</v>
      </c>
      <c r="BP74" s="38">
        <f t="shared" si="599"/>
        <v>52326000</v>
      </c>
      <c r="BQ74" s="38">
        <f t="shared" si="599"/>
        <v>0</v>
      </c>
      <c r="BR74" s="38">
        <f t="shared" si="599"/>
        <v>0</v>
      </c>
      <c r="BS74" s="38">
        <f t="shared" si="599"/>
        <v>0</v>
      </c>
      <c r="BT74" s="38">
        <f t="shared" si="599"/>
        <v>0</v>
      </c>
      <c r="BU74" s="38">
        <f t="shared" si="599"/>
        <v>0</v>
      </c>
      <c r="BV74" s="38">
        <f t="shared" si="599"/>
        <v>148240000</v>
      </c>
      <c r="BW74" s="38">
        <f t="shared" si="599"/>
        <v>148240000</v>
      </c>
      <c r="BX74" s="38">
        <f t="shared" si="599"/>
        <v>148240000</v>
      </c>
      <c r="BY74" s="38">
        <f t="shared" si="599"/>
        <v>0</v>
      </c>
      <c r="BZ74" s="38">
        <f t="shared" si="599"/>
        <v>50000000</v>
      </c>
      <c r="CA74" s="38">
        <f t="shared" si="599"/>
        <v>181000000</v>
      </c>
      <c r="CB74" s="38">
        <f t="shared" si="599"/>
        <v>128384000</v>
      </c>
      <c r="CC74" s="38">
        <f t="shared" si="599"/>
        <v>125936450</v>
      </c>
      <c r="CD74" s="38">
        <f t="shared" si="599"/>
        <v>0</v>
      </c>
      <c r="CE74" s="38">
        <f t="shared" si="599"/>
        <v>0</v>
      </c>
      <c r="CF74" s="38">
        <f t="shared" si="599"/>
        <v>0</v>
      </c>
      <c r="CG74" s="38">
        <f t="shared" si="599"/>
        <v>0</v>
      </c>
      <c r="CH74" s="38">
        <f t="shared" si="599"/>
        <v>0</v>
      </c>
      <c r="CI74" s="38">
        <f t="shared" si="599"/>
        <v>0</v>
      </c>
      <c r="CJ74" s="38">
        <f t="shared" si="599"/>
        <v>0</v>
      </c>
      <c r="CK74" s="38">
        <f t="shared" si="599"/>
        <v>0</v>
      </c>
      <c r="CL74" s="38">
        <f t="shared" si="599"/>
        <v>0</v>
      </c>
      <c r="CM74" s="38">
        <f t="shared" si="599"/>
        <v>0</v>
      </c>
      <c r="CN74" s="38">
        <f t="shared" si="599"/>
        <v>0</v>
      </c>
      <c r="CO74" s="38">
        <f t="shared" si="599"/>
        <v>0</v>
      </c>
      <c r="CP74" s="38">
        <f t="shared" si="599"/>
        <v>0</v>
      </c>
      <c r="CQ74" s="38">
        <f t="shared" si="599"/>
        <v>0</v>
      </c>
      <c r="CR74" s="38">
        <f t="shared" si="599"/>
        <v>0</v>
      </c>
      <c r="CS74" s="38">
        <f t="shared" si="599"/>
        <v>0</v>
      </c>
      <c r="CT74" s="38">
        <f t="shared" si="599"/>
        <v>0</v>
      </c>
      <c r="CU74" s="38">
        <f t="shared" si="599"/>
        <v>0</v>
      </c>
      <c r="CV74" s="38">
        <f t="shared" si="599"/>
        <v>0</v>
      </c>
      <c r="CW74" s="38">
        <f t="shared" si="599"/>
        <v>0</v>
      </c>
      <c r="CX74" s="38">
        <f t="shared" si="599"/>
        <v>0</v>
      </c>
      <c r="CY74" s="38">
        <f t="shared" si="599"/>
        <v>0</v>
      </c>
      <c r="CZ74" s="38">
        <f t="shared" si="599"/>
        <v>0</v>
      </c>
      <c r="DA74" s="38">
        <f t="shared" si="599"/>
        <v>0</v>
      </c>
      <c r="DB74" s="38">
        <f t="shared" si="599"/>
        <v>0</v>
      </c>
      <c r="DC74" s="38">
        <f t="shared" si="599"/>
        <v>0</v>
      </c>
      <c r="DD74" s="38">
        <f t="shared" si="599"/>
        <v>0</v>
      </c>
      <c r="DE74" s="38">
        <f t="shared" si="599"/>
        <v>50000000</v>
      </c>
      <c r="DF74" s="38">
        <f t="shared" si="599"/>
        <v>329240000</v>
      </c>
      <c r="DG74" s="38">
        <f t="shared" si="599"/>
        <v>276624000</v>
      </c>
      <c r="DH74" s="38">
        <f t="shared" si="599"/>
        <v>274176450</v>
      </c>
      <c r="DI74" s="38">
        <f t="shared" si="599"/>
        <v>0</v>
      </c>
      <c r="DJ74" s="38">
        <f t="shared" si="599"/>
        <v>0</v>
      </c>
      <c r="DK74" s="38">
        <f t="shared" si="599"/>
        <v>0</v>
      </c>
      <c r="DL74" s="38">
        <f t="shared" si="599"/>
        <v>0</v>
      </c>
      <c r="DM74" s="38">
        <f t="shared" si="599"/>
        <v>0</v>
      </c>
      <c r="DN74" s="38">
        <f t="shared" si="599"/>
        <v>0</v>
      </c>
      <c r="DO74" s="38">
        <f t="shared" si="599"/>
        <v>0</v>
      </c>
      <c r="DP74" s="38">
        <f t="shared" si="599"/>
        <v>0</v>
      </c>
      <c r="DQ74" s="38">
        <f t="shared" si="599"/>
        <v>0</v>
      </c>
      <c r="DR74" s="38">
        <f t="shared" si="599"/>
        <v>0</v>
      </c>
      <c r="DS74" s="38">
        <f t="shared" si="599"/>
        <v>20000000</v>
      </c>
      <c r="DT74" s="38">
        <f t="shared" si="599"/>
        <v>150000000</v>
      </c>
      <c r="DU74" s="38">
        <f t="shared" si="599"/>
        <v>135656000</v>
      </c>
      <c r="DV74" s="38">
        <f t="shared" si="599"/>
        <v>135656000</v>
      </c>
      <c r="DW74" s="38">
        <f t="shared" si="599"/>
        <v>0</v>
      </c>
      <c r="DX74" s="38">
        <f t="shared" si="599"/>
        <v>0</v>
      </c>
      <c r="DY74" s="38">
        <f t="shared" ref="DY74:EW74" si="600">SUM(DY75:DY76)</f>
        <v>0</v>
      </c>
      <c r="DZ74" s="38">
        <f t="shared" si="600"/>
        <v>0</v>
      </c>
      <c r="EA74" s="38">
        <f t="shared" si="600"/>
        <v>0</v>
      </c>
      <c r="EB74" s="38">
        <f t="shared" si="600"/>
        <v>0</v>
      </c>
      <c r="EC74" s="38">
        <f t="shared" si="600"/>
        <v>0</v>
      </c>
      <c r="ED74" s="38">
        <f t="shared" si="600"/>
        <v>0</v>
      </c>
      <c r="EE74" s="38">
        <f t="shared" si="600"/>
        <v>0</v>
      </c>
      <c r="EF74" s="38">
        <f t="shared" si="600"/>
        <v>0</v>
      </c>
      <c r="EG74" s="38">
        <f t="shared" si="600"/>
        <v>0</v>
      </c>
      <c r="EH74" s="38">
        <f t="shared" si="600"/>
        <v>0</v>
      </c>
      <c r="EI74" s="38">
        <f t="shared" si="600"/>
        <v>0</v>
      </c>
      <c r="EJ74" s="38">
        <f t="shared" si="600"/>
        <v>0</v>
      </c>
      <c r="EK74" s="38">
        <f t="shared" si="600"/>
        <v>0</v>
      </c>
      <c r="EL74" s="38">
        <f t="shared" si="600"/>
        <v>0</v>
      </c>
      <c r="EM74" s="38">
        <f t="shared" si="600"/>
        <v>0</v>
      </c>
      <c r="EN74" s="38">
        <f t="shared" si="600"/>
        <v>0</v>
      </c>
      <c r="EO74" s="38">
        <f t="shared" si="600"/>
        <v>0</v>
      </c>
      <c r="EP74" s="38">
        <f t="shared" si="600"/>
        <v>0</v>
      </c>
      <c r="EQ74" s="38">
        <f t="shared" si="600"/>
        <v>0</v>
      </c>
      <c r="ER74" s="38">
        <f t="shared" si="600"/>
        <v>0</v>
      </c>
      <c r="ES74" s="38">
        <f t="shared" si="600"/>
        <v>0</v>
      </c>
      <c r="ET74" s="38">
        <f t="shared" si="600"/>
        <v>0</v>
      </c>
      <c r="EU74" s="38">
        <f t="shared" si="600"/>
        <v>0</v>
      </c>
      <c r="EV74" s="38">
        <f t="shared" si="600"/>
        <v>0</v>
      </c>
      <c r="EW74" s="38">
        <f t="shared" si="600"/>
        <v>20000000</v>
      </c>
      <c r="EX74" s="38">
        <f t="shared" ref="EX74:GY74" si="601">SUM(EX75:EX76)</f>
        <v>150000000</v>
      </c>
      <c r="EY74" s="38">
        <f t="shared" si="601"/>
        <v>135656000</v>
      </c>
      <c r="EZ74" s="38">
        <f t="shared" si="601"/>
        <v>135656000</v>
      </c>
      <c r="FA74" s="38">
        <f t="shared" si="601"/>
        <v>0</v>
      </c>
      <c r="FB74" s="724">
        <f t="shared" si="601"/>
        <v>0</v>
      </c>
      <c r="FC74" s="38">
        <f t="shared" si="601"/>
        <v>0</v>
      </c>
      <c r="FD74" s="38">
        <f t="shared" si="601"/>
        <v>0</v>
      </c>
      <c r="FE74" s="38">
        <f t="shared" si="601"/>
        <v>0</v>
      </c>
      <c r="FF74" s="38">
        <f t="shared" si="601"/>
        <v>0</v>
      </c>
      <c r="FG74" s="38">
        <f t="shared" si="601"/>
        <v>0</v>
      </c>
      <c r="FH74" s="38">
        <f t="shared" si="601"/>
        <v>0</v>
      </c>
      <c r="FI74" s="38">
        <f t="shared" si="601"/>
        <v>0</v>
      </c>
      <c r="FJ74" s="38">
        <f t="shared" si="601"/>
        <v>0</v>
      </c>
      <c r="FK74" s="38">
        <f t="shared" si="601"/>
        <v>0</v>
      </c>
      <c r="FL74" s="38">
        <f t="shared" si="601"/>
        <v>10000000</v>
      </c>
      <c r="FM74" s="38">
        <f t="shared" si="601"/>
        <v>149050000</v>
      </c>
      <c r="FN74" s="38">
        <f t="shared" si="601"/>
        <v>148997433</v>
      </c>
      <c r="FO74" s="38">
        <f t="shared" si="601"/>
        <v>148997433</v>
      </c>
      <c r="FP74" s="38">
        <f t="shared" si="601"/>
        <v>0</v>
      </c>
      <c r="FQ74" s="38">
        <f t="shared" si="601"/>
        <v>0</v>
      </c>
      <c r="FR74" s="38">
        <f t="shared" si="601"/>
        <v>0</v>
      </c>
      <c r="FS74" s="38">
        <f t="shared" si="601"/>
        <v>0</v>
      </c>
      <c r="FT74" s="38">
        <f t="shared" si="601"/>
        <v>0</v>
      </c>
      <c r="FU74" s="38">
        <f t="shared" si="601"/>
        <v>0</v>
      </c>
      <c r="FV74" s="38">
        <f t="shared" si="601"/>
        <v>0</v>
      </c>
      <c r="FW74" s="38">
        <f t="shared" si="601"/>
        <v>0</v>
      </c>
      <c r="FX74" s="38">
        <f t="shared" si="601"/>
        <v>0</v>
      </c>
      <c r="FY74" s="38">
        <f t="shared" si="601"/>
        <v>0</v>
      </c>
      <c r="FZ74" s="38">
        <f t="shared" si="601"/>
        <v>0</v>
      </c>
      <c r="GA74" s="38">
        <f t="shared" si="601"/>
        <v>0</v>
      </c>
      <c r="GB74" s="38">
        <f t="shared" si="601"/>
        <v>0</v>
      </c>
      <c r="GC74" s="38">
        <f t="shared" si="601"/>
        <v>0</v>
      </c>
      <c r="GD74" s="38">
        <f t="shared" si="601"/>
        <v>0</v>
      </c>
      <c r="GE74" s="38">
        <f t="shared" si="601"/>
        <v>0</v>
      </c>
      <c r="GF74" s="38">
        <f t="shared" si="601"/>
        <v>0</v>
      </c>
      <c r="GG74" s="38">
        <f t="shared" si="601"/>
        <v>0</v>
      </c>
      <c r="GH74" s="38">
        <f t="shared" si="601"/>
        <v>0</v>
      </c>
      <c r="GI74" s="38">
        <f t="shared" si="601"/>
        <v>0</v>
      </c>
      <c r="GJ74" s="38">
        <f t="shared" si="601"/>
        <v>0</v>
      </c>
      <c r="GK74" s="38">
        <f t="shared" si="601"/>
        <v>0</v>
      </c>
      <c r="GL74" s="38">
        <f t="shared" si="601"/>
        <v>0</v>
      </c>
      <c r="GM74" s="38">
        <f t="shared" si="601"/>
        <v>0</v>
      </c>
      <c r="GN74" s="38">
        <f t="shared" si="601"/>
        <v>0</v>
      </c>
      <c r="GO74" s="38">
        <f t="shared" si="601"/>
        <v>0</v>
      </c>
      <c r="GP74" s="38">
        <f t="shared" si="601"/>
        <v>0</v>
      </c>
      <c r="GQ74" s="38">
        <f t="shared" si="601"/>
        <v>0</v>
      </c>
      <c r="GR74" s="38">
        <f t="shared" si="601"/>
        <v>0</v>
      </c>
      <c r="GS74" s="38">
        <f t="shared" si="601"/>
        <v>0</v>
      </c>
      <c r="GT74" s="38">
        <f t="shared" si="601"/>
        <v>0</v>
      </c>
      <c r="GU74" s="38">
        <f t="shared" si="601"/>
        <v>10000000</v>
      </c>
      <c r="GV74" s="38">
        <f t="shared" si="601"/>
        <v>149050000</v>
      </c>
      <c r="GW74" s="38">
        <f t="shared" si="601"/>
        <v>148997433</v>
      </c>
      <c r="GX74" s="38">
        <f t="shared" si="601"/>
        <v>148997433</v>
      </c>
      <c r="GY74" s="724">
        <f t="shared" si="601"/>
        <v>0</v>
      </c>
      <c r="GZ74" s="38">
        <f t="shared" ref="GZ74:IW74" si="602">SUM(GZ75:GZ76)</f>
        <v>0</v>
      </c>
      <c r="HA74" s="38">
        <f t="shared" si="602"/>
        <v>0</v>
      </c>
      <c r="HB74" s="38">
        <f t="shared" si="602"/>
        <v>0</v>
      </c>
      <c r="HC74" s="38">
        <f t="shared" si="602"/>
        <v>0</v>
      </c>
      <c r="HD74" s="38">
        <f t="shared" si="602"/>
        <v>0</v>
      </c>
      <c r="HE74" s="38">
        <f t="shared" si="602"/>
        <v>0</v>
      </c>
      <c r="HF74" s="38">
        <f t="shared" si="602"/>
        <v>168240000</v>
      </c>
      <c r="HG74" s="38">
        <f t="shared" si="602"/>
        <v>161650000</v>
      </c>
      <c r="HH74" s="38">
        <f t="shared" si="602"/>
        <v>161650000</v>
      </c>
      <c r="HI74" s="38">
        <f t="shared" si="602"/>
        <v>0</v>
      </c>
      <c r="HJ74" s="38">
        <f t="shared" si="602"/>
        <v>120000000</v>
      </c>
      <c r="HK74" s="38">
        <f t="shared" si="602"/>
        <v>520050000</v>
      </c>
      <c r="HL74" s="38">
        <f t="shared" si="602"/>
        <v>451953433</v>
      </c>
      <c r="HM74" s="38">
        <f t="shared" si="602"/>
        <v>449505883</v>
      </c>
      <c r="HN74" s="38">
        <f t="shared" si="602"/>
        <v>0</v>
      </c>
      <c r="HO74" s="38">
        <f t="shared" si="602"/>
        <v>0</v>
      </c>
      <c r="HP74" s="38">
        <f t="shared" si="602"/>
        <v>0</v>
      </c>
      <c r="HQ74" s="38">
        <f t="shared" si="602"/>
        <v>0</v>
      </c>
      <c r="HR74" s="38">
        <f t="shared" si="602"/>
        <v>0</v>
      </c>
      <c r="HS74" s="38">
        <f t="shared" si="602"/>
        <v>0</v>
      </c>
      <c r="HT74" s="38">
        <f t="shared" si="602"/>
        <v>0</v>
      </c>
      <c r="HU74" s="38">
        <f t="shared" si="602"/>
        <v>0</v>
      </c>
      <c r="HV74" s="38">
        <f t="shared" si="602"/>
        <v>0</v>
      </c>
      <c r="HW74" s="38">
        <f t="shared" si="602"/>
        <v>0</v>
      </c>
      <c r="HX74" s="38">
        <f t="shared" si="602"/>
        <v>0</v>
      </c>
      <c r="HY74" s="38">
        <f t="shared" si="602"/>
        <v>0</v>
      </c>
      <c r="HZ74" s="38">
        <f t="shared" si="602"/>
        <v>0</v>
      </c>
      <c r="IA74" s="38">
        <f t="shared" si="602"/>
        <v>0</v>
      </c>
      <c r="IB74" s="38">
        <f t="shared" si="602"/>
        <v>0</v>
      </c>
      <c r="IC74" s="38">
        <f t="shared" si="602"/>
        <v>0</v>
      </c>
      <c r="ID74" s="38">
        <f t="shared" si="602"/>
        <v>0</v>
      </c>
      <c r="IE74" s="38">
        <f t="shared" si="602"/>
        <v>0</v>
      </c>
      <c r="IF74" s="38">
        <f t="shared" si="602"/>
        <v>0</v>
      </c>
      <c r="IG74" s="38">
        <f t="shared" si="602"/>
        <v>0</v>
      </c>
      <c r="IH74" s="38">
        <f t="shared" si="602"/>
        <v>0</v>
      </c>
      <c r="II74" s="38">
        <f t="shared" si="602"/>
        <v>0</v>
      </c>
      <c r="IJ74" s="38">
        <f t="shared" si="602"/>
        <v>0</v>
      </c>
      <c r="IK74" s="38">
        <f t="shared" si="602"/>
        <v>0</v>
      </c>
      <c r="IL74" s="38">
        <f t="shared" si="602"/>
        <v>0</v>
      </c>
      <c r="IM74" s="38">
        <f t="shared" si="602"/>
        <v>0</v>
      </c>
      <c r="IN74" s="38">
        <f t="shared" si="602"/>
        <v>1000000000</v>
      </c>
      <c r="IO74" s="38">
        <f t="shared" si="602"/>
        <v>0</v>
      </c>
      <c r="IP74" s="38">
        <f t="shared" si="602"/>
        <v>0</v>
      </c>
      <c r="IQ74" s="38">
        <f t="shared" si="602"/>
        <v>0</v>
      </c>
      <c r="IR74" s="38">
        <f t="shared" si="602"/>
        <v>0</v>
      </c>
      <c r="IS74" s="38">
        <f t="shared" si="602"/>
        <v>1120000000</v>
      </c>
      <c r="IT74" s="38">
        <f t="shared" si="602"/>
        <v>688290000</v>
      </c>
      <c r="IU74" s="38">
        <f t="shared" si="602"/>
        <v>613603433</v>
      </c>
      <c r="IV74" s="38">
        <f t="shared" si="602"/>
        <v>611155883</v>
      </c>
      <c r="IW74" s="38">
        <f t="shared" si="602"/>
        <v>0</v>
      </c>
    </row>
    <row r="75" spans="1:257" ht="129" customHeight="1" x14ac:dyDescent="0.2">
      <c r="A75" s="346"/>
      <c r="B75" s="346"/>
      <c r="C75" s="264">
        <v>8</v>
      </c>
      <c r="D75" s="985" t="s">
        <v>202</v>
      </c>
      <c r="E75" s="288">
        <v>665</v>
      </c>
      <c r="F75" s="288">
        <v>798</v>
      </c>
      <c r="G75" s="268">
        <v>50</v>
      </c>
      <c r="H75" s="848" t="s">
        <v>203</v>
      </c>
      <c r="I75" s="265" t="s">
        <v>204</v>
      </c>
      <c r="J75" s="270" t="s">
        <v>125</v>
      </c>
      <c r="K75" s="270">
        <v>13</v>
      </c>
      <c r="L75" s="307" t="s">
        <v>73</v>
      </c>
      <c r="M75" s="272" t="s">
        <v>53</v>
      </c>
      <c r="N75" s="272">
        <v>15</v>
      </c>
      <c r="O75" s="300">
        <v>2</v>
      </c>
      <c r="P75" s="302">
        <v>2</v>
      </c>
      <c r="Q75" s="266">
        <v>5</v>
      </c>
      <c r="R75" s="275"/>
      <c r="S75" s="402">
        <v>5</v>
      </c>
      <c r="T75" s="266">
        <v>5</v>
      </c>
      <c r="U75" s="403"/>
      <c r="V75" s="404">
        <v>5</v>
      </c>
      <c r="W75" s="266">
        <v>3</v>
      </c>
      <c r="X75" s="774"/>
      <c r="Y75" s="777">
        <v>3</v>
      </c>
      <c r="Z75" s="405">
        <f>BM75/BM74</f>
        <v>1</v>
      </c>
      <c r="AA75" s="273">
        <v>8</v>
      </c>
      <c r="AB75" s="406" t="s">
        <v>135</v>
      </c>
      <c r="AC75" s="52"/>
      <c r="AD75" s="41"/>
      <c r="AE75" s="41"/>
      <c r="AF75" s="41"/>
      <c r="AG75" s="52"/>
      <c r="AH75" s="47">
        <v>20000000</v>
      </c>
      <c r="AI75" s="41">
        <v>13410000</v>
      </c>
      <c r="AJ75" s="41">
        <v>13410000</v>
      </c>
      <c r="AK75" s="52">
        <v>40000000</v>
      </c>
      <c r="AL75" s="41">
        <v>40000000</v>
      </c>
      <c r="AM75" s="41">
        <v>38916000</v>
      </c>
      <c r="AN75" s="41">
        <v>38916000</v>
      </c>
      <c r="AO75" s="52"/>
      <c r="AP75" s="41"/>
      <c r="AQ75" s="41"/>
      <c r="AR75" s="41"/>
      <c r="AS75" s="52"/>
      <c r="AT75" s="41"/>
      <c r="AU75" s="41"/>
      <c r="AV75" s="41"/>
      <c r="AW75" s="52"/>
      <c r="AX75" s="41"/>
      <c r="AY75" s="41"/>
      <c r="AZ75" s="41"/>
      <c r="BA75" s="52"/>
      <c r="BB75" s="41"/>
      <c r="BC75" s="41"/>
      <c r="BD75" s="41"/>
      <c r="BE75" s="52"/>
      <c r="BF75" s="41"/>
      <c r="BG75" s="41"/>
      <c r="BH75" s="41"/>
      <c r="BI75" s="52">
        <v>1000000000</v>
      </c>
      <c r="BJ75" s="41"/>
      <c r="BK75" s="41"/>
      <c r="BL75" s="41"/>
      <c r="BM75" s="40">
        <f>+AC75+AG75+AK75+AO75+AS75+AW75+BA75+BE75+BI75</f>
        <v>1040000000</v>
      </c>
      <c r="BN75" s="41">
        <f t="shared" ref="BN75:BP76" si="603">AD75+AH75+AL75+AP75+AT75+AX75+BB75+BF75+BJ75</f>
        <v>60000000</v>
      </c>
      <c r="BO75" s="41">
        <f t="shared" si="603"/>
        <v>52326000</v>
      </c>
      <c r="BP75" s="41">
        <f t="shared" si="603"/>
        <v>52326000</v>
      </c>
      <c r="BQ75" s="87"/>
      <c r="BR75" s="87"/>
      <c r="BS75" s="87"/>
      <c r="BT75" s="87"/>
      <c r="BU75" s="87"/>
      <c r="BV75" s="87">
        <v>148240000</v>
      </c>
      <c r="BW75" s="87">
        <v>148240000</v>
      </c>
      <c r="BX75" s="87">
        <v>148240000</v>
      </c>
      <c r="BY75" s="87"/>
      <c r="BZ75" s="88">
        <v>40000000</v>
      </c>
      <c r="CA75" s="87">
        <v>131840000</v>
      </c>
      <c r="CB75" s="87">
        <v>79224000</v>
      </c>
      <c r="CC75" s="87">
        <v>76776450</v>
      </c>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2">
        <v>40000000</v>
      </c>
      <c r="DF75" s="102">
        <f t="shared" ref="DF75:DH76" si="604">BR75+BV75+CA75+CF75+CJ75+CN75+CR75+CW75+DB75</f>
        <v>280080000</v>
      </c>
      <c r="DG75" s="102">
        <f t="shared" si="604"/>
        <v>227464000</v>
      </c>
      <c r="DH75" s="102">
        <f t="shared" si="604"/>
        <v>225016450</v>
      </c>
      <c r="DI75" s="102"/>
      <c r="DJ75" s="88"/>
      <c r="DK75" s="57"/>
      <c r="DL75" s="88"/>
      <c r="DM75" s="88"/>
      <c r="DN75" s="88"/>
      <c r="DO75" s="88"/>
      <c r="DP75" s="88"/>
      <c r="DQ75" s="88"/>
      <c r="DR75" s="88"/>
      <c r="DS75" s="88">
        <v>10000000</v>
      </c>
      <c r="DT75" s="88">
        <v>120000000</v>
      </c>
      <c r="DU75" s="88">
        <v>109656000</v>
      </c>
      <c r="DV75" s="88">
        <v>109656000</v>
      </c>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7"/>
      <c r="EU75" s="87"/>
      <c r="EV75" s="87"/>
      <c r="EW75" s="82">
        <f t="shared" ref="EW75:EX76" si="605">DJ75+DN75+DS75+DX75+EB75+EF75+EJ75+EN75+ES75</f>
        <v>10000000</v>
      </c>
      <c r="EX75" s="90">
        <f t="shared" si="605"/>
        <v>120000000</v>
      </c>
      <c r="EY75" s="90">
        <f t="shared" ref="EY75:EZ76" si="606">DL75+DP75+DU75+DZ75+ED75+EH75+EL75+EP75+EU75</f>
        <v>109656000</v>
      </c>
      <c r="EZ75" s="90">
        <f t="shared" si="606"/>
        <v>109656000</v>
      </c>
      <c r="FA75" s="173"/>
      <c r="FB75" s="87"/>
      <c r="FC75" s="88"/>
      <c r="FD75" s="88"/>
      <c r="FE75" s="88"/>
      <c r="FF75" s="133"/>
      <c r="FG75" s="87"/>
      <c r="FH75" s="87"/>
      <c r="FI75" s="87"/>
      <c r="FJ75" s="87"/>
      <c r="FK75" s="87"/>
      <c r="FL75" s="87">
        <v>5000000</v>
      </c>
      <c r="FM75" s="87">
        <v>119250000</v>
      </c>
      <c r="FN75" s="87">
        <v>119250000</v>
      </c>
      <c r="FO75" s="87">
        <v>119250000</v>
      </c>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2">
        <f>FB75+FG75+FL75+FQ75+FV75+GA75+GF75+GK75+GP75</f>
        <v>5000000</v>
      </c>
      <c r="GV75" s="82">
        <f t="shared" ref="GV75:GY76" si="607">GQ75+GL75+GG75+GB75+FW75+FR75+FM75+FH75+FC75</f>
        <v>119250000</v>
      </c>
      <c r="GW75" s="82">
        <f t="shared" si="607"/>
        <v>119250000</v>
      </c>
      <c r="GX75" s="82">
        <f t="shared" si="607"/>
        <v>119250000</v>
      </c>
      <c r="GY75" s="792">
        <f t="shared" si="607"/>
        <v>0</v>
      </c>
      <c r="GZ75" s="792">
        <f t="shared" ref="GZ75:GZ76" si="608">AC75+BQ75+DJ75+FB75</f>
        <v>0</v>
      </c>
      <c r="HA75" s="792">
        <f t="shared" ref="HA75:HA76" si="609">AD75+BR75+DK75+FC75</f>
        <v>0</v>
      </c>
      <c r="HB75" s="792">
        <f t="shared" ref="HB75:HB76" si="610">AE75+BS75+DL75+FD75</f>
        <v>0</v>
      </c>
      <c r="HC75" s="792">
        <f t="shared" ref="HC75:HC76" si="611">AF75+BT75+DM75+FE75</f>
        <v>0</v>
      </c>
      <c r="HD75" s="792">
        <f t="shared" ref="HD75:HD76" si="612">FF75</f>
        <v>0</v>
      </c>
      <c r="HE75" s="792">
        <f t="shared" ref="HE75:HE76" si="613">AG75+BU75+DN75+FG75</f>
        <v>0</v>
      </c>
      <c r="HF75" s="792">
        <f t="shared" ref="HF75:HF76" si="614">AH75+BV75+DO75+FH75</f>
        <v>168240000</v>
      </c>
      <c r="HG75" s="792">
        <f t="shared" ref="HG75:HG76" si="615">AI75+BW75+DP75+FI75</f>
        <v>161650000</v>
      </c>
      <c r="HH75" s="792">
        <f t="shared" ref="HH75:HH76" si="616">AJ75+BX75+DQ75+FJ75</f>
        <v>161650000</v>
      </c>
      <c r="HI75" s="792">
        <f t="shared" ref="HI75:HI76" si="617">BY75+DR75+FK75</f>
        <v>0</v>
      </c>
      <c r="HJ75" s="792">
        <f t="shared" ref="HJ75:HJ76" si="618">AK75+BZ75+DS75+FL75</f>
        <v>95000000</v>
      </c>
      <c r="HK75" s="792">
        <f t="shared" ref="HK75:HK76" si="619">AL75+CA75+DT75+FM75</f>
        <v>411090000</v>
      </c>
      <c r="HL75" s="792">
        <f t="shared" ref="HL75:HL76" si="620">AM75+CB75+DU75+FN75</f>
        <v>347046000</v>
      </c>
      <c r="HM75" s="792">
        <f t="shared" ref="HM75:HM76" si="621">AN75+CC75+DV75+FO75</f>
        <v>344598450</v>
      </c>
      <c r="HN75" s="792">
        <f t="shared" ref="HN75:HN76" si="622">CD75+DW75+FP75</f>
        <v>0</v>
      </c>
      <c r="HO75" s="792">
        <f t="shared" ref="HO75:HO76" si="623">AO75+CE75+DX75+FQ75</f>
        <v>0</v>
      </c>
      <c r="HP75" s="792">
        <f t="shared" ref="HP75:HP76" si="624">AP75+CF75+DY75+FR75</f>
        <v>0</v>
      </c>
      <c r="HQ75" s="792">
        <f t="shared" ref="HQ75:HQ76" si="625">AQ75+CG75+DZ75+FS75</f>
        <v>0</v>
      </c>
      <c r="HR75" s="792">
        <f t="shared" ref="HR75:HR76" si="626">AR75+CH75+EA75+FT75</f>
        <v>0</v>
      </c>
      <c r="HS75" s="792">
        <f t="shared" ref="HS75:HS76" si="627">FU75</f>
        <v>0</v>
      </c>
      <c r="HT75" s="792">
        <f t="shared" ref="HT75:HT76" si="628">AS75+CI75+EB75+FV75</f>
        <v>0</v>
      </c>
      <c r="HU75" s="792">
        <f t="shared" ref="HU75:HU76" si="629">AT75+CJ75+EC75+FW75</f>
        <v>0</v>
      </c>
      <c r="HV75" s="792">
        <f t="shared" ref="HV75:HV76" si="630">AU75+CK75+ED75+FX75</f>
        <v>0</v>
      </c>
      <c r="HW75" s="792">
        <f t="shared" ref="HW75:HW76" si="631">AV75+CL75+EE75+FY75</f>
        <v>0</v>
      </c>
      <c r="HX75" s="792">
        <f t="shared" ref="HX75:HX76" si="632">FZ75</f>
        <v>0</v>
      </c>
      <c r="HY75" s="792">
        <f t="shared" ref="HY75:HY76" si="633">AW75+CM75+EF75+GA75</f>
        <v>0</v>
      </c>
      <c r="HZ75" s="792">
        <f t="shared" ref="HZ75:HZ76" si="634">AX75+CN75+EG75+GB75</f>
        <v>0</v>
      </c>
      <c r="IA75" s="792">
        <f t="shared" ref="IA75:IA76" si="635">AY75+CO75+EH75+GC75</f>
        <v>0</v>
      </c>
      <c r="IB75" s="792">
        <f t="shared" ref="IB75:IB76" si="636">AZ75+CP75+EI75+GD75</f>
        <v>0</v>
      </c>
      <c r="IC75" s="792">
        <f t="shared" ref="IC75:IC76" si="637">GE75</f>
        <v>0</v>
      </c>
      <c r="ID75" s="792">
        <f t="shared" ref="ID75:ID76" si="638">BA75+CQ75+EJ75+GF75</f>
        <v>0</v>
      </c>
      <c r="IE75" s="792">
        <f t="shared" ref="IE75:IE76" si="639">BB75+CR75+EK75+GG75</f>
        <v>0</v>
      </c>
      <c r="IF75" s="792">
        <f t="shared" ref="IF75:IF76" si="640">BC75+CS75+EL75+GH75</f>
        <v>0</v>
      </c>
      <c r="IG75" s="792">
        <f t="shared" ref="IG75:IG76" si="641">BD75+CT75+EM75+GI75</f>
        <v>0</v>
      </c>
      <c r="IH75" s="792">
        <f t="shared" ref="IH75:IH76" si="642">CU75+GJ75</f>
        <v>0</v>
      </c>
      <c r="II75" s="792">
        <f t="shared" ref="II75:II76" si="643">BE75+CV75+EN75+GK75</f>
        <v>0</v>
      </c>
      <c r="IJ75" s="792">
        <f t="shared" ref="IJ75:IJ76" si="644">BF75+CW75+EO75+GL75</f>
        <v>0</v>
      </c>
      <c r="IK75" s="792">
        <f t="shared" ref="IK75:IK76" si="645">BG75+CX75+EP75+GM75</f>
        <v>0</v>
      </c>
      <c r="IL75" s="792">
        <f t="shared" ref="IL75:IL76" si="646">BH75+CY75+EQ75+GM75</f>
        <v>0</v>
      </c>
      <c r="IM75" s="792">
        <f t="shared" ref="IM75:IM76" si="647">CZ75+ER75+GO75</f>
        <v>0</v>
      </c>
      <c r="IN75" s="792">
        <f t="shared" ref="IN75:IN76" si="648">BI75+DA75+ES75+GP75</f>
        <v>1000000000</v>
      </c>
      <c r="IO75" s="792"/>
      <c r="IP75" s="792"/>
      <c r="IQ75" s="792"/>
      <c r="IR75" s="792"/>
      <c r="IS75" s="792">
        <f t="shared" ref="IS75:IS76" si="649">GZ75+HE75+HJ75+HO75+HT75+HY75+ID75+II75+IN75</f>
        <v>1095000000</v>
      </c>
      <c r="IT75" s="792">
        <f t="shared" ref="IT75:IT76" si="650">HA75+HF75+HK75+HP75+HU75+HZ75+IE75+IJ75+IO75</f>
        <v>579330000</v>
      </c>
      <c r="IU75" s="792">
        <f t="shared" ref="IU75:IU76" si="651">HB75+HG75+HL75+HQ75+HV75+IA75+IF75+IK75+IP75</f>
        <v>508696000</v>
      </c>
      <c r="IV75" s="792">
        <f t="shared" ref="IV75:IV76" si="652">HC75+HH75+HM75+HR75+HW75+IB75+IG75+IL75+IQ75</f>
        <v>506248450</v>
      </c>
      <c r="IW75" s="793">
        <f t="shared" ref="IW75:IW76" si="653">HD75+HI75+HN75+HS75+HX75+IC75+IH75+IM75+IR75</f>
        <v>0</v>
      </c>
    </row>
    <row r="76" spans="1:257" ht="81.75" customHeight="1" x14ac:dyDescent="0.2">
      <c r="A76" s="346"/>
      <c r="B76" s="346"/>
      <c r="C76" s="284"/>
      <c r="D76" s="986"/>
      <c r="E76" s="295"/>
      <c r="F76" s="295"/>
      <c r="G76" s="268">
        <v>51</v>
      </c>
      <c r="H76" s="848" t="s">
        <v>205</v>
      </c>
      <c r="I76" s="265" t="s">
        <v>206</v>
      </c>
      <c r="J76" s="270" t="s">
        <v>125</v>
      </c>
      <c r="K76" s="270">
        <v>13</v>
      </c>
      <c r="L76" s="270" t="s">
        <v>58</v>
      </c>
      <c r="M76" s="273">
        <v>0</v>
      </c>
      <c r="N76" s="273">
        <v>1</v>
      </c>
      <c r="O76" s="273">
        <v>0</v>
      </c>
      <c r="P76" s="274"/>
      <c r="Q76" s="273">
        <v>1</v>
      </c>
      <c r="R76" s="275"/>
      <c r="S76" s="333">
        <v>1</v>
      </c>
      <c r="T76" s="273">
        <v>1</v>
      </c>
      <c r="U76" s="273"/>
      <c r="V76" s="333">
        <v>1</v>
      </c>
      <c r="W76" s="273">
        <v>1</v>
      </c>
      <c r="X76" s="273"/>
      <c r="Y76" s="776">
        <v>1</v>
      </c>
      <c r="Z76" s="361"/>
      <c r="AA76" s="273">
        <v>12</v>
      </c>
      <c r="AB76" s="270" t="s">
        <v>74</v>
      </c>
      <c r="AC76" s="40"/>
      <c r="AD76" s="41"/>
      <c r="AE76" s="41"/>
      <c r="AF76" s="41"/>
      <c r="AG76" s="40"/>
      <c r="AH76" s="41"/>
      <c r="AI76" s="41"/>
      <c r="AJ76" s="41"/>
      <c r="AK76" s="40"/>
      <c r="AL76" s="41"/>
      <c r="AM76" s="41"/>
      <c r="AN76" s="41"/>
      <c r="AO76" s="40"/>
      <c r="AP76" s="41"/>
      <c r="AQ76" s="41"/>
      <c r="AR76" s="41"/>
      <c r="AS76" s="40"/>
      <c r="AT76" s="41"/>
      <c r="AU76" s="41"/>
      <c r="AV76" s="41"/>
      <c r="AW76" s="40"/>
      <c r="AX76" s="41"/>
      <c r="AY76" s="41"/>
      <c r="AZ76" s="41"/>
      <c r="BA76" s="40"/>
      <c r="BB76" s="41"/>
      <c r="BC76" s="41"/>
      <c r="BD76" s="41"/>
      <c r="BE76" s="40"/>
      <c r="BF76" s="41"/>
      <c r="BG76" s="41"/>
      <c r="BH76" s="41"/>
      <c r="BI76" s="40"/>
      <c r="BJ76" s="41"/>
      <c r="BK76" s="41"/>
      <c r="BL76" s="41"/>
      <c r="BM76" s="40">
        <f>+AC76+AG76+AK76+AO76+AS76+AW76+BA76+BE76+BI76</f>
        <v>0</v>
      </c>
      <c r="BN76" s="41">
        <f t="shared" si="603"/>
        <v>0</v>
      </c>
      <c r="BO76" s="41">
        <f t="shared" si="603"/>
        <v>0</v>
      </c>
      <c r="BP76" s="41">
        <f t="shared" si="603"/>
        <v>0</v>
      </c>
      <c r="BQ76" s="86"/>
      <c r="BR76" s="86"/>
      <c r="BS76" s="86"/>
      <c r="BT76" s="86"/>
      <c r="BU76" s="86"/>
      <c r="BV76" s="86"/>
      <c r="BW76" s="86"/>
      <c r="BX76" s="86"/>
      <c r="BY76" s="86"/>
      <c r="BZ76" s="88">
        <v>10000000</v>
      </c>
      <c r="CA76" s="87">
        <v>49160000</v>
      </c>
      <c r="CB76" s="87">
        <v>49160000</v>
      </c>
      <c r="CC76" s="87">
        <v>49160000</v>
      </c>
      <c r="CD76" s="87"/>
      <c r="CE76" s="87"/>
      <c r="CF76" s="87"/>
      <c r="CG76" s="87"/>
      <c r="CH76" s="87"/>
      <c r="CI76" s="86"/>
      <c r="CJ76" s="86"/>
      <c r="CK76" s="86"/>
      <c r="CL76" s="86"/>
      <c r="CM76" s="86"/>
      <c r="CN76" s="86"/>
      <c r="CO76" s="86"/>
      <c r="CP76" s="86"/>
      <c r="CQ76" s="86"/>
      <c r="CR76" s="86"/>
      <c r="CS76" s="86"/>
      <c r="CT76" s="86"/>
      <c r="CU76" s="86"/>
      <c r="CV76" s="86"/>
      <c r="CW76" s="86"/>
      <c r="CX76" s="86"/>
      <c r="CY76" s="86"/>
      <c r="CZ76" s="86"/>
      <c r="DA76" s="86"/>
      <c r="DB76" s="86"/>
      <c r="DC76" s="86"/>
      <c r="DD76" s="86"/>
      <c r="DE76" s="82">
        <v>10000000</v>
      </c>
      <c r="DF76" s="102">
        <f t="shared" si="604"/>
        <v>49160000</v>
      </c>
      <c r="DG76" s="102">
        <f t="shared" si="604"/>
        <v>49160000</v>
      </c>
      <c r="DH76" s="102">
        <f t="shared" si="604"/>
        <v>49160000</v>
      </c>
      <c r="DI76" s="102"/>
      <c r="DJ76" s="88"/>
      <c r="DK76" s="57"/>
      <c r="DL76" s="88"/>
      <c r="DM76" s="88"/>
      <c r="DN76" s="88"/>
      <c r="DO76" s="88"/>
      <c r="DP76" s="88"/>
      <c r="DQ76" s="88"/>
      <c r="DR76" s="88"/>
      <c r="DS76" s="88">
        <v>10000000</v>
      </c>
      <c r="DT76" s="88">
        <v>30000000</v>
      </c>
      <c r="DU76" s="88">
        <v>26000000</v>
      </c>
      <c r="DV76" s="88">
        <v>26000000</v>
      </c>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7"/>
      <c r="EU76" s="87"/>
      <c r="EV76" s="87"/>
      <c r="EW76" s="82">
        <f t="shared" si="605"/>
        <v>10000000</v>
      </c>
      <c r="EX76" s="90">
        <f t="shared" si="605"/>
        <v>30000000</v>
      </c>
      <c r="EY76" s="90">
        <f t="shared" si="606"/>
        <v>26000000</v>
      </c>
      <c r="EZ76" s="90">
        <f t="shared" si="606"/>
        <v>26000000</v>
      </c>
      <c r="FA76" s="173"/>
      <c r="FB76" s="87"/>
      <c r="FC76" s="88"/>
      <c r="FD76" s="88"/>
      <c r="FE76" s="88"/>
      <c r="FF76" s="133"/>
      <c r="FG76" s="87"/>
      <c r="FH76" s="87"/>
      <c r="FI76" s="87"/>
      <c r="FJ76" s="87"/>
      <c r="FK76" s="87"/>
      <c r="FL76" s="87">
        <v>5000000</v>
      </c>
      <c r="FM76" s="87">
        <v>29800000</v>
      </c>
      <c r="FN76" s="87">
        <v>29747433</v>
      </c>
      <c r="FO76" s="87">
        <v>29747433</v>
      </c>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2">
        <f>FB76+FG76+FL76+FQ76+FV76+GA76+GF76+GK76+GP76</f>
        <v>5000000</v>
      </c>
      <c r="GV76" s="82">
        <f t="shared" si="607"/>
        <v>29800000</v>
      </c>
      <c r="GW76" s="82">
        <f t="shared" si="607"/>
        <v>29747433</v>
      </c>
      <c r="GX76" s="82">
        <f t="shared" si="607"/>
        <v>29747433</v>
      </c>
      <c r="GY76" s="792">
        <f t="shared" si="607"/>
        <v>0</v>
      </c>
      <c r="GZ76" s="792">
        <f t="shared" si="608"/>
        <v>0</v>
      </c>
      <c r="HA76" s="792">
        <f t="shared" si="609"/>
        <v>0</v>
      </c>
      <c r="HB76" s="792">
        <f t="shared" si="610"/>
        <v>0</v>
      </c>
      <c r="HC76" s="792">
        <f t="shared" si="611"/>
        <v>0</v>
      </c>
      <c r="HD76" s="792">
        <f t="shared" si="612"/>
        <v>0</v>
      </c>
      <c r="HE76" s="792">
        <f t="shared" si="613"/>
        <v>0</v>
      </c>
      <c r="HF76" s="792">
        <f t="shared" si="614"/>
        <v>0</v>
      </c>
      <c r="HG76" s="792">
        <f t="shared" si="615"/>
        <v>0</v>
      </c>
      <c r="HH76" s="792">
        <f t="shared" si="616"/>
        <v>0</v>
      </c>
      <c r="HI76" s="792">
        <f t="shared" si="617"/>
        <v>0</v>
      </c>
      <c r="HJ76" s="792">
        <f t="shared" si="618"/>
        <v>25000000</v>
      </c>
      <c r="HK76" s="792">
        <f t="shared" si="619"/>
        <v>108960000</v>
      </c>
      <c r="HL76" s="792">
        <f t="shared" si="620"/>
        <v>104907433</v>
      </c>
      <c r="HM76" s="792">
        <f t="shared" si="621"/>
        <v>104907433</v>
      </c>
      <c r="HN76" s="792">
        <f t="shared" si="622"/>
        <v>0</v>
      </c>
      <c r="HO76" s="792">
        <f t="shared" si="623"/>
        <v>0</v>
      </c>
      <c r="HP76" s="792">
        <f t="shared" si="624"/>
        <v>0</v>
      </c>
      <c r="HQ76" s="792">
        <f t="shared" si="625"/>
        <v>0</v>
      </c>
      <c r="HR76" s="792">
        <f t="shared" si="626"/>
        <v>0</v>
      </c>
      <c r="HS76" s="792">
        <f t="shared" si="627"/>
        <v>0</v>
      </c>
      <c r="HT76" s="792">
        <f t="shared" si="628"/>
        <v>0</v>
      </c>
      <c r="HU76" s="792">
        <f t="shared" si="629"/>
        <v>0</v>
      </c>
      <c r="HV76" s="792">
        <f t="shared" si="630"/>
        <v>0</v>
      </c>
      <c r="HW76" s="792">
        <f t="shared" si="631"/>
        <v>0</v>
      </c>
      <c r="HX76" s="792">
        <f t="shared" si="632"/>
        <v>0</v>
      </c>
      <c r="HY76" s="792">
        <f t="shared" si="633"/>
        <v>0</v>
      </c>
      <c r="HZ76" s="792">
        <f t="shared" si="634"/>
        <v>0</v>
      </c>
      <c r="IA76" s="792">
        <f t="shared" si="635"/>
        <v>0</v>
      </c>
      <c r="IB76" s="792">
        <f t="shared" si="636"/>
        <v>0</v>
      </c>
      <c r="IC76" s="792">
        <f t="shared" si="637"/>
        <v>0</v>
      </c>
      <c r="ID76" s="792">
        <f t="shared" si="638"/>
        <v>0</v>
      </c>
      <c r="IE76" s="792">
        <f t="shared" si="639"/>
        <v>0</v>
      </c>
      <c r="IF76" s="792">
        <f t="shared" si="640"/>
        <v>0</v>
      </c>
      <c r="IG76" s="792">
        <f t="shared" si="641"/>
        <v>0</v>
      </c>
      <c r="IH76" s="792">
        <f t="shared" si="642"/>
        <v>0</v>
      </c>
      <c r="II76" s="792">
        <f t="shared" si="643"/>
        <v>0</v>
      </c>
      <c r="IJ76" s="792">
        <f t="shared" si="644"/>
        <v>0</v>
      </c>
      <c r="IK76" s="792">
        <f t="shared" si="645"/>
        <v>0</v>
      </c>
      <c r="IL76" s="792">
        <f t="shared" si="646"/>
        <v>0</v>
      </c>
      <c r="IM76" s="792">
        <f t="shared" si="647"/>
        <v>0</v>
      </c>
      <c r="IN76" s="792">
        <f t="shared" si="648"/>
        <v>0</v>
      </c>
      <c r="IO76" s="792"/>
      <c r="IP76" s="792"/>
      <c r="IQ76" s="792"/>
      <c r="IR76" s="792"/>
      <c r="IS76" s="792">
        <f t="shared" si="649"/>
        <v>25000000</v>
      </c>
      <c r="IT76" s="792">
        <f t="shared" si="650"/>
        <v>108960000</v>
      </c>
      <c r="IU76" s="792">
        <f t="shared" si="651"/>
        <v>104907433</v>
      </c>
      <c r="IV76" s="792">
        <f t="shared" si="652"/>
        <v>104907433</v>
      </c>
      <c r="IW76" s="793">
        <f t="shared" si="653"/>
        <v>0</v>
      </c>
    </row>
    <row r="77" spans="1:257" ht="24.75" customHeight="1" x14ac:dyDescent="0.2">
      <c r="A77" s="346"/>
      <c r="B77" s="346"/>
      <c r="C77" s="252">
        <v>12</v>
      </c>
      <c r="D77" s="253" t="s">
        <v>207</v>
      </c>
      <c r="E77" s="311"/>
      <c r="F77" s="311"/>
      <c r="G77" s="255"/>
      <c r="H77" s="255"/>
      <c r="I77" s="255"/>
      <c r="J77" s="255"/>
      <c r="K77" s="255"/>
      <c r="L77" s="255"/>
      <c r="M77" s="255"/>
      <c r="N77" s="255"/>
      <c r="O77" s="255"/>
      <c r="P77" s="255"/>
      <c r="Q77" s="255"/>
      <c r="R77" s="255"/>
      <c r="S77" s="255"/>
      <c r="T77" s="255"/>
      <c r="U77" s="255"/>
      <c r="V77" s="255"/>
      <c r="W77" s="255"/>
      <c r="X77" s="784"/>
      <c r="Y77" s="312"/>
      <c r="Z77" s="255"/>
      <c r="AA77" s="255"/>
      <c r="AB77" s="255"/>
      <c r="AC77" s="187">
        <f t="shared" ref="AC77:BL77" si="654">SUM(AC78)</f>
        <v>0</v>
      </c>
      <c r="AD77" s="187">
        <f t="shared" si="654"/>
        <v>0</v>
      </c>
      <c r="AE77" s="187">
        <f t="shared" si="654"/>
        <v>0</v>
      </c>
      <c r="AF77" s="187">
        <f t="shared" si="654"/>
        <v>0</v>
      </c>
      <c r="AG77" s="187">
        <f t="shared" si="654"/>
        <v>0</v>
      </c>
      <c r="AH77" s="187">
        <f t="shared" si="654"/>
        <v>63000000</v>
      </c>
      <c r="AI77" s="187">
        <f t="shared" si="654"/>
        <v>63000000</v>
      </c>
      <c r="AJ77" s="187">
        <f t="shared" si="654"/>
        <v>63000000</v>
      </c>
      <c r="AK77" s="187">
        <f t="shared" si="654"/>
        <v>80000000</v>
      </c>
      <c r="AL77" s="187">
        <f t="shared" si="654"/>
        <v>17000000</v>
      </c>
      <c r="AM77" s="187">
        <f t="shared" si="654"/>
        <v>15590000</v>
      </c>
      <c r="AN77" s="187">
        <f t="shared" si="654"/>
        <v>15590000</v>
      </c>
      <c r="AO77" s="187">
        <f t="shared" si="654"/>
        <v>0</v>
      </c>
      <c r="AP77" s="187">
        <f t="shared" si="654"/>
        <v>0</v>
      </c>
      <c r="AQ77" s="187">
        <f t="shared" si="654"/>
        <v>0</v>
      </c>
      <c r="AR77" s="187">
        <f t="shared" si="654"/>
        <v>0</v>
      </c>
      <c r="AS77" s="187">
        <f t="shared" si="654"/>
        <v>0</v>
      </c>
      <c r="AT77" s="187">
        <f t="shared" si="654"/>
        <v>0</v>
      </c>
      <c r="AU77" s="187">
        <f t="shared" si="654"/>
        <v>0</v>
      </c>
      <c r="AV77" s="187">
        <f t="shared" si="654"/>
        <v>0</v>
      </c>
      <c r="AW77" s="187">
        <f t="shared" si="654"/>
        <v>0</v>
      </c>
      <c r="AX77" s="187">
        <f t="shared" si="654"/>
        <v>0</v>
      </c>
      <c r="AY77" s="187">
        <f t="shared" si="654"/>
        <v>0</v>
      </c>
      <c r="AZ77" s="187">
        <f t="shared" si="654"/>
        <v>0</v>
      </c>
      <c r="BA77" s="187">
        <f t="shared" si="654"/>
        <v>0</v>
      </c>
      <c r="BB77" s="187">
        <f t="shared" si="654"/>
        <v>0</v>
      </c>
      <c r="BC77" s="187">
        <f t="shared" si="654"/>
        <v>0</v>
      </c>
      <c r="BD77" s="187">
        <f t="shared" si="654"/>
        <v>0</v>
      </c>
      <c r="BE77" s="187">
        <f t="shared" si="654"/>
        <v>0</v>
      </c>
      <c r="BF77" s="187">
        <f t="shared" si="654"/>
        <v>0</v>
      </c>
      <c r="BG77" s="187">
        <f t="shared" si="654"/>
        <v>0</v>
      </c>
      <c r="BH77" s="187">
        <f t="shared" si="654"/>
        <v>0</v>
      </c>
      <c r="BI77" s="187">
        <f t="shared" si="654"/>
        <v>2000000000</v>
      </c>
      <c r="BJ77" s="187">
        <f t="shared" si="654"/>
        <v>0</v>
      </c>
      <c r="BK77" s="187">
        <f t="shared" si="654"/>
        <v>0</v>
      </c>
      <c r="BL77" s="187">
        <f t="shared" si="654"/>
        <v>0</v>
      </c>
      <c r="BM77" s="187">
        <f t="shared" ref="BM77:DX77" si="655">SUM(BM78)</f>
        <v>2080000000</v>
      </c>
      <c r="BN77" s="187">
        <f t="shared" si="655"/>
        <v>80000000</v>
      </c>
      <c r="BO77" s="187">
        <f t="shared" si="655"/>
        <v>78590000</v>
      </c>
      <c r="BP77" s="187">
        <f t="shared" si="655"/>
        <v>78590000</v>
      </c>
      <c r="BQ77" s="187">
        <f t="shared" si="655"/>
        <v>0</v>
      </c>
      <c r="BR77" s="187">
        <f t="shared" si="655"/>
        <v>0</v>
      </c>
      <c r="BS77" s="187">
        <f t="shared" si="655"/>
        <v>0</v>
      </c>
      <c r="BT77" s="187">
        <f t="shared" si="655"/>
        <v>0</v>
      </c>
      <c r="BU77" s="187">
        <f t="shared" si="655"/>
        <v>0</v>
      </c>
      <c r="BV77" s="187">
        <f t="shared" si="655"/>
        <v>155080000</v>
      </c>
      <c r="BW77" s="187">
        <f t="shared" si="655"/>
        <v>155080000</v>
      </c>
      <c r="BX77" s="187">
        <f t="shared" si="655"/>
        <v>155080000</v>
      </c>
      <c r="BY77" s="187">
        <f t="shared" si="655"/>
        <v>0</v>
      </c>
      <c r="BZ77" s="187">
        <f t="shared" si="655"/>
        <v>90000000</v>
      </c>
      <c r="CA77" s="187">
        <f t="shared" si="655"/>
        <v>141300000</v>
      </c>
      <c r="CB77" s="187">
        <f t="shared" si="655"/>
        <v>93300000</v>
      </c>
      <c r="CC77" s="187">
        <f t="shared" si="655"/>
        <v>93300000</v>
      </c>
      <c r="CD77" s="187">
        <f t="shared" si="655"/>
        <v>0</v>
      </c>
      <c r="CE77" s="187">
        <f t="shared" si="655"/>
        <v>0</v>
      </c>
      <c r="CF77" s="187">
        <f t="shared" si="655"/>
        <v>0</v>
      </c>
      <c r="CG77" s="187">
        <f t="shared" si="655"/>
        <v>0</v>
      </c>
      <c r="CH77" s="187">
        <f t="shared" si="655"/>
        <v>0</v>
      </c>
      <c r="CI77" s="187">
        <f t="shared" si="655"/>
        <v>0</v>
      </c>
      <c r="CJ77" s="187">
        <f t="shared" si="655"/>
        <v>0</v>
      </c>
      <c r="CK77" s="187">
        <f t="shared" si="655"/>
        <v>0</v>
      </c>
      <c r="CL77" s="187">
        <f t="shared" si="655"/>
        <v>0</v>
      </c>
      <c r="CM77" s="187">
        <f t="shared" si="655"/>
        <v>0</v>
      </c>
      <c r="CN77" s="187">
        <f t="shared" si="655"/>
        <v>0</v>
      </c>
      <c r="CO77" s="187">
        <f t="shared" si="655"/>
        <v>0</v>
      </c>
      <c r="CP77" s="187">
        <f t="shared" si="655"/>
        <v>0</v>
      </c>
      <c r="CQ77" s="187">
        <f t="shared" si="655"/>
        <v>0</v>
      </c>
      <c r="CR77" s="187">
        <f t="shared" si="655"/>
        <v>0</v>
      </c>
      <c r="CS77" s="187">
        <f t="shared" si="655"/>
        <v>0</v>
      </c>
      <c r="CT77" s="187">
        <f t="shared" si="655"/>
        <v>0</v>
      </c>
      <c r="CU77" s="187">
        <f t="shared" si="655"/>
        <v>0</v>
      </c>
      <c r="CV77" s="187">
        <f t="shared" si="655"/>
        <v>0</v>
      </c>
      <c r="CW77" s="187">
        <f t="shared" si="655"/>
        <v>0</v>
      </c>
      <c r="CX77" s="187">
        <f t="shared" si="655"/>
        <v>0</v>
      </c>
      <c r="CY77" s="187">
        <f t="shared" si="655"/>
        <v>0</v>
      </c>
      <c r="CZ77" s="187">
        <f t="shared" si="655"/>
        <v>0</v>
      </c>
      <c r="DA77" s="187">
        <f t="shared" si="655"/>
        <v>0</v>
      </c>
      <c r="DB77" s="187">
        <f t="shared" si="655"/>
        <v>0</v>
      </c>
      <c r="DC77" s="187">
        <f t="shared" si="655"/>
        <v>0</v>
      </c>
      <c r="DD77" s="187">
        <f t="shared" si="655"/>
        <v>0</v>
      </c>
      <c r="DE77" s="187">
        <f t="shared" si="655"/>
        <v>90000000</v>
      </c>
      <c r="DF77" s="187">
        <f t="shared" si="655"/>
        <v>296380000</v>
      </c>
      <c r="DG77" s="187">
        <f t="shared" si="655"/>
        <v>248380000</v>
      </c>
      <c r="DH77" s="187">
        <f t="shared" si="655"/>
        <v>248380000</v>
      </c>
      <c r="DI77" s="187">
        <f t="shared" si="655"/>
        <v>0</v>
      </c>
      <c r="DJ77" s="187">
        <f t="shared" si="655"/>
        <v>0</v>
      </c>
      <c r="DK77" s="187">
        <f t="shared" si="655"/>
        <v>0</v>
      </c>
      <c r="DL77" s="187">
        <f t="shared" si="655"/>
        <v>0</v>
      </c>
      <c r="DM77" s="187">
        <f t="shared" si="655"/>
        <v>0</v>
      </c>
      <c r="DN77" s="187">
        <f t="shared" si="655"/>
        <v>0</v>
      </c>
      <c r="DO77" s="187">
        <f t="shared" si="655"/>
        <v>136640000</v>
      </c>
      <c r="DP77" s="187">
        <f t="shared" si="655"/>
        <v>124080666</v>
      </c>
      <c r="DQ77" s="187">
        <f t="shared" si="655"/>
        <v>124080666</v>
      </c>
      <c r="DR77" s="187">
        <f t="shared" si="655"/>
        <v>0</v>
      </c>
      <c r="DS77" s="187">
        <f t="shared" si="655"/>
        <v>30000000</v>
      </c>
      <c r="DT77" s="187">
        <f t="shared" si="655"/>
        <v>120000000</v>
      </c>
      <c r="DU77" s="187">
        <f t="shared" si="655"/>
        <v>119152000</v>
      </c>
      <c r="DV77" s="187">
        <f t="shared" si="655"/>
        <v>119152000</v>
      </c>
      <c r="DW77" s="187">
        <f t="shared" si="655"/>
        <v>0</v>
      </c>
      <c r="DX77" s="187">
        <f t="shared" si="655"/>
        <v>0</v>
      </c>
      <c r="DY77" s="187">
        <f t="shared" ref="DY77:EW77" si="656">SUM(DY78)</f>
        <v>0</v>
      </c>
      <c r="DZ77" s="187">
        <f t="shared" si="656"/>
        <v>0</v>
      </c>
      <c r="EA77" s="187">
        <f t="shared" si="656"/>
        <v>0</v>
      </c>
      <c r="EB77" s="187">
        <f t="shared" si="656"/>
        <v>0</v>
      </c>
      <c r="EC77" s="187">
        <f t="shared" si="656"/>
        <v>0</v>
      </c>
      <c r="ED77" s="187">
        <f t="shared" si="656"/>
        <v>0</v>
      </c>
      <c r="EE77" s="187">
        <f t="shared" si="656"/>
        <v>0</v>
      </c>
      <c r="EF77" s="187">
        <f t="shared" si="656"/>
        <v>0</v>
      </c>
      <c r="EG77" s="187">
        <f t="shared" si="656"/>
        <v>0</v>
      </c>
      <c r="EH77" s="187">
        <f t="shared" si="656"/>
        <v>0</v>
      </c>
      <c r="EI77" s="187">
        <f t="shared" si="656"/>
        <v>0</v>
      </c>
      <c r="EJ77" s="187">
        <f t="shared" si="656"/>
        <v>0</v>
      </c>
      <c r="EK77" s="187">
        <f t="shared" si="656"/>
        <v>0</v>
      </c>
      <c r="EL77" s="187">
        <f t="shared" si="656"/>
        <v>0</v>
      </c>
      <c r="EM77" s="187">
        <f t="shared" si="656"/>
        <v>0</v>
      </c>
      <c r="EN77" s="187">
        <f t="shared" si="656"/>
        <v>0</v>
      </c>
      <c r="EO77" s="187">
        <f t="shared" si="656"/>
        <v>0</v>
      </c>
      <c r="EP77" s="187">
        <f t="shared" si="656"/>
        <v>0</v>
      </c>
      <c r="EQ77" s="187">
        <f t="shared" si="656"/>
        <v>0</v>
      </c>
      <c r="ER77" s="187">
        <f t="shared" si="656"/>
        <v>0</v>
      </c>
      <c r="ES77" s="187">
        <f t="shared" si="656"/>
        <v>0</v>
      </c>
      <c r="ET77" s="187">
        <f t="shared" si="656"/>
        <v>0</v>
      </c>
      <c r="EU77" s="187">
        <f t="shared" si="656"/>
        <v>0</v>
      </c>
      <c r="EV77" s="187">
        <f t="shared" si="656"/>
        <v>0</v>
      </c>
      <c r="EW77" s="187">
        <f t="shared" si="656"/>
        <v>30000000</v>
      </c>
      <c r="EX77" s="187">
        <f t="shared" ref="EX77:IW77" si="657">SUM(EX78)</f>
        <v>256640000</v>
      </c>
      <c r="EY77" s="187">
        <f t="shared" si="657"/>
        <v>243232666</v>
      </c>
      <c r="EZ77" s="187">
        <f t="shared" si="657"/>
        <v>243232666</v>
      </c>
      <c r="FA77" s="187">
        <f t="shared" si="657"/>
        <v>0</v>
      </c>
      <c r="FB77" s="196">
        <f t="shared" si="657"/>
        <v>0</v>
      </c>
      <c r="FC77" s="186">
        <f t="shared" si="657"/>
        <v>0</v>
      </c>
      <c r="FD77" s="186">
        <f t="shared" si="657"/>
        <v>0</v>
      </c>
      <c r="FE77" s="186">
        <f t="shared" si="657"/>
        <v>0</v>
      </c>
      <c r="FF77" s="186">
        <f t="shared" si="657"/>
        <v>0</v>
      </c>
      <c r="FG77" s="187">
        <f t="shared" si="657"/>
        <v>0</v>
      </c>
      <c r="FH77" s="186">
        <f t="shared" si="657"/>
        <v>0</v>
      </c>
      <c r="FI77" s="186">
        <f t="shared" si="657"/>
        <v>0</v>
      </c>
      <c r="FJ77" s="186">
        <f t="shared" si="657"/>
        <v>0</v>
      </c>
      <c r="FK77" s="186">
        <f t="shared" si="657"/>
        <v>0</v>
      </c>
      <c r="FL77" s="187">
        <f t="shared" si="657"/>
        <v>20000000</v>
      </c>
      <c r="FM77" s="186">
        <f t="shared" si="657"/>
        <v>119240000</v>
      </c>
      <c r="FN77" s="186">
        <f t="shared" si="657"/>
        <v>119151667</v>
      </c>
      <c r="FO77" s="186">
        <f t="shared" si="657"/>
        <v>119151667</v>
      </c>
      <c r="FP77" s="186">
        <f t="shared" si="657"/>
        <v>0</v>
      </c>
      <c r="FQ77" s="187">
        <f t="shared" si="657"/>
        <v>0</v>
      </c>
      <c r="FR77" s="186">
        <f t="shared" si="657"/>
        <v>0</v>
      </c>
      <c r="FS77" s="186">
        <f t="shared" si="657"/>
        <v>0</v>
      </c>
      <c r="FT77" s="186">
        <f t="shared" si="657"/>
        <v>0</v>
      </c>
      <c r="FU77" s="186">
        <f t="shared" si="657"/>
        <v>0</v>
      </c>
      <c r="FV77" s="187">
        <f t="shared" si="657"/>
        <v>0</v>
      </c>
      <c r="FW77" s="186">
        <f t="shared" si="657"/>
        <v>0</v>
      </c>
      <c r="FX77" s="186">
        <f t="shared" si="657"/>
        <v>0</v>
      </c>
      <c r="FY77" s="186">
        <f t="shared" si="657"/>
        <v>0</v>
      </c>
      <c r="FZ77" s="186">
        <f t="shared" si="657"/>
        <v>0</v>
      </c>
      <c r="GA77" s="187">
        <f t="shared" si="657"/>
        <v>0</v>
      </c>
      <c r="GB77" s="186">
        <f t="shared" si="657"/>
        <v>0</v>
      </c>
      <c r="GC77" s="186">
        <f t="shared" si="657"/>
        <v>0</v>
      </c>
      <c r="GD77" s="186">
        <f t="shared" si="657"/>
        <v>0</v>
      </c>
      <c r="GE77" s="186">
        <f t="shared" si="657"/>
        <v>0</v>
      </c>
      <c r="GF77" s="187">
        <f t="shared" si="657"/>
        <v>0</v>
      </c>
      <c r="GG77" s="186">
        <f t="shared" si="657"/>
        <v>0</v>
      </c>
      <c r="GH77" s="186">
        <f t="shared" si="657"/>
        <v>0</v>
      </c>
      <c r="GI77" s="186">
        <f t="shared" si="657"/>
        <v>0</v>
      </c>
      <c r="GJ77" s="186">
        <f t="shared" si="657"/>
        <v>0</v>
      </c>
      <c r="GK77" s="187">
        <f t="shared" si="657"/>
        <v>0</v>
      </c>
      <c r="GL77" s="186">
        <f t="shared" si="657"/>
        <v>0</v>
      </c>
      <c r="GM77" s="186">
        <f t="shared" si="657"/>
        <v>0</v>
      </c>
      <c r="GN77" s="186">
        <f t="shared" si="657"/>
        <v>0</v>
      </c>
      <c r="GO77" s="186">
        <f t="shared" si="657"/>
        <v>0</v>
      </c>
      <c r="GP77" s="187">
        <f t="shared" si="657"/>
        <v>0</v>
      </c>
      <c r="GQ77" s="186">
        <f t="shared" si="657"/>
        <v>0</v>
      </c>
      <c r="GR77" s="186">
        <f t="shared" si="657"/>
        <v>0</v>
      </c>
      <c r="GS77" s="186">
        <f t="shared" si="657"/>
        <v>0</v>
      </c>
      <c r="GT77" s="186">
        <f t="shared" si="657"/>
        <v>0</v>
      </c>
      <c r="GU77" s="187">
        <f t="shared" si="657"/>
        <v>20000000</v>
      </c>
      <c r="GV77" s="186">
        <f t="shared" si="657"/>
        <v>119240000</v>
      </c>
      <c r="GW77" s="186">
        <f t="shared" si="657"/>
        <v>119151667</v>
      </c>
      <c r="GX77" s="186">
        <f t="shared" si="657"/>
        <v>119151667</v>
      </c>
      <c r="GY77" s="723">
        <f t="shared" si="657"/>
        <v>0</v>
      </c>
      <c r="GZ77" s="186">
        <f t="shared" si="657"/>
        <v>0</v>
      </c>
      <c r="HA77" s="186">
        <f t="shared" si="657"/>
        <v>0</v>
      </c>
      <c r="HB77" s="186">
        <f t="shared" si="657"/>
        <v>0</v>
      </c>
      <c r="HC77" s="186">
        <f t="shared" si="657"/>
        <v>0</v>
      </c>
      <c r="HD77" s="186">
        <f t="shared" si="657"/>
        <v>0</v>
      </c>
      <c r="HE77" s="186">
        <f t="shared" si="657"/>
        <v>0</v>
      </c>
      <c r="HF77" s="186">
        <f t="shared" si="657"/>
        <v>354720000</v>
      </c>
      <c r="HG77" s="186">
        <f t="shared" si="657"/>
        <v>342160666</v>
      </c>
      <c r="HH77" s="186">
        <f t="shared" si="657"/>
        <v>342160666</v>
      </c>
      <c r="HI77" s="186">
        <f t="shared" si="657"/>
        <v>0</v>
      </c>
      <c r="HJ77" s="186">
        <f t="shared" si="657"/>
        <v>220000000</v>
      </c>
      <c r="HK77" s="186">
        <f t="shared" si="657"/>
        <v>397540000</v>
      </c>
      <c r="HL77" s="186">
        <f t="shared" si="657"/>
        <v>347193667</v>
      </c>
      <c r="HM77" s="186">
        <f t="shared" si="657"/>
        <v>347193667</v>
      </c>
      <c r="HN77" s="186">
        <f t="shared" si="657"/>
        <v>0</v>
      </c>
      <c r="HO77" s="186">
        <f t="shared" si="657"/>
        <v>0</v>
      </c>
      <c r="HP77" s="186">
        <f t="shared" si="657"/>
        <v>0</v>
      </c>
      <c r="HQ77" s="186">
        <f t="shared" si="657"/>
        <v>0</v>
      </c>
      <c r="HR77" s="186">
        <f t="shared" si="657"/>
        <v>0</v>
      </c>
      <c r="HS77" s="186">
        <f t="shared" si="657"/>
        <v>0</v>
      </c>
      <c r="HT77" s="186">
        <f t="shared" si="657"/>
        <v>0</v>
      </c>
      <c r="HU77" s="186">
        <f t="shared" si="657"/>
        <v>0</v>
      </c>
      <c r="HV77" s="186">
        <f t="shared" si="657"/>
        <v>0</v>
      </c>
      <c r="HW77" s="186">
        <f t="shared" si="657"/>
        <v>0</v>
      </c>
      <c r="HX77" s="186">
        <f t="shared" si="657"/>
        <v>0</v>
      </c>
      <c r="HY77" s="186">
        <f t="shared" si="657"/>
        <v>0</v>
      </c>
      <c r="HZ77" s="186">
        <f t="shared" si="657"/>
        <v>0</v>
      </c>
      <c r="IA77" s="186">
        <f t="shared" si="657"/>
        <v>0</v>
      </c>
      <c r="IB77" s="186">
        <f t="shared" si="657"/>
        <v>0</v>
      </c>
      <c r="IC77" s="186">
        <f t="shared" si="657"/>
        <v>0</v>
      </c>
      <c r="ID77" s="186">
        <f t="shared" si="657"/>
        <v>0</v>
      </c>
      <c r="IE77" s="186">
        <f t="shared" si="657"/>
        <v>0</v>
      </c>
      <c r="IF77" s="186">
        <f t="shared" si="657"/>
        <v>0</v>
      </c>
      <c r="IG77" s="186">
        <f t="shared" si="657"/>
        <v>0</v>
      </c>
      <c r="IH77" s="186">
        <f t="shared" si="657"/>
        <v>0</v>
      </c>
      <c r="II77" s="186">
        <f t="shared" si="657"/>
        <v>0</v>
      </c>
      <c r="IJ77" s="186">
        <f t="shared" si="657"/>
        <v>0</v>
      </c>
      <c r="IK77" s="186">
        <f t="shared" si="657"/>
        <v>0</v>
      </c>
      <c r="IL77" s="186">
        <f t="shared" si="657"/>
        <v>0</v>
      </c>
      <c r="IM77" s="186">
        <f t="shared" si="657"/>
        <v>0</v>
      </c>
      <c r="IN77" s="186">
        <f t="shared" si="657"/>
        <v>2000000000</v>
      </c>
      <c r="IO77" s="186">
        <f t="shared" si="657"/>
        <v>0</v>
      </c>
      <c r="IP77" s="186">
        <f t="shared" si="657"/>
        <v>0</v>
      </c>
      <c r="IQ77" s="186">
        <f t="shared" si="657"/>
        <v>0</v>
      </c>
      <c r="IR77" s="186">
        <f t="shared" si="657"/>
        <v>0</v>
      </c>
      <c r="IS77" s="186">
        <f t="shared" si="657"/>
        <v>2220000000</v>
      </c>
      <c r="IT77" s="186">
        <f t="shared" si="657"/>
        <v>752260000</v>
      </c>
      <c r="IU77" s="186">
        <f t="shared" si="657"/>
        <v>689354333</v>
      </c>
      <c r="IV77" s="186">
        <f t="shared" si="657"/>
        <v>689354333</v>
      </c>
      <c r="IW77" s="186">
        <f t="shared" si="657"/>
        <v>0</v>
      </c>
    </row>
    <row r="78" spans="1:257" ht="104.25" customHeight="1" x14ac:dyDescent="0.2">
      <c r="A78" s="346"/>
      <c r="B78" s="346"/>
      <c r="C78" s="286">
        <v>8</v>
      </c>
      <c r="D78" s="287" t="s">
        <v>202</v>
      </c>
      <c r="E78" s="324">
        <v>665</v>
      </c>
      <c r="F78" s="324">
        <v>798</v>
      </c>
      <c r="G78" s="268">
        <v>52</v>
      </c>
      <c r="H78" s="848" t="s">
        <v>208</v>
      </c>
      <c r="I78" s="265" t="s">
        <v>209</v>
      </c>
      <c r="J78" s="270" t="s">
        <v>125</v>
      </c>
      <c r="K78" s="270">
        <v>13</v>
      </c>
      <c r="L78" s="307" t="s">
        <v>58</v>
      </c>
      <c r="M78" s="272">
        <v>0</v>
      </c>
      <c r="N78" s="272">
        <v>3</v>
      </c>
      <c r="O78" s="300">
        <v>3</v>
      </c>
      <c r="P78" s="302">
        <v>3</v>
      </c>
      <c r="Q78" s="266">
        <v>3</v>
      </c>
      <c r="R78" s="275"/>
      <c r="S78" s="402">
        <v>3</v>
      </c>
      <c r="T78" s="266">
        <v>3</v>
      </c>
      <c r="U78" s="403"/>
      <c r="V78" s="404">
        <v>3</v>
      </c>
      <c r="W78" s="266">
        <v>3</v>
      </c>
      <c r="X78" s="774"/>
      <c r="Y78" s="777">
        <v>3</v>
      </c>
      <c r="Z78" s="405">
        <f>BM78/BM77</f>
        <v>1</v>
      </c>
      <c r="AA78" s="272">
        <v>8</v>
      </c>
      <c r="AB78" s="307" t="s">
        <v>135</v>
      </c>
      <c r="AC78" s="52"/>
      <c r="AD78" s="41"/>
      <c r="AE78" s="41"/>
      <c r="AF78" s="41"/>
      <c r="AG78" s="52"/>
      <c r="AH78" s="47">
        <v>63000000</v>
      </c>
      <c r="AI78" s="41">
        <v>63000000</v>
      </c>
      <c r="AJ78" s="41">
        <v>63000000</v>
      </c>
      <c r="AK78" s="52">
        <v>80000000</v>
      </c>
      <c r="AL78" s="41">
        <v>17000000</v>
      </c>
      <c r="AM78" s="41">
        <v>15590000</v>
      </c>
      <c r="AN78" s="41">
        <v>15590000</v>
      </c>
      <c r="AO78" s="52"/>
      <c r="AP78" s="41"/>
      <c r="AQ78" s="41"/>
      <c r="AR78" s="41"/>
      <c r="AS78" s="52"/>
      <c r="AT78" s="41"/>
      <c r="AU78" s="41"/>
      <c r="AV78" s="41"/>
      <c r="AW78" s="52"/>
      <c r="AX78" s="41"/>
      <c r="AY78" s="41"/>
      <c r="AZ78" s="41"/>
      <c r="BA78" s="52"/>
      <c r="BB78" s="41"/>
      <c r="BC78" s="41"/>
      <c r="BD78" s="41"/>
      <c r="BE78" s="52"/>
      <c r="BF78" s="41"/>
      <c r="BG78" s="41"/>
      <c r="BH78" s="41"/>
      <c r="BI78" s="52">
        <v>2000000000</v>
      </c>
      <c r="BJ78" s="41"/>
      <c r="BK78" s="41"/>
      <c r="BL78" s="41"/>
      <c r="BM78" s="40">
        <f>+AC78+AG78+AK78+AO78+AS78+AW78+BA78+BE78+BI78</f>
        <v>2080000000</v>
      </c>
      <c r="BN78" s="41">
        <f>AD78+AH78+AL78+AP78+AT78+AX78+BB78+BF78+BJ78</f>
        <v>80000000</v>
      </c>
      <c r="BO78" s="41">
        <f>AE78+AI78+AM78+AQ78+AU78+AY78+BC78+BG78+BK78</f>
        <v>78590000</v>
      </c>
      <c r="BP78" s="41">
        <f>AF78+AJ78+AN78+AR78+AV78+AZ78+BD78+BH78+BL78</f>
        <v>78590000</v>
      </c>
      <c r="BQ78" s="87"/>
      <c r="BR78" s="87"/>
      <c r="BS78" s="87"/>
      <c r="BT78" s="87"/>
      <c r="BU78" s="87"/>
      <c r="BV78" s="87">
        <v>155080000</v>
      </c>
      <c r="BW78" s="87">
        <v>155080000</v>
      </c>
      <c r="BX78" s="87">
        <v>155080000</v>
      </c>
      <c r="BY78" s="87"/>
      <c r="BZ78" s="87">
        <v>90000000</v>
      </c>
      <c r="CA78" s="87">
        <v>141300000</v>
      </c>
      <c r="CB78" s="87">
        <v>93300000</v>
      </c>
      <c r="CC78" s="87">
        <v>93300000</v>
      </c>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2">
        <v>90000000</v>
      </c>
      <c r="DF78" s="102">
        <f>BR78+BV78+CA78+CF78+CJ78+CN78+CR78+CW78+DB78</f>
        <v>296380000</v>
      </c>
      <c r="DG78" s="102">
        <f>BS78+BW78+CB78+CG78+CK78+CO78+CS78+CX78+DC78</f>
        <v>248380000</v>
      </c>
      <c r="DH78" s="102">
        <f>BT78+BX78+CC78+CH78+CL78+CP78+CT78+CY78+DD78</f>
        <v>248380000</v>
      </c>
      <c r="DI78" s="102"/>
      <c r="DJ78" s="57"/>
      <c r="DK78" s="57"/>
      <c r="DL78" s="57"/>
      <c r="DM78" s="57"/>
      <c r="DN78" s="88"/>
      <c r="DO78" s="88">
        <v>136640000</v>
      </c>
      <c r="DP78" s="88">
        <v>124080666</v>
      </c>
      <c r="DQ78" s="88">
        <v>124080666</v>
      </c>
      <c r="DR78" s="88"/>
      <c r="DS78" s="88">
        <v>30000000</v>
      </c>
      <c r="DT78" s="88">
        <v>120000000</v>
      </c>
      <c r="DU78" s="88">
        <v>119152000</v>
      </c>
      <c r="DV78" s="88">
        <v>119152000</v>
      </c>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7"/>
      <c r="EU78" s="87"/>
      <c r="EV78" s="87"/>
      <c r="EW78" s="82">
        <f>DJ78+DN78+DS78+DX78+EB78+EF78+EJ78+EN78+ES78</f>
        <v>30000000</v>
      </c>
      <c r="EX78" s="90">
        <f>DK78+DO78+DT78+DY78+EC78+EG78+EK78+EO78+ET78</f>
        <v>256640000</v>
      </c>
      <c r="EY78" s="90">
        <f>DL78+DP78+DU78+DZ78+ED78+EH78+EL78+EP78+EU78</f>
        <v>243232666</v>
      </c>
      <c r="EZ78" s="90">
        <f>DM78+DQ78+DV78+EA78+EE78+EI78+EM78+EQ78+EV78</f>
        <v>243232666</v>
      </c>
      <c r="FA78" s="173"/>
      <c r="FB78" s="87"/>
      <c r="FC78" s="88"/>
      <c r="FD78" s="88"/>
      <c r="FE78" s="88"/>
      <c r="FF78" s="133"/>
      <c r="FG78" s="87"/>
      <c r="FH78" s="87"/>
      <c r="FI78" s="87"/>
      <c r="FJ78" s="87"/>
      <c r="FK78" s="87"/>
      <c r="FL78" s="87">
        <v>20000000</v>
      </c>
      <c r="FM78" s="87">
        <v>119240000</v>
      </c>
      <c r="FN78" s="87">
        <v>119151667</v>
      </c>
      <c r="FO78" s="87">
        <v>119151667</v>
      </c>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2">
        <f>FB78+FG78+FL78+FQ78+FV78+GA78+GF78+GK78+GP78</f>
        <v>20000000</v>
      </c>
      <c r="GV78" s="82">
        <f>GQ78+GL78+GG78+GB78+FW78+FR78+FM78+FH78+FC78</f>
        <v>119240000</v>
      </c>
      <c r="GW78" s="82">
        <f>GR78+GM78+GH78+GC78+FX78+FS78+FN78+FI78+FD78</f>
        <v>119151667</v>
      </c>
      <c r="GX78" s="82">
        <f>GS78+GN78+GI78+GD78+FY78+FT78+FO78+FJ78+FE78</f>
        <v>119151667</v>
      </c>
      <c r="GY78" s="792">
        <f>GT78+GO78+GJ78+GE78+FZ78+FU78+FP78+FK78+FF78</f>
        <v>0</v>
      </c>
      <c r="GZ78" s="792">
        <f>AC78+BQ78+DJ78+FB78</f>
        <v>0</v>
      </c>
      <c r="HA78" s="792">
        <f>AD78+BR78+DK78+FC78</f>
        <v>0</v>
      </c>
      <c r="HB78" s="792">
        <f>AE78+BS78+DL78+FD78</f>
        <v>0</v>
      </c>
      <c r="HC78" s="792">
        <f>AF78+BT78+DM78+FE78</f>
        <v>0</v>
      </c>
      <c r="HD78" s="792">
        <f>FF78</f>
        <v>0</v>
      </c>
      <c r="HE78" s="792">
        <f>AG78+BU78+DN78+FG78</f>
        <v>0</v>
      </c>
      <c r="HF78" s="792">
        <f>AH78+BV78+DO78+FH78</f>
        <v>354720000</v>
      </c>
      <c r="HG78" s="792">
        <f>AI78+BW78+DP78+FI78</f>
        <v>342160666</v>
      </c>
      <c r="HH78" s="792">
        <f>AJ78+BX78+DQ78+FJ78</f>
        <v>342160666</v>
      </c>
      <c r="HI78" s="792">
        <f>BY78+DR78+FK78</f>
        <v>0</v>
      </c>
      <c r="HJ78" s="792">
        <f>AK78+BZ78+DS78+FL78</f>
        <v>220000000</v>
      </c>
      <c r="HK78" s="792">
        <f>AL78+CA78+DT78+FM78</f>
        <v>397540000</v>
      </c>
      <c r="HL78" s="792">
        <f>AM78+CB78+DU78+FN78</f>
        <v>347193667</v>
      </c>
      <c r="HM78" s="792">
        <f>AN78+CC78+DV78+FO78</f>
        <v>347193667</v>
      </c>
      <c r="HN78" s="792">
        <f>CD78+DW78+FP78</f>
        <v>0</v>
      </c>
      <c r="HO78" s="792">
        <f>AO78+CE78+DX78+FQ78</f>
        <v>0</v>
      </c>
      <c r="HP78" s="792">
        <f>AP78+CF78+DY78+FR78</f>
        <v>0</v>
      </c>
      <c r="HQ78" s="792">
        <f>AQ78+CG78+DZ78+FS78</f>
        <v>0</v>
      </c>
      <c r="HR78" s="792">
        <f>AR78+CH78+EA78+FT78</f>
        <v>0</v>
      </c>
      <c r="HS78" s="792">
        <f>FU78</f>
        <v>0</v>
      </c>
      <c r="HT78" s="792">
        <f>AS78+CI78+EB78+FV78</f>
        <v>0</v>
      </c>
      <c r="HU78" s="792">
        <f>AT78+CJ78+EC78+FW78</f>
        <v>0</v>
      </c>
      <c r="HV78" s="792">
        <f>AU78+CK78+ED78+FX78</f>
        <v>0</v>
      </c>
      <c r="HW78" s="792">
        <f>AV78+CL78+EE78+FY78</f>
        <v>0</v>
      </c>
      <c r="HX78" s="792">
        <f>FZ78</f>
        <v>0</v>
      </c>
      <c r="HY78" s="792">
        <f>AW78+CM78+EF78+GA78</f>
        <v>0</v>
      </c>
      <c r="HZ78" s="792">
        <f>AX78+CN78+EG78+GB78</f>
        <v>0</v>
      </c>
      <c r="IA78" s="792">
        <f>AY78+CO78+EH78+GC78</f>
        <v>0</v>
      </c>
      <c r="IB78" s="792">
        <f>AZ78+CP78+EI78+GD78</f>
        <v>0</v>
      </c>
      <c r="IC78" s="792">
        <f>GE78</f>
        <v>0</v>
      </c>
      <c r="ID78" s="792">
        <f>BA78+CQ78+EJ78+GF78</f>
        <v>0</v>
      </c>
      <c r="IE78" s="792">
        <f>BB78+CR78+EK78+GG78</f>
        <v>0</v>
      </c>
      <c r="IF78" s="792">
        <f>BC78+CS78+EL78+GH78</f>
        <v>0</v>
      </c>
      <c r="IG78" s="792">
        <f>BD78+CT78+EM78+GI78</f>
        <v>0</v>
      </c>
      <c r="IH78" s="792">
        <f>CU78+GJ78</f>
        <v>0</v>
      </c>
      <c r="II78" s="792">
        <f>BE78+CV78+EN78+GK78</f>
        <v>0</v>
      </c>
      <c r="IJ78" s="792">
        <f>BF78+CW78+EO78+GL78</f>
        <v>0</v>
      </c>
      <c r="IK78" s="792">
        <f>BG78+CX78+EP78+GM78</f>
        <v>0</v>
      </c>
      <c r="IL78" s="792">
        <f>BH78+CY78+EQ78+GM78</f>
        <v>0</v>
      </c>
      <c r="IM78" s="792">
        <f>CZ78+ER78+GO78</f>
        <v>0</v>
      </c>
      <c r="IN78" s="792">
        <f>BI78+DA78+ES78+GP78</f>
        <v>2000000000</v>
      </c>
      <c r="IO78" s="792"/>
      <c r="IP78" s="792"/>
      <c r="IQ78" s="792"/>
      <c r="IR78" s="792"/>
      <c r="IS78" s="792">
        <f>GZ78+HE78+HJ78+HO78+HT78+HY78+ID78+II78+IN78</f>
        <v>2220000000</v>
      </c>
      <c r="IT78" s="792">
        <f>HA78+HF78+HK78+HP78+HU78+HZ78+IE78+IJ78+IO78</f>
        <v>752260000</v>
      </c>
      <c r="IU78" s="792">
        <f>HB78+HG78+HL78+HQ78+HV78+IA78+IF78+IK78+IP78</f>
        <v>689354333</v>
      </c>
      <c r="IV78" s="792">
        <f>HC78+HH78+HM78+HR78+HW78+IB78+IG78+IL78+IQ78</f>
        <v>689354333</v>
      </c>
      <c r="IW78" s="793">
        <f>HD78+HI78+HN78+HS78+HX78+IC78+IH78+IM78+IR78</f>
        <v>0</v>
      </c>
    </row>
    <row r="79" spans="1:257" ht="24.75" customHeight="1" x14ac:dyDescent="0.2">
      <c r="A79" s="346"/>
      <c r="B79" s="346"/>
      <c r="C79" s="252">
        <v>13</v>
      </c>
      <c r="D79" s="253" t="s">
        <v>210</v>
      </c>
      <c r="E79" s="255"/>
      <c r="F79" s="311"/>
      <c r="G79" s="255"/>
      <c r="H79" s="255"/>
      <c r="I79" s="255"/>
      <c r="J79" s="255"/>
      <c r="K79" s="255"/>
      <c r="L79" s="255"/>
      <c r="M79" s="255"/>
      <c r="N79" s="255"/>
      <c r="O79" s="255"/>
      <c r="P79" s="255"/>
      <c r="Q79" s="255"/>
      <c r="R79" s="255"/>
      <c r="S79" s="255"/>
      <c r="T79" s="255"/>
      <c r="U79" s="255"/>
      <c r="V79" s="255"/>
      <c r="W79" s="255"/>
      <c r="X79" s="784"/>
      <c r="Y79" s="312"/>
      <c r="Z79" s="255"/>
      <c r="AA79" s="255"/>
      <c r="AB79" s="255"/>
      <c r="AC79" s="186">
        <f t="shared" ref="AC79:BL79" si="658">SUM(AC80)</f>
        <v>0</v>
      </c>
      <c r="AD79" s="186">
        <f t="shared" si="658"/>
        <v>0</v>
      </c>
      <c r="AE79" s="186">
        <f t="shared" si="658"/>
        <v>0</v>
      </c>
      <c r="AF79" s="186">
        <f t="shared" si="658"/>
        <v>0</v>
      </c>
      <c r="AG79" s="186">
        <f t="shared" si="658"/>
        <v>292360000</v>
      </c>
      <c r="AH79" s="186">
        <f t="shared" si="658"/>
        <v>297765559</v>
      </c>
      <c r="AI79" s="186">
        <f t="shared" si="658"/>
        <v>292360000</v>
      </c>
      <c r="AJ79" s="186">
        <f t="shared" si="658"/>
        <v>292360000</v>
      </c>
      <c r="AK79" s="186">
        <f t="shared" si="658"/>
        <v>83000000</v>
      </c>
      <c r="AL79" s="186">
        <f t="shared" si="658"/>
        <v>288140678</v>
      </c>
      <c r="AM79" s="186">
        <f t="shared" si="658"/>
        <v>252784155</v>
      </c>
      <c r="AN79" s="186">
        <f t="shared" si="658"/>
        <v>252784155</v>
      </c>
      <c r="AO79" s="186">
        <f t="shared" si="658"/>
        <v>0</v>
      </c>
      <c r="AP79" s="186">
        <f t="shared" si="658"/>
        <v>0</v>
      </c>
      <c r="AQ79" s="186">
        <f t="shared" si="658"/>
        <v>0</v>
      </c>
      <c r="AR79" s="186">
        <f t="shared" si="658"/>
        <v>0</v>
      </c>
      <c r="AS79" s="186">
        <f t="shared" si="658"/>
        <v>0</v>
      </c>
      <c r="AT79" s="186">
        <f t="shared" si="658"/>
        <v>0</v>
      </c>
      <c r="AU79" s="186">
        <f t="shared" si="658"/>
        <v>0</v>
      </c>
      <c r="AV79" s="186">
        <f t="shared" si="658"/>
        <v>0</v>
      </c>
      <c r="AW79" s="186">
        <f t="shared" si="658"/>
        <v>0</v>
      </c>
      <c r="AX79" s="186">
        <f t="shared" si="658"/>
        <v>0</v>
      </c>
      <c r="AY79" s="186">
        <f t="shared" si="658"/>
        <v>0</v>
      </c>
      <c r="AZ79" s="186">
        <f t="shared" si="658"/>
        <v>0</v>
      </c>
      <c r="BA79" s="186">
        <f t="shared" si="658"/>
        <v>0</v>
      </c>
      <c r="BB79" s="186">
        <f t="shared" si="658"/>
        <v>0</v>
      </c>
      <c r="BC79" s="186">
        <f t="shared" si="658"/>
        <v>0</v>
      </c>
      <c r="BD79" s="186">
        <f t="shared" si="658"/>
        <v>0</v>
      </c>
      <c r="BE79" s="186">
        <f t="shared" si="658"/>
        <v>0</v>
      </c>
      <c r="BF79" s="186">
        <f t="shared" si="658"/>
        <v>0</v>
      </c>
      <c r="BG79" s="186">
        <f t="shared" si="658"/>
        <v>0</v>
      </c>
      <c r="BH79" s="186">
        <f t="shared" si="658"/>
        <v>0</v>
      </c>
      <c r="BI79" s="186">
        <f t="shared" si="658"/>
        <v>0</v>
      </c>
      <c r="BJ79" s="186">
        <f t="shared" si="658"/>
        <v>0</v>
      </c>
      <c r="BK79" s="186">
        <f t="shared" si="658"/>
        <v>0</v>
      </c>
      <c r="BL79" s="186">
        <f t="shared" si="658"/>
        <v>0</v>
      </c>
      <c r="BM79" s="186">
        <f t="shared" ref="BM79:DX79" si="659">SUM(BM80)</f>
        <v>375360000</v>
      </c>
      <c r="BN79" s="186">
        <f t="shared" si="659"/>
        <v>585906237</v>
      </c>
      <c r="BO79" s="186">
        <f t="shared" si="659"/>
        <v>545144155</v>
      </c>
      <c r="BP79" s="186">
        <f t="shared" si="659"/>
        <v>545144155</v>
      </c>
      <c r="BQ79" s="186">
        <f t="shared" si="659"/>
        <v>0</v>
      </c>
      <c r="BR79" s="186">
        <f t="shared" si="659"/>
        <v>0</v>
      </c>
      <c r="BS79" s="186">
        <f t="shared" si="659"/>
        <v>0</v>
      </c>
      <c r="BT79" s="186">
        <f t="shared" si="659"/>
        <v>0</v>
      </c>
      <c r="BU79" s="186">
        <f t="shared" si="659"/>
        <v>386620800</v>
      </c>
      <c r="BV79" s="186">
        <f t="shared" si="659"/>
        <v>138706963</v>
      </c>
      <c r="BW79" s="186">
        <f t="shared" si="659"/>
        <v>138706963</v>
      </c>
      <c r="BX79" s="186">
        <f t="shared" si="659"/>
        <v>138706963</v>
      </c>
      <c r="BY79" s="186">
        <f t="shared" si="659"/>
        <v>0</v>
      </c>
      <c r="BZ79" s="186">
        <f t="shared" si="659"/>
        <v>0</v>
      </c>
      <c r="CA79" s="186">
        <f t="shared" si="659"/>
        <v>901202600</v>
      </c>
      <c r="CB79" s="186">
        <f t="shared" si="659"/>
        <v>901202600</v>
      </c>
      <c r="CC79" s="186">
        <f t="shared" si="659"/>
        <v>876282600</v>
      </c>
      <c r="CD79" s="186">
        <f t="shared" si="659"/>
        <v>0</v>
      </c>
      <c r="CE79" s="186">
        <f t="shared" si="659"/>
        <v>0</v>
      </c>
      <c r="CF79" s="186">
        <f t="shared" si="659"/>
        <v>0</v>
      </c>
      <c r="CG79" s="186">
        <f t="shared" si="659"/>
        <v>0</v>
      </c>
      <c r="CH79" s="186">
        <f t="shared" si="659"/>
        <v>0</v>
      </c>
      <c r="CI79" s="186">
        <f t="shared" si="659"/>
        <v>0</v>
      </c>
      <c r="CJ79" s="186">
        <f t="shared" si="659"/>
        <v>0</v>
      </c>
      <c r="CK79" s="186">
        <f t="shared" si="659"/>
        <v>0</v>
      </c>
      <c r="CL79" s="186">
        <f t="shared" si="659"/>
        <v>0</v>
      </c>
      <c r="CM79" s="186">
        <f t="shared" si="659"/>
        <v>0</v>
      </c>
      <c r="CN79" s="186">
        <f t="shared" si="659"/>
        <v>0</v>
      </c>
      <c r="CO79" s="186">
        <f t="shared" si="659"/>
        <v>0</v>
      </c>
      <c r="CP79" s="186">
        <f t="shared" si="659"/>
        <v>0</v>
      </c>
      <c r="CQ79" s="186">
        <f t="shared" si="659"/>
        <v>0</v>
      </c>
      <c r="CR79" s="186">
        <f t="shared" si="659"/>
        <v>0</v>
      </c>
      <c r="CS79" s="186">
        <f t="shared" si="659"/>
        <v>0</v>
      </c>
      <c r="CT79" s="186">
        <f t="shared" si="659"/>
        <v>0</v>
      </c>
      <c r="CU79" s="186">
        <f t="shared" si="659"/>
        <v>0</v>
      </c>
      <c r="CV79" s="186">
        <f t="shared" si="659"/>
        <v>0</v>
      </c>
      <c r="CW79" s="186">
        <f t="shared" si="659"/>
        <v>0</v>
      </c>
      <c r="CX79" s="186">
        <f t="shared" si="659"/>
        <v>0</v>
      </c>
      <c r="CY79" s="186">
        <f t="shared" si="659"/>
        <v>0</v>
      </c>
      <c r="CZ79" s="186">
        <f t="shared" si="659"/>
        <v>0</v>
      </c>
      <c r="DA79" s="186">
        <f t="shared" si="659"/>
        <v>0</v>
      </c>
      <c r="DB79" s="186">
        <f t="shared" si="659"/>
        <v>0</v>
      </c>
      <c r="DC79" s="186">
        <f t="shared" si="659"/>
        <v>0</v>
      </c>
      <c r="DD79" s="186">
        <f t="shared" si="659"/>
        <v>0</v>
      </c>
      <c r="DE79" s="186">
        <f t="shared" si="659"/>
        <v>386620800</v>
      </c>
      <c r="DF79" s="186">
        <f t="shared" si="659"/>
        <v>1039909563</v>
      </c>
      <c r="DG79" s="186">
        <f t="shared" si="659"/>
        <v>1039909563</v>
      </c>
      <c r="DH79" s="186">
        <f t="shared" si="659"/>
        <v>1014989563</v>
      </c>
      <c r="DI79" s="186">
        <f t="shared" si="659"/>
        <v>0</v>
      </c>
      <c r="DJ79" s="186">
        <f t="shared" si="659"/>
        <v>0</v>
      </c>
      <c r="DK79" s="186">
        <f t="shared" si="659"/>
        <v>0</v>
      </c>
      <c r="DL79" s="186">
        <f t="shared" si="659"/>
        <v>0</v>
      </c>
      <c r="DM79" s="186">
        <f t="shared" si="659"/>
        <v>0</v>
      </c>
      <c r="DN79" s="186">
        <f t="shared" si="659"/>
        <v>0</v>
      </c>
      <c r="DO79" s="186">
        <f t="shared" si="659"/>
        <v>226713698</v>
      </c>
      <c r="DP79" s="186">
        <f t="shared" si="659"/>
        <v>203289884.66</v>
      </c>
      <c r="DQ79" s="186">
        <f t="shared" si="659"/>
        <v>188664528.66</v>
      </c>
      <c r="DR79" s="186">
        <f t="shared" si="659"/>
        <v>0</v>
      </c>
      <c r="DS79" s="186">
        <f t="shared" si="659"/>
        <v>398219424</v>
      </c>
      <c r="DT79" s="186">
        <f t="shared" si="659"/>
        <v>862000000</v>
      </c>
      <c r="DU79" s="186">
        <f t="shared" si="659"/>
        <v>689897000</v>
      </c>
      <c r="DV79" s="186">
        <f t="shared" si="659"/>
        <v>689897000</v>
      </c>
      <c r="DW79" s="186">
        <f t="shared" si="659"/>
        <v>0</v>
      </c>
      <c r="DX79" s="186">
        <f t="shared" si="659"/>
        <v>0</v>
      </c>
      <c r="DY79" s="186">
        <f t="shared" ref="DY79:EW79" si="660">SUM(DY80)</f>
        <v>0</v>
      </c>
      <c r="DZ79" s="186">
        <f t="shared" si="660"/>
        <v>0</v>
      </c>
      <c r="EA79" s="186">
        <f t="shared" si="660"/>
        <v>0</v>
      </c>
      <c r="EB79" s="186">
        <f t="shared" si="660"/>
        <v>0</v>
      </c>
      <c r="EC79" s="186">
        <f t="shared" si="660"/>
        <v>0</v>
      </c>
      <c r="ED79" s="186">
        <f t="shared" si="660"/>
        <v>0</v>
      </c>
      <c r="EE79" s="186">
        <f t="shared" si="660"/>
        <v>0</v>
      </c>
      <c r="EF79" s="186">
        <f t="shared" si="660"/>
        <v>0</v>
      </c>
      <c r="EG79" s="186">
        <f t="shared" si="660"/>
        <v>0</v>
      </c>
      <c r="EH79" s="186">
        <f t="shared" si="660"/>
        <v>0</v>
      </c>
      <c r="EI79" s="186">
        <f t="shared" si="660"/>
        <v>0</v>
      </c>
      <c r="EJ79" s="186">
        <f t="shared" si="660"/>
        <v>0</v>
      </c>
      <c r="EK79" s="186">
        <f t="shared" si="660"/>
        <v>0</v>
      </c>
      <c r="EL79" s="186">
        <f t="shared" si="660"/>
        <v>0</v>
      </c>
      <c r="EM79" s="186">
        <f t="shared" si="660"/>
        <v>0</v>
      </c>
      <c r="EN79" s="186">
        <f t="shared" si="660"/>
        <v>0</v>
      </c>
      <c r="EO79" s="186">
        <f t="shared" si="660"/>
        <v>0</v>
      </c>
      <c r="EP79" s="186">
        <f t="shared" si="660"/>
        <v>0</v>
      </c>
      <c r="EQ79" s="186">
        <f t="shared" si="660"/>
        <v>0</v>
      </c>
      <c r="ER79" s="186">
        <f t="shared" si="660"/>
        <v>0</v>
      </c>
      <c r="ES79" s="186">
        <f t="shared" si="660"/>
        <v>0</v>
      </c>
      <c r="ET79" s="186">
        <f t="shared" si="660"/>
        <v>0</v>
      </c>
      <c r="EU79" s="186">
        <f t="shared" si="660"/>
        <v>0</v>
      </c>
      <c r="EV79" s="186">
        <f t="shared" si="660"/>
        <v>0</v>
      </c>
      <c r="EW79" s="186">
        <f t="shared" si="660"/>
        <v>398219424</v>
      </c>
      <c r="EX79" s="186">
        <f t="shared" ref="EX79:IW79" si="661">SUM(EX80)</f>
        <v>1088713698</v>
      </c>
      <c r="EY79" s="186">
        <f t="shared" si="661"/>
        <v>893186884.65999997</v>
      </c>
      <c r="EZ79" s="186">
        <f t="shared" si="661"/>
        <v>878561528.65999997</v>
      </c>
      <c r="FA79" s="186">
        <f t="shared" si="661"/>
        <v>0</v>
      </c>
      <c r="FB79" s="723">
        <f t="shared" si="661"/>
        <v>0</v>
      </c>
      <c r="FC79" s="186">
        <f t="shared" si="661"/>
        <v>0</v>
      </c>
      <c r="FD79" s="186">
        <f t="shared" si="661"/>
        <v>0</v>
      </c>
      <c r="FE79" s="186">
        <f t="shared" si="661"/>
        <v>0</v>
      </c>
      <c r="FF79" s="186">
        <f t="shared" si="661"/>
        <v>0</v>
      </c>
      <c r="FG79" s="186">
        <f t="shared" si="661"/>
        <v>0</v>
      </c>
      <c r="FH79" s="186">
        <f t="shared" si="661"/>
        <v>601965511</v>
      </c>
      <c r="FI79" s="186">
        <f t="shared" si="661"/>
        <v>601965511</v>
      </c>
      <c r="FJ79" s="186">
        <f t="shared" si="661"/>
        <v>601965511</v>
      </c>
      <c r="FK79" s="186">
        <f t="shared" si="661"/>
        <v>14625356</v>
      </c>
      <c r="FL79" s="186">
        <f t="shared" si="661"/>
        <v>410166007</v>
      </c>
      <c r="FM79" s="186">
        <f t="shared" si="661"/>
        <v>829924879</v>
      </c>
      <c r="FN79" s="186">
        <f t="shared" si="661"/>
        <v>828915032</v>
      </c>
      <c r="FO79" s="186">
        <f t="shared" si="661"/>
        <v>817163432</v>
      </c>
      <c r="FP79" s="186">
        <f t="shared" si="661"/>
        <v>0</v>
      </c>
      <c r="FQ79" s="186">
        <f t="shared" si="661"/>
        <v>0</v>
      </c>
      <c r="FR79" s="186">
        <f t="shared" si="661"/>
        <v>0</v>
      </c>
      <c r="FS79" s="186">
        <f t="shared" si="661"/>
        <v>0</v>
      </c>
      <c r="FT79" s="186">
        <f t="shared" si="661"/>
        <v>0</v>
      </c>
      <c r="FU79" s="186">
        <f t="shared" si="661"/>
        <v>0</v>
      </c>
      <c r="FV79" s="186">
        <f t="shared" si="661"/>
        <v>0</v>
      </c>
      <c r="FW79" s="186">
        <f t="shared" si="661"/>
        <v>0</v>
      </c>
      <c r="FX79" s="186">
        <f t="shared" si="661"/>
        <v>0</v>
      </c>
      <c r="FY79" s="186">
        <f t="shared" si="661"/>
        <v>0</v>
      </c>
      <c r="FZ79" s="186">
        <f t="shared" si="661"/>
        <v>0</v>
      </c>
      <c r="GA79" s="186">
        <f t="shared" si="661"/>
        <v>0</v>
      </c>
      <c r="GB79" s="186">
        <f t="shared" si="661"/>
        <v>0</v>
      </c>
      <c r="GC79" s="186">
        <f t="shared" si="661"/>
        <v>0</v>
      </c>
      <c r="GD79" s="186">
        <f t="shared" si="661"/>
        <v>0</v>
      </c>
      <c r="GE79" s="186">
        <f t="shared" si="661"/>
        <v>0</v>
      </c>
      <c r="GF79" s="186">
        <f t="shared" si="661"/>
        <v>0</v>
      </c>
      <c r="GG79" s="186">
        <f t="shared" si="661"/>
        <v>0</v>
      </c>
      <c r="GH79" s="186">
        <f t="shared" si="661"/>
        <v>0</v>
      </c>
      <c r="GI79" s="186">
        <f t="shared" si="661"/>
        <v>0</v>
      </c>
      <c r="GJ79" s="186">
        <f t="shared" si="661"/>
        <v>0</v>
      </c>
      <c r="GK79" s="186">
        <f t="shared" si="661"/>
        <v>0</v>
      </c>
      <c r="GL79" s="186">
        <f t="shared" si="661"/>
        <v>0</v>
      </c>
      <c r="GM79" s="186">
        <f t="shared" si="661"/>
        <v>0</v>
      </c>
      <c r="GN79" s="186">
        <f t="shared" si="661"/>
        <v>0</v>
      </c>
      <c r="GO79" s="186">
        <f t="shared" si="661"/>
        <v>0</v>
      </c>
      <c r="GP79" s="186">
        <f t="shared" si="661"/>
        <v>0</v>
      </c>
      <c r="GQ79" s="186">
        <f t="shared" si="661"/>
        <v>0</v>
      </c>
      <c r="GR79" s="186">
        <f t="shared" si="661"/>
        <v>0</v>
      </c>
      <c r="GS79" s="186">
        <f t="shared" si="661"/>
        <v>0</v>
      </c>
      <c r="GT79" s="186">
        <f t="shared" si="661"/>
        <v>0</v>
      </c>
      <c r="GU79" s="186">
        <f t="shared" si="661"/>
        <v>410166007</v>
      </c>
      <c r="GV79" s="186">
        <f t="shared" si="661"/>
        <v>1431890390</v>
      </c>
      <c r="GW79" s="186">
        <f t="shared" si="661"/>
        <v>1430880543</v>
      </c>
      <c r="GX79" s="186">
        <f t="shared" si="661"/>
        <v>1419128943</v>
      </c>
      <c r="GY79" s="723">
        <f t="shared" si="661"/>
        <v>14625356</v>
      </c>
      <c r="GZ79" s="186">
        <f t="shared" si="661"/>
        <v>0</v>
      </c>
      <c r="HA79" s="186">
        <f t="shared" si="661"/>
        <v>0</v>
      </c>
      <c r="HB79" s="186">
        <f t="shared" si="661"/>
        <v>0</v>
      </c>
      <c r="HC79" s="186">
        <f t="shared" si="661"/>
        <v>0</v>
      </c>
      <c r="HD79" s="186">
        <f t="shared" si="661"/>
        <v>0</v>
      </c>
      <c r="HE79" s="186">
        <f t="shared" si="661"/>
        <v>678980800</v>
      </c>
      <c r="HF79" s="186">
        <f t="shared" si="661"/>
        <v>1265151731</v>
      </c>
      <c r="HG79" s="186">
        <f t="shared" si="661"/>
        <v>1236322358.6599998</v>
      </c>
      <c r="HH79" s="186">
        <f t="shared" si="661"/>
        <v>1221697002.6599998</v>
      </c>
      <c r="HI79" s="186">
        <f t="shared" si="661"/>
        <v>14625356</v>
      </c>
      <c r="HJ79" s="186">
        <f t="shared" si="661"/>
        <v>891385431</v>
      </c>
      <c r="HK79" s="186">
        <f t="shared" si="661"/>
        <v>2881268157</v>
      </c>
      <c r="HL79" s="186">
        <f t="shared" si="661"/>
        <v>2672798787</v>
      </c>
      <c r="HM79" s="186">
        <f t="shared" si="661"/>
        <v>2636127187</v>
      </c>
      <c r="HN79" s="186">
        <f t="shared" si="661"/>
        <v>0</v>
      </c>
      <c r="HO79" s="186">
        <f t="shared" si="661"/>
        <v>0</v>
      </c>
      <c r="HP79" s="186">
        <f t="shared" si="661"/>
        <v>0</v>
      </c>
      <c r="HQ79" s="186">
        <f t="shared" si="661"/>
        <v>0</v>
      </c>
      <c r="HR79" s="186">
        <f t="shared" si="661"/>
        <v>0</v>
      </c>
      <c r="HS79" s="186">
        <f t="shared" si="661"/>
        <v>0</v>
      </c>
      <c r="HT79" s="186">
        <f t="shared" si="661"/>
        <v>0</v>
      </c>
      <c r="HU79" s="186">
        <f t="shared" si="661"/>
        <v>0</v>
      </c>
      <c r="HV79" s="186">
        <f t="shared" si="661"/>
        <v>0</v>
      </c>
      <c r="HW79" s="186">
        <f t="shared" si="661"/>
        <v>0</v>
      </c>
      <c r="HX79" s="186">
        <f t="shared" si="661"/>
        <v>0</v>
      </c>
      <c r="HY79" s="186">
        <f t="shared" si="661"/>
        <v>0</v>
      </c>
      <c r="HZ79" s="186">
        <f t="shared" si="661"/>
        <v>0</v>
      </c>
      <c r="IA79" s="186">
        <f t="shared" si="661"/>
        <v>0</v>
      </c>
      <c r="IB79" s="186">
        <f t="shared" si="661"/>
        <v>0</v>
      </c>
      <c r="IC79" s="186">
        <f t="shared" si="661"/>
        <v>0</v>
      </c>
      <c r="ID79" s="186">
        <f t="shared" si="661"/>
        <v>0</v>
      </c>
      <c r="IE79" s="186">
        <f t="shared" si="661"/>
        <v>0</v>
      </c>
      <c r="IF79" s="186">
        <f t="shared" si="661"/>
        <v>0</v>
      </c>
      <c r="IG79" s="186">
        <f t="shared" si="661"/>
        <v>0</v>
      </c>
      <c r="IH79" s="186">
        <f t="shared" si="661"/>
        <v>0</v>
      </c>
      <c r="II79" s="186">
        <f t="shared" si="661"/>
        <v>0</v>
      </c>
      <c r="IJ79" s="186">
        <f t="shared" si="661"/>
        <v>0</v>
      </c>
      <c r="IK79" s="186">
        <f t="shared" si="661"/>
        <v>0</v>
      </c>
      <c r="IL79" s="186">
        <f t="shared" si="661"/>
        <v>0</v>
      </c>
      <c r="IM79" s="186">
        <f t="shared" si="661"/>
        <v>0</v>
      </c>
      <c r="IN79" s="186">
        <f t="shared" si="661"/>
        <v>0</v>
      </c>
      <c r="IO79" s="186">
        <f t="shared" si="661"/>
        <v>0</v>
      </c>
      <c r="IP79" s="186">
        <f t="shared" si="661"/>
        <v>0</v>
      </c>
      <c r="IQ79" s="186">
        <f t="shared" si="661"/>
        <v>0</v>
      </c>
      <c r="IR79" s="186">
        <f t="shared" si="661"/>
        <v>0</v>
      </c>
      <c r="IS79" s="186">
        <f t="shared" si="661"/>
        <v>1570366231</v>
      </c>
      <c r="IT79" s="186">
        <f t="shared" si="661"/>
        <v>4146419888</v>
      </c>
      <c r="IU79" s="186">
        <f t="shared" si="661"/>
        <v>3909121145.6599998</v>
      </c>
      <c r="IV79" s="186">
        <f t="shared" si="661"/>
        <v>3857824189.6599998</v>
      </c>
      <c r="IW79" s="186">
        <f t="shared" si="661"/>
        <v>14625356</v>
      </c>
    </row>
    <row r="80" spans="1:257" ht="86.25" customHeight="1" x14ac:dyDescent="0.2">
      <c r="A80" s="346"/>
      <c r="B80" s="401"/>
      <c r="C80" s="284">
        <v>8</v>
      </c>
      <c r="D80" s="287" t="s">
        <v>202</v>
      </c>
      <c r="E80" s="324">
        <v>665</v>
      </c>
      <c r="F80" s="324">
        <v>798</v>
      </c>
      <c r="G80" s="268">
        <v>53</v>
      </c>
      <c r="H80" s="848" t="s">
        <v>211</v>
      </c>
      <c r="I80" s="265" t="s">
        <v>212</v>
      </c>
      <c r="J80" s="270" t="s">
        <v>125</v>
      </c>
      <c r="K80" s="270">
        <v>13</v>
      </c>
      <c r="L80" s="307" t="s">
        <v>58</v>
      </c>
      <c r="M80" s="272">
        <v>0</v>
      </c>
      <c r="N80" s="272">
        <v>1</v>
      </c>
      <c r="O80" s="300">
        <v>1</v>
      </c>
      <c r="P80" s="302">
        <v>1</v>
      </c>
      <c r="Q80" s="266">
        <v>1</v>
      </c>
      <c r="R80" s="275"/>
      <c r="S80" s="402">
        <v>1</v>
      </c>
      <c r="T80" s="266">
        <v>1</v>
      </c>
      <c r="U80" s="403"/>
      <c r="V80" s="404">
        <v>1</v>
      </c>
      <c r="W80" s="266">
        <v>1</v>
      </c>
      <c r="X80" s="774"/>
      <c r="Y80" s="777">
        <v>1</v>
      </c>
      <c r="Z80" s="405">
        <f>BM80/BM79</f>
        <v>1</v>
      </c>
      <c r="AA80" s="272">
        <v>8</v>
      </c>
      <c r="AB80" s="307" t="s">
        <v>135</v>
      </c>
      <c r="AC80" s="52"/>
      <c r="AD80" s="41"/>
      <c r="AE80" s="41"/>
      <c r="AF80" s="41"/>
      <c r="AG80" s="52">
        <v>292360000</v>
      </c>
      <c r="AH80" s="42">
        <v>297765559</v>
      </c>
      <c r="AI80" s="41">
        <v>292360000</v>
      </c>
      <c r="AJ80" s="41">
        <v>292360000</v>
      </c>
      <c r="AK80" s="52">
        <v>83000000</v>
      </c>
      <c r="AL80" s="41">
        <v>288140678</v>
      </c>
      <c r="AM80" s="42">
        <v>252784155</v>
      </c>
      <c r="AN80" s="53">
        <v>252784155</v>
      </c>
      <c r="AO80" s="52"/>
      <c r="AP80" s="41"/>
      <c r="AQ80" s="41"/>
      <c r="AR80" s="41"/>
      <c r="AS80" s="52"/>
      <c r="AT80" s="41"/>
      <c r="AU80" s="41"/>
      <c r="AV80" s="41"/>
      <c r="AW80" s="52"/>
      <c r="AX80" s="41"/>
      <c r="AY80" s="41"/>
      <c r="AZ80" s="41"/>
      <c r="BA80" s="52"/>
      <c r="BB80" s="41"/>
      <c r="BC80" s="41"/>
      <c r="BD80" s="41"/>
      <c r="BE80" s="52"/>
      <c r="BF80" s="41"/>
      <c r="BG80" s="41"/>
      <c r="BH80" s="41"/>
      <c r="BI80" s="52"/>
      <c r="BJ80" s="41"/>
      <c r="BK80" s="41"/>
      <c r="BL80" s="41"/>
      <c r="BM80" s="40">
        <f>+AC80+AG80+AK80+AO80+AS80+AW80+BA80+BE80+BI80</f>
        <v>375360000</v>
      </c>
      <c r="BN80" s="41">
        <f>AD80+AH80+AL80+AP80+AT80+AX80+BB80+BF80+BJ80</f>
        <v>585906237</v>
      </c>
      <c r="BO80" s="41">
        <f>AE80+AI80+AM80+AQ80+AU80+AY80+BC80+BG80+BK80</f>
        <v>545144155</v>
      </c>
      <c r="BP80" s="41">
        <f>AF80+AJ80+AN80+AR80+AV80+AZ80+BD80+BH80+BL80</f>
        <v>545144155</v>
      </c>
      <c r="BQ80" s="87"/>
      <c r="BR80" s="87"/>
      <c r="BS80" s="87"/>
      <c r="BT80" s="87"/>
      <c r="BU80" s="88">
        <v>386620800</v>
      </c>
      <c r="BV80" s="87">
        <f>50100000+88606963</f>
        <v>138706963</v>
      </c>
      <c r="BW80" s="87">
        <v>138706963</v>
      </c>
      <c r="BX80" s="87">
        <v>138706963</v>
      </c>
      <c r="BY80" s="87"/>
      <c r="BZ80" s="87"/>
      <c r="CA80" s="87">
        <v>901202600</v>
      </c>
      <c r="CB80" s="87">
        <v>901202600</v>
      </c>
      <c r="CC80" s="87">
        <v>876282600</v>
      </c>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2">
        <f>BQ80+BU80+BZ80+CE80+CI80+CM80+CQ80+CV80+DA80</f>
        <v>386620800</v>
      </c>
      <c r="DF80" s="102">
        <f>BR80+BV80+CA80+CF80+CJ80+CN80+CR80+CW80+DB80</f>
        <v>1039909563</v>
      </c>
      <c r="DG80" s="102">
        <f>BS80+BW80+CB80+CG80+CK80+CO80+CS80+CX80+DC80</f>
        <v>1039909563</v>
      </c>
      <c r="DH80" s="102">
        <f>BT80+BX80+CC80+CH80+CL80+CP80+CT80+CY80+DD80</f>
        <v>1014989563</v>
      </c>
      <c r="DI80" s="102"/>
      <c r="DJ80" s="88"/>
      <c r="DK80" s="57"/>
      <c r="DL80" s="88"/>
      <c r="DM80" s="88"/>
      <c r="DN80" s="88"/>
      <c r="DO80" s="57">
        <v>226713698</v>
      </c>
      <c r="DP80" s="88">
        <v>203289884.66</v>
      </c>
      <c r="DQ80" s="88">
        <v>188664528.66</v>
      </c>
      <c r="DR80" s="88"/>
      <c r="DS80" s="88">
        <v>398219424</v>
      </c>
      <c r="DT80" s="88">
        <v>862000000</v>
      </c>
      <c r="DU80" s="88">
        <v>689897000</v>
      </c>
      <c r="DV80" s="88">
        <v>689897000</v>
      </c>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7"/>
      <c r="EU80" s="87"/>
      <c r="EV80" s="87"/>
      <c r="EW80" s="82">
        <f>DJ80+DN80+DS80+DX80+EB80+EF80+EJ80+EN80+ES80</f>
        <v>398219424</v>
      </c>
      <c r="EX80" s="89">
        <f>DK80+DO80+DT80+DY80+EC80+EG80+EK80+EO80+ET80</f>
        <v>1088713698</v>
      </c>
      <c r="EY80" s="90">
        <f>DL80+DP80+DU80+DZ80+ED80+EH80+EL80+EP80+EU80</f>
        <v>893186884.65999997</v>
      </c>
      <c r="EZ80" s="90">
        <f>DM80+DQ80+DV80+EA80+EE80+EI80+EM80+EQ80+EV80</f>
        <v>878561528.65999997</v>
      </c>
      <c r="FA80" s="173"/>
      <c r="FB80" s="87"/>
      <c r="FC80" s="88"/>
      <c r="FD80" s="88"/>
      <c r="FE80" s="88"/>
      <c r="FF80" s="133"/>
      <c r="FG80" s="87"/>
      <c r="FH80" s="87">
        <v>601965511</v>
      </c>
      <c r="FI80" s="87">
        <v>601965511</v>
      </c>
      <c r="FJ80" s="87">
        <v>601965511</v>
      </c>
      <c r="FK80" s="788">
        <v>14625356</v>
      </c>
      <c r="FL80" s="87">
        <v>410166007</v>
      </c>
      <c r="FM80" s="87">
        <v>829924879</v>
      </c>
      <c r="FN80" s="87">
        <v>828915032</v>
      </c>
      <c r="FO80" s="87">
        <v>817163432</v>
      </c>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2">
        <f>FB80+FG80+FL80+FQ80+FV80+GA80+GF80+GK80+GP80</f>
        <v>410166007</v>
      </c>
      <c r="GV80" s="82">
        <f>GQ80+GL80+GG80+GB80+FW80+FR80+FM80+FH80+FC80</f>
        <v>1431890390</v>
      </c>
      <c r="GW80" s="82">
        <f>GR80+GM80+GH80+GC80+FX80+FS80+FN80+FI80+FD80</f>
        <v>1430880543</v>
      </c>
      <c r="GX80" s="82">
        <f>GS80+GN80+GI80+GD80+FY80+FT80+FO80+FJ80+FE80</f>
        <v>1419128943</v>
      </c>
      <c r="GY80" s="792">
        <f>GT80+GO80+GJ80+GE80+FZ80+FU80+FP80+FK80+FF80</f>
        <v>14625356</v>
      </c>
      <c r="GZ80" s="792">
        <f>AC80+BQ80+DJ80+FB80</f>
        <v>0</v>
      </c>
      <c r="HA80" s="792">
        <f>AD80+BR80+DK80+FC80</f>
        <v>0</v>
      </c>
      <c r="HB80" s="792">
        <f>AE80+BS80+DL80+FD80</f>
        <v>0</v>
      </c>
      <c r="HC80" s="792">
        <f>AF80+BT80+DM80+FE80</f>
        <v>0</v>
      </c>
      <c r="HD80" s="792">
        <f>FF80</f>
        <v>0</v>
      </c>
      <c r="HE80" s="792">
        <f>AG80+BU80+DN80+FG80</f>
        <v>678980800</v>
      </c>
      <c r="HF80" s="792">
        <f>AH80+BV80+DO80+FH80</f>
        <v>1265151731</v>
      </c>
      <c r="HG80" s="792">
        <f>AI80+BW80+DP80+FI80</f>
        <v>1236322358.6599998</v>
      </c>
      <c r="HH80" s="792">
        <f>AJ80+BX80+DQ80+FJ80</f>
        <v>1221697002.6599998</v>
      </c>
      <c r="HI80" s="792">
        <f>BY80+DR80+FK80</f>
        <v>14625356</v>
      </c>
      <c r="HJ80" s="792">
        <f>AK80+BZ80+DS80+FL80</f>
        <v>891385431</v>
      </c>
      <c r="HK80" s="792">
        <f>AL80+CA80+DT80+FM80</f>
        <v>2881268157</v>
      </c>
      <c r="HL80" s="792">
        <f>AM80+CB80+DU80+FN80</f>
        <v>2672798787</v>
      </c>
      <c r="HM80" s="792">
        <f>AN80+CC80+DV80+FO80</f>
        <v>2636127187</v>
      </c>
      <c r="HN80" s="792">
        <f>CD80+DW80+FP80</f>
        <v>0</v>
      </c>
      <c r="HO80" s="792">
        <f>AO80+CE80+DX80+FQ80</f>
        <v>0</v>
      </c>
      <c r="HP80" s="792">
        <f>AP80+CF80+DY80+FR80</f>
        <v>0</v>
      </c>
      <c r="HQ80" s="792">
        <f>AQ80+CG80+DZ80+FS80</f>
        <v>0</v>
      </c>
      <c r="HR80" s="792">
        <f>AR80+CH80+EA80+FT80</f>
        <v>0</v>
      </c>
      <c r="HS80" s="792">
        <f>FU80</f>
        <v>0</v>
      </c>
      <c r="HT80" s="792">
        <f>AS80+CI80+EB80+FV80</f>
        <v>0</v>
      </c>
      <c r="HU80" s="792">
        <f>AT80+CJ80+EC80+FW80</f>
        <v>0</v>
      </c>
      <c r="HV80" s="792">
        <f>AU80+CK80+ED80+FX80</f>
        <v>0</v>
      </c>
      <c r="HW80" s="792">
        <f>AV80+CL80+EE80+FY80</f>
        <v>0</v>
      </c>
      <c r="HX80" s="792">
        <f>FZ80</f>
        <v>0</v>
      </c>
      <c r="HY80" s="792">
        <f>AW80+CM80+EF80+GA80</f>
        <v>0</v>
      </c>
      <c r="HZ80" s="792">
        <f>AX80+CN80+EG80+GB80</f>
        <v>0</v>
      </c>
      <c r="IA80" s="792">
        <f>AY80+CO80+EH80+GC80</f>
        <v>0</v>
      </c>
      <c r="IB80" s="792">
        <f>AZ80+CP80+EI80+GD80</f>
        <v>0</v>
      </c>
      <c r="IC80" s="792">
        <f>GE80</f>
        <v>0</v>
      </c>
      <c r="ID80" s="792">
        <f>BA80+CQ80+EJ80+GF80</f>
        <v>0</v>
      </c>
      <c r="IE80" s="792">
        <f>BB80+CR80+EK80+GG80</f>
        <v>0</v>
      </c>
      <c r="IF80" s="792">
        <f>BC80+CS80+EL80+GH80</f>
        <v>0</v>
      </c>
      <c r="IG80" s="792">
        <f>BD80+CT80+EM80+GI80</f>
        <v>0</v>
      </c>
      <c r="IH80" s="792">
        <f>CU80+GJ80</f>
        <v>0</v>
      </c>
      <c r="II80" s="792">
        <f>BE80+CV80+EN80+GK80</f>
        <v>0</v>
      </c>
      <c r="IJ80" s="792">
        <f>BF80+CW80+EO80+GL80</f>
        <v>0</v>
      </c>
      <c r="IK80" s="792">
        <f>BG80+CX80+EP80+GM80</f>
        <v>0</v>
      </c>
      <c r="IL80" s="792">
        <f>BH80+CY80+EQ80+GM80</f>
        <v>0</v>
      </c>
      <c r="IM80" s="792">
        <f>CZ80+ER80+GO80</f>
        <v>0</v>
      </c>
      <c r="IN80" s="792">
        <f>BI80+DA80+ES80+GP80</f>
        <v>0</v>
      </c>
      <c r="IO80" s="792"/>
      <c r="IP80" s="792"/>
      <c r="IQ80" s="792"/>
      <c r="IR80" s="792"/>
      <c r="IS80" s="792">
        <f>GZ80+HE80+HJ80+HO80+HT80+HY80+ID80+II80+IN80</f>
        <v>1570366231</v>
      </c>
      <c r="IT80" s="792">
        <f>HA80+HF80+HK80+HP80+HU80+HZ80+IE80+IJ80+IO80</f>
        <v>4146419888</v>
      </c>
      <c r="IU80" s="792">
        <f>HB80+HG80+HL80+HQ80+HV80+IA80+IF80+IK80+IP80</f>
        <v>3909121145.6599998</v>
      </c>
      <c r="IV80" s="792">
        <f>HC80+HH80+HM80+HR80+HW80+IB80+IG80+IL80+IQ80</f>
        <v>3857824189.6599998</v>
      </c>
      <c r="IW80" s="793">
        <f>HD80+HI80+HN80+HS80+HX80+IC80+IH80+IM80+IR80</f>
        <v>14625356</v>
      </c>
    </row>
    <row r="81" spans="1:257" s="368" customFormat="1" ht="24.75" customHeight="1" x14ac:dyDescent="0.2">
      <c r="A81" s="346"/>
      <c r="B81" s="239">
        <v>4</v>
      </c>
      <c r="C81" s="344" t="s">
        <v>213</v>
      </c>
      <c r="D81" s="244"/>
      <c r="E81" s="244"/>
      <c r="F81" s="244"/>
      <c r="G81" s="243"/>
      <c r="H81" s="243"/>
      <c r="I81" s="243"/>
      <c r="J81" s="243"/>
      <c r="K81" s="243"/>
      <c r="L81" s="243"/>
      <c r="M81" s="243"/>
      <c r="N81" s="243"/>
      <c r="O81" s="243"/>
      <c r="P81" s="243"/>
      <c r="Q81" s="243"/>
      <c r="R81" s="243"/>
      <c r="S81" s="243"/>
      <c r="T81" s="243"/>
      <c r="U81" s="243"/>
      <c r="V81" s="243"/>
      <c r="W81" s="243"/>
      <c r="X81" s="610"/>
      <c r="Y81" s="246"/>
      <c r="Z81" s="243"/>
      <c r="AA81" s="243"/>
      <c r="AB81" s="243"/>
      <c r="AC81" s="37">
        <f t="shared" ref="AC81:CN81" si="662">AC82+AC86</f>
        <v>0</v>
      </c>
      <c r="AD81" s="37">
        <f t="shared" si="662"/>
        <v>0</v>
      </c>
      <c r="AE81" s="37">
        <f t="shared" si="662"/>
        <v>0</v>
      </c>
      <c r="AF81" s="37">
        <f t="shared" si="662"/>
        <v>0</v>
      </c>
      <c r="AG81" s="37">
        <f t="shared" si="662"/>
        <v>7625296341</v>
      </c>
      <c r="AH81" s="37">
        <f t="shared" si="662"/>
        <v>8236643741</v>
      </c>
      <c r="AI81" s="37">
        <f t="shared" si="662"/>
        <v>6262570752.6400003</v>
      </c>
      <c r="AJ81" s="37">
        <f t="shared" si="662"/>
        <v>4404794756</v>
      </c>
      <c r="AK81" s="37">
        <f t="shared" si="662"/>
        <v>563293889</v>
      </c>
      <c r="AL81" s="37">
        <f t="shared" si="662"/>
        <v>744891377</v>
      </c>
      <c r="AM81" s="37">
        <f t="shared" si="662"/>
        <v>259911290</v>
      </c>
      <c r="AN81" s="37">
        <f t="shared" si="662"/>
        <v>237631357</v>
      </c>
      <c r="AO81" s="37">
        <f t="shared" si="662"/>
        <v>20519904</v>
      </c>
      <c r="AP81" s="37">
        <f t="shared" si="662"/>
        <v>148519904</v>
      </c>
      <c r="AQ81" s="37">
        <f t="shared" si="662"/>
        <v>20519904</v>
      </c>
      <c r="AR81" s="37">
        <f t="shared" si="662"/>
        <v>0</v>
      </c>
      <c r="AS81" s="37">
        <f t="shared" si="662"/>
        <v>0</v>
      </c>
      <c r="AT81" s="37">
        <f t="shared" si="662"/>
        <v>0</v>
      </c>
      <c r="AU81" s="37">
        <f t="shared" si="662"/>
        <v>0</v>
      </c>
      <c r="AV81" s="37">
        <f t="shared" si="662"/>
        <v>0</v>
      </c>
      <c r="AW81" s="37">
        <f t="shared" si="662"/>
        <v>0</v>
      </c>
      <c r="AX81" s="37">
        <f t="shared" si="662"/>
        <v>0</v>
      </c>
      <c r="AY81" s="37">
        <f t="shared" si="662"/>
        <v>0</v>
      </c>
      <c r="AZ81" s="37">
        <f t="shared" si="662"/>
        <v>0</v>
      </c>
      <c r="BA81" s="37">
        <f t="shared" si="662"/>
        <v>0</v>
      </c>
      <c r="BB81" s="37">
        <f t="shared" si="662"/>
        <v>0</v>
      </c>
      <c r="BC81" s="37">
        <f t="shared" si="662"/>
        <v>0</v>
      </c>
      <c r="BD81" s="37">
        <f t="shared" si="662"/>
        <v>0</v>
      </c>
      <c r="BE81" s="37">
        <f t="shared" si="662"/>
        <v>0</v>
      </c>
      <c r="BF81" s="37">
        <f t="shared" si="662"/>
        <v>0</v>
      </c>
      <c r="BG81" s="37">
        <f t="shared" si="662"/>
        <v>0</v>
      </c>
      <c r="BH81" s="37">
        <f t="shared" si="662"/>
        <v>0</v>
      </c>
      <c r="BI81" s="37">
        <f t="shared" si="662"/>
        <v>2400000000</v>
      </c>
      <c r="BJ81" s="37">
        <f t="shared" si="662"/>
        <v>0</v>
      </c>
      <c r="BK81" s="37">
        <f t="shared" si="662"/>
        <v>0</v>
      </c>
      <c r="BL81" s="37">
        <f t="shared" si="662"/>
        <v>0</v>
      </c>
      <c r="BM81" s="37">
        <f t="shared" si="662"/>
        <v>10609110134</v>
      </c>
      <c r="BN81" s="37">
        <f t="shared" si="662"/>
        <v>9130055022</v>
      </c>
      <c r="BO81" s="37">
        <f t="shared" si="662"/>
        <v>6543001946.6400003</v>
      </c>
      <c r="BP81" s="37">
        <f t="shared" si="662"/>
        <v>4642426113</v>
      </c>
      <c r="BQ81" s="37">
        <f t="shared" si="662"/>
        <v>3000000000</v>
      </c>
      <c r="BR81" s="37">
        <f t="shared" si="662"/>
        <v>0</v>
      </c>
      <c r="BS81" s="37">
        <f t="shared" si="662"/>
        <v>0</v>
      </c>
      <c r="BT81" s="37">
        <f t="shared" si="662"/>
        <v>0</v>
      </c>
      <c r="BU81" s="37">
        <f t="shared" si="662"/>
        <v>7958719927</v>
      </c>
      <c r="BV81" s="37">
        <f t="shared" si="662"/>
        <v>6399036898</v>
      </c>
      <c r="BW81" s="37">
        <f t="shared" si="662"/>
        <v>4823347030.6599998</v>
      </c>
      <c r="BX81" s="37">
        <f t="shared" si="662"/>
        <v>4153752568.8600001</v>
      </c>
      <c r="BY81" s="37">
        <f t="shared" si="662"/>
        <v>0</v>
      </c>
      <c r="BZ81" s="37">
        <f t="shared" si="662"/>
        <v>100000000</v>
      </c>
      <c r="CA81" s="37">
        <f t="shared" si="662"/>
        <v>7801815878.2799997</v>
      </c>
      <c r="CB81" s="37">
        <f t="shared" si="662"/>
        <v>5266304084.9800005</v>
      </c>
      <c r="CC81" s="37">
        <f t="shared" si="662"/>
        <v>5047464084.9800005</v>
      </c>
      <c r="CD81" s="37">
        <f t="shared" si="662"/>
        <v>16474147</v>
      </c>
      <c r="CE81" s="37">
        <f t="shared" si="662"/>
        <v>0</v>
      </c>
      <c r="CF81" s="37">
        <f t="shared" si="662"/>
        <v>611890318</v>
      </c>
      <c r="CG81" s="37">
        <f t="shared" si="662"/>
        <v>0</v>
      </c>
      <c r="CH81" s="37">
        <f t="shared" si="662"/>
        <v>0</v>
      </c>
      <c r="CI81" s="37">
        <f t="shared" si="662"/>
        <v>0</v>
      </c>
      <c r="CJ81" s="37">
        <f t="shared" si="662"/>
        <v>0</v>
      </c>
      <c r="CK81" s="37">
        <f t="shared" si="662"/>
        <v>0</v>
      </c>
      <c r="CL81" s="37">
        <f t="shared" si="662"/>
        <v>0</v>
      </c>
      <c r="CM81" s="37">
        <f t="shared" si="662"/>
        <v>0</v>
      </c>
      <c r="CN81" s="37">
        <f t="shared" si="662"/>
        <v>0</v>
      </c>
      <c r="CO81" s="37">
        <f t="shared" ref="CO81:EV81" si="663">CO82+CO86</f>
        <v>0</v>
      </c>
      <c r="CP81" s="37">
        <f t="shared" si="663"/>
        <v>0</v>
      </c>
      <c r="CQ81" s="37">
        <f t="shared" si="663"/>
        <v>0</v>
      </c>
      <c r="CR81" s="37">
        <f t="shared" si="663"/>
        <v>0</v>
      </c>
      <c r="CS81" s="37">
        <f t="shared" si="663"/>
        <v>0</v>
      </c>
      <c r="CT81" s="37">
        <f t="shared" si="663"/>
        <v>0</v>
      </c>
      <c r="CU81" s="37">
        <f t="shared" si="663"/>
        <v>0</v>
      </c>
      <c r="CV81" s="37">
        <f t="shared" si="663"/>
        <v>0</v>
      </c>
      <c r="CW81" s="37">
        <f t="shared" si="663"/>
        <v>0</v>
      </c>
      <c r="CX81" s="37">
        <f t="shared" si="663"/>
        <v>0</v>
      </c>
      <c r="CY81" s="37">
        <f t="shared" si="663"/>
        <v>0</v>
      </c>
      <c r="CZ81" s="37">
        <f t="shared" si="663"/>
        <v>0</v>
      </c>
      <c r="DA81" s="37">
        <f t="shared" si="663"/>
        <v>12000000000</v>
      </c>
      <c r="DB81" s="37">
        <f t="shared" si="663"/>
        <v>0</v>
      </c>
      <c r="DC81" s="37">
        <f t="shared" si="663"/>
        <v>0</v>
      </c>
      <c r="DD81" s="37">
        <f t="shared" si="663"/>
        <v>0</v>
      </c>
      <c r="DE81" s="37">
        <f t="shared" si="663"/>
        <v>23058719927</v>
      </c>
      <c r="DF81" s="37">
        <f t="shared" si="663"/>
        <v>14812743094.279999</v>
      </c>
      <c r="DG81" s="37">
        <f t="shared" si="663"/>
        <v>10089651115.639999</v>
      </c>
      <c r="DH81" s="37">
        <f t="shared" si="663"/>
        <v>9201216653.8400002</v>
      </c>
      <c r="DI81" s="37">
        <f t="shared" si="663"/>
        <v>16474147</v>
      </c>
      <c r="DJ81" s="37">
        <f t="shared" si="663"/>
        <v>10000000000</v>
      </c>
      <c r="DK81" s="37">
        <f t="shared" si="663"/>
        <v>8642341966.5</v>
      </c>
      <c r="DL81" s="37">
        <f t="shared" si="663"/>
        <v>7076958184.5</v>
      </c>
      <c r="DM81" s="37">
        <f t="shared" si="663"/>
        <v>3907053634.8099999</v>
      </c>
      <c r="DN81" s="37">
        <f t="shared" si="663"/>
        <v>8364317496</v>
      </c>
      <c r="DO81" s="37">
        <f t="shared" si="663"/>
        <v>8436477409.8999996</v>
      </c>
      <c r="DP81" s="37">
        <f t="shared" si="663"/>
        <v>7852960317.1000004</v>
      </c>
      <c r="DQ81" s="37">
        <f t="shared" si="663"/>
        <v>4401515069.3200006</v>
      </c>
      <c r="DR81" s="37">
        <f t="shared" si="663"/>
        <v>31150699</v>
      </c>
      <c r="DS81" s="37">
        <f t="shared" si="663"/>
        <v>40000000</v>
      </c>
      <c r="DT81" s="37">
        <f t="shared" si="663"/>
        <v>6983191150</v>
      </c>
      <c r="DU81" s="37">
        <f t="shared" si="663"/>
        <v>4791380190.71</v>
      </c>
      <c r="DV81" s="37">
        <f t="shared" si="663"/>
        <v>3935288040.1100001</v>
      </c>
      <c r="DW81" s="37">
        <f t="shared" si="663"/>
        <v>0</v>
      </c>
      <c r="DX81" s="37">
        <f t="shared" si="663"/>
        <v>0</v>
      </c>
      <c r="DY81" s="37">
        <f t="shared" si="663"/>
        <v>0</v>
      </c>
      <c r="DZ81" s="37">
        <f t="shared" si="663"/>
        <v>0</v>
      </c>
      <c r="EA81" s="37">
        <f t="shared" si="663"/>
        <v>0</v>
      </c>
      <c r="EB81" s="37">
        <f t="shared" si="663"/>
        <v>0</v>
      </c>
      <c r="EC81" s="37">
        <f t="shared" si="663"/>
        <v>0</v>
      </c>
      <c r="ED81" s="37">
        <f t="shared" si="663"/>
        <v>0</v>
      </c>
      <c r="EE81" s="37">
        <f t="shared" si="663"/>
        <v>0</v>
      </c>
      <c r="EF81" s="37">
        <f t="shared" si="663"/>
        <v>0</v>
      </c>
      <c r="EG81" s="37">
        <f t="shared" si="663"/>
        <v>0</v>
      </c>
      <c r="EH81" s="37">
        <f t="shared" si="663"/>
        <v>0</v>
      </c>
      <c r="EI81" s="37">
        <f t="shared" si="663"/>
        <v>0</v>
      </c>
      <c r="EJ81" s="37">
        <f t="shared" si="663"/>
        <v>0</v>
      </c>
      <c r="EK81" s="37">
        <f t="shared" si="663"/>
        <v>0</v>
      </c>
      <c r="EL81" s="37">
        <f t="shared" si="663"/>
        <v>0</v>
      </c>
      <c r="EM81" s="37">
        <f t="shared" si="663"/>
        <v>0</v>
      </c>
      <c r="EN81" s="37">
        <f t="shared" si="663"/>
        <v>0</v>
      </c>
      <c r="EO81" s="37">
        <f t="shared" si="663"/>
        <v>0</v>
      </c>
      <c r="EP81" s="37">
        <f t="shared" si="663"/>
        <v>0</v>
      </c>
      <c r="EQ81" s="37">
        <f t="shared" si="663"/>
        <v>0</v>
      </c>
      <c r="ER81" s="37">
        <f t="shared" si="663"/>
        <v>0</v>
      </c>
      <c r="ES81" s="37">
        <f t="shared" si="663"/>
        <v>3000000000</v>
      </c>
      <c r="ET81" s="37">
        <f t="shared" si="663"/>
        <v>0</v>
      </c>
      <c r="EU81" s="37">
        <f t="shared" si="663"/>
        <v>0</v>
      </c>
      <c r="EV81" s="37">
        <f t="shared" si="663"/>
        <v>0</v>
      </c>
      <c r="EW81" s="37">
        <f t="shared" ref="EW81" si="664">EW82+EW86</f>
        <v>21404317496</v>
      </c>
      <c r="EX81" s="37">
        <f>EX82+EX86</f>
        <v>24062010526.400002</v>
      </c>
      <c r="EY81" s="37">
        <f t="shared" ref="EY81:GY81" si="665">EY82+EY86</f>
        <v>19721298692.310001</v>
      </c>
      <c r="EZ81" s="37">
        <f t="shared" si="665"/>
        <v>12243856744.24</v>
      </c>
      <c r="FA81" s="37">
        <f t="shared" si="665"/>
        <v>31150699</v>
      </c>
      <c r="FB81" s="37">
        <f t="shared" si="665"/>
        <v>10000000000</v>
      </c>
      <c r="FC81" s="37">
        <f t="shared" si="665"/>
        <v>7380100558.0599995</v>
      </c>
      <c r="FD81" s="37">
        <f t="shared" si="665"/>
        <v>7380100558.0599995</v>
      </c>
      <c r="FE81" s="37">
        <f t="shared" si="665"/>
        <v>5560785645.5599995</v>
      </c>
      <c r="FF81" s="37">
        <f t="shared" si="665"/>
        <v>3091300925.6699996</v>
      </c>
      <c r="FG81" s="37">
        <f t="shared" si="665"/>
        <v>8778801135</v>
      </c>
      <c r="FH81" s="37">
        <f t="shared" si="665"/>
        <v>5054586820</v>
      </c>
      <c r="FI81" s="37">
        <f t="shared" si="665"/>
        <v>4177979294.54</v>
      </c>
      <c r="FJ81" s="37">
        <f t="shared" si="665"/>
        <v>4092515197.2399998</v>
      </c>
      <c r="FK81" s="37">
        <f t="shared" si="665"/>
        <v>271425549.69</v>
      </c>
      <c r="FL81" s="37">
        <f t="shared" si="665"/>
        <v>20000000</v>
      </c>
      <c r="FM81" s="37">
        <f t="shared" si="665"/>
        <v>5771370821</v>
      </c>
      <c r="FN81" s="37">
        <f t="shared" si="665"/>
        <v>3400819260.4799995</v>
      </c>
      <c r="FO81" s="37">
        <f t="shared" si="665"/>
        <v>3030844996.4799995</v>
      </c>
      <c r="FP81" s="37">
        <f t="shared" si="665"/>
        <v>147501937.59999999</v>
      </c>
      <c r="FQ81" s="37">
        <f t="shared" si="665"/>
        <v>0</v>
      </c>
      <c r="FR81" s="37">
        <f t="shared" si="665"/>
        <v>815853756</v>
      </c>
      <c r="FS81" s="37">
        <f t="shared" si="665"/>
        <v>803071603</v>
      </c>
      <c r="FT81" s="37">
        <f t="shared" si="665"/>
        <v>0</v>
      </c>
      <c r="FU81" s="37">
        <f t="shared" si="665"/>
        <v>0</v>
      </c>
      <c r="FV81" s="37">
        <f t="shared" si="665"/>
        <v>0</v>
      </c>
      <c r="FW81" s="37">
        <f t="shared" si="665"/>
        <v>0</v>
      </c>
      <c r="FX81" s="37">
        <f t="shared" si="665"/>
        <v>0</v>
      </c>
      <c r="FY81" s="37">
        <f t="shared" si="665"/>
        <v>0</v>
      </c>
      <c r="FZ81" s="37">
        <f t="shared" si="665"/>
        <v>0</v>
      </c>
      <c r="GA81" s="37">
        <f t="shared" si="665"/>
        <v>0</v>
      </c>
      <c r="GB81" s="37">
        <f t="shared" si="665"/>
        <v>0</v>
      </c>
      <c r="GC81" s="37">
        <f t="shared" si="665"/>
        <v>0</v>
      </c>
      <c r="GD81" s="37">
        <f t="shared" si="665"/>
        <v>0</v>
      </c>
      <c r="GE81" s="37">
        <f t="shared" si="665"/>
        <v>0</v>
      </c>
      <c r="GF81" s="37">
        <f t="shared" si="665"/>
        <v>0</v>
      </c>
      <c r="GG81" s="37">
        <f t="shared" si="665"/>
        <v>0</v>
      </c>
      <c r="GH81" s="37">
        <f t="shared" si="665"/>
        <v>0</v>
      </c>
      <c r="GI81" s="37">
        <f t="shared" si="665"/>
        <v>0</v>
      </c>
      <c r="GJ81" s="37">
        <f t="shared" si="665"/>
        <v>0</v>
      </c>
      <c r="GK81" s="37">
        <f t="shared" si="665"/>
        <v>0</v>
      </c>
      <c r="GL81" s="37">
        <f t="shared" si="665"/>
        <v>0</v>
      </c>
      <c r="GM81" s="37">
        <f t="shared" si="665"/>
        <v>0</v>
      </c>
      <c r="GN81" s="37">
        <f t="shared" si="665"/>
        <v>0</v>
      </c>
      <c r="GO81" s="37">
        <f t="shared" si="665"/>
        <v>0</v>
      </c>
      <c r="GP81" s="37">
        <f t="shared" si="665"/>
        <v>6054879885</v>
      </c>
      <c r="GQ81" s="37">
        <f t="shared" si="665"/>
        <v>0</v>
      </c>
      <c r="GR81" s="37">
        <f t="shared" si="665"/>
        <v>0</v>
      </c>
      <c r="GS81" s="37">
        <f t="shared" si="665"/>
        <v>0</v>
      </c>
      <c r="GT81" s="37">
        <f t="shared" si="665"/>
        <v>0</v>
      </c>
      <c r="GU81" s="37">
        <f t="shared" si="665"/>
        <v>24853681020</v>
      </c>
      <c r="GV81" s="37">
        <f t="shared" si="665"/>
        <v>19021911955.059998</v>
      </c>
      <c r="GW81" s="37">
        <f t="shared" si="665"/>
        <v>15761970716.08</v>
      </c>
      <c r="GX81" s="37">
        <f t="shared" si="665"/>
        <v>12684145839.280001</v>
      </c>
      <c r="GY81" s="961">
        <f t="shared" si="665"/>
        <v>3510228412.9599996</v>
      </c>
      <c r="GZ81" s="37">
        <f t="shared" ref="GZ81:IW81" si="666">GZ82+GZ86</f>
        <v>23000000000</v>
      </c>
      <c r="HA81" s="37">
        <f t="shared" si="666"/>
        <v>16022442524.559999</v>
      </c>
      <c r="HB81" s="37">
        <f t="shared" si="666"/>
        <v>14457058742.560001</v>
      </c>
      <c r="HC81" s="37">
        <f t="shared" si="666"/>
        <v>9467839280.3699989</v>
      </c>
      <c r="HD81" s="37">
        <f t="shared" si="666"/>
        <v>3091300925.6699996</v>
      </c>
      <c r="HE81" s="37">
        <f t="shared" si="666"/>
        <v>32727134899</v>
      </c>
      <c r="HF81" s="37">
        <f t="shared" si="666"/>
        <v>28126744868.899998</v>
      </c>
      <c r="HG81" s="37">
        <f t="shared" si="666"/>
        <v>23116857394.939999</v>
      </c>
      <c r="HH81" s="37">
        <f t="shared" si="666"/>
        <v>17052577591.419998</v>
      </c>
      <c r="HI81" s="37">
        <f t="shared" si="666"/>
        <v>302576248.69</v>
      </c>
      <c r="HJ81" s="37">
        <f t="shared" si="666"/>
        <v>723293889</v>
      </c>
      <c r="HK81" s="37">
        <f t="shared" si="666"/>
        <v>21301269226.279999</v>
      </c>
      <c r="HL81" s="37">
        <f t="shared" si="666"/>
        <v>13718414826.17</v>
      </c>
      <c r="HM81" s="37">
        <f t="shared" si="666"/>
        <v>12251228478.57</v>
      </c>
      <c r="HN81" s="37">
        <f t="shared" si="666"/>
        <v>163976084.59999999</v>
      </c>
      <c r="HO81" s="37">
        <f t="shared" si="666"/>
        <v>20519904</v>
      </c>
      <c r="HP81" s="37">
        <f t="shared" si="666"/>
        <v>1576263978</v>
      </c>
      <c r="HQ81" s="37">
        <f t="shared" si="666"/>
        <v>823591507</v>
      </c>
      <c r="HR81" s="37">
        <f t="shared" si="666"/>
        <v>0</v>
      </c>
      <c r="HS81" s="37">
        <f t="shared" si="666"/>
        <v>0</v>
      </c>
      <c r="HT81" s="37">
        <f t="shared" si="666"/>
        <v>0</v>
      </c>
      <c r="HU81" s="37">
        <f t="shared" si="666"/>
        <v>0</v>
      </c>
      <c r="HV81" s="37">
        <f t="shared" si="666"/>
        <v>0</v>
      </c>
      <c r="HW81" s="37">
        <f t="shared" si="666"/>
        <v>0</v>
      </c>
      <c r="HX81" s="37">
        <f t="shared" si="666"/>
        <v>0</v>
      </c>
      <c r="HY81" s="37">
        <f t="shared" si="666"/>
        <v>0</v>
      </c>
      <c r="HZ81" s="37">
        <f t="shared" si="666"/>
        <v>0</v>
      </c>
      <c r="IA81" s="37">
        <f t="shared" si="666"/>
        <v>0</v>
      </c>
      <c r="IB81" s="37">
        <f t="shared" si="666"/>
        <v>0</v>
      </c>
      <c r="IC81" s="37">
        <f t="shared" si="666"/>
        <v>0</v>
      </c>
      <c r="ID81" s="37">
        <f t="shared" si="666"/>
        <v>0</v>
      </c>
      <c r="IE81" s="37">
        <f t="shared" si="666"/>
        <v>0</v>
      </c>
      <c r="IF81" s="37">
        <f t="shared" si="666"/>
        <v>0</v>
      </c>
      <c r="IG81" s="37">
        <f t="shared" si="666"/>
        <v>0</v>
      </c>
      <c r="IH81" s="37">
        <f t="shared" si="666"/>
        <v>0</v>
      </c>
      <c r="II81" s="37">
        <f t="shared" si="666"/>
        <v>0</v>
      </c>
      <c r="IJ81" s="37">
        <f t="shared" si="666"/>
        <v>0</v>
      </c>
      <c r="IK81" s="37">
        <f t="shared" si="666"/>
        <v>0</v>
      </c>
      <c r="IL81" s="37">
        <f t="shared" si="666"/>
        <v>0</v>
      </c>
      <c r="IM81" s="37">
        <f t="shared" si="666"/>
        <v>0</v>
      </c>
      <c r="IN81" s="37">
        <f t="shared" si="666"/>
        <v>23454879885</v>
      </c>
      <c r="IO81" s="37">
        <f t="shared" si="666"/>
        <v>0</v>
      </c>
      <c r="IP81" s="37">
        <f t="shared" si="666"/>
        <v>0</v>
      </c>
      <c r="IQ81" s="37">
        <f t="shared" si="666"/>
        <v>0</v>
      </c>
      <c r="IR81" s="37">
        <f t="shared" si="666"/>
        <v>0</v>
      </c>
      <c r="IS81" s="37">
        <f t="shared" si="666"/>
        <v>79925828577</v>
      </c>
      <c r="IT81" s="37">
        <f t="shared" si="666"/>
        <v>67026720597.73999</v>
      </c>
      <c r="IU81" s="37">
        <f t="shared" si="666"/>
        <v>52115922470.669998</v>
      </c>
      <c r="IV81" s="37">
        <f t="shared" si="666"/>
        <v>38771645350.360001</v>
      </c>
      <c r="IW81" s="37">
        <f t="shared" si="666"/>
        <v>3557853258.9599996</v>
      </c>
    </row>
    <row r="82" spans="1:257" s="368" customFormat="1" ht="24.75" customHeight="1" x14ac:dyDescent="0.2">
      <c r="A82" s="346"/>
      <c r="B82" s="407"/>
      <c r="C82" s="252">
        <v>14</v>
      </c>
      <c r="D82" s="253" t="s">
        <v>214</v>
      </c>
      <c r="E82" s="254"/>
      <c r="F82" s="253"/>
      <c r="G82" s="332"/>
      <c r="H82" s="332"/>
      <c r="I82" s="332"/>
      <c r="J82" s="332"/>
      <c r="K82" s="332"/>
      <c r="L82" s="332"/>
      <c r="M82" s="332"/>
      <c r="N82" s="332"/>
      <c r="O82" s="332"/>
      <c r="P82" s="332"/>
      <c r="Q82" s="332"/>
      <c r="R82" s="332"/>
      <c r="S82" s="332"/>
      <c r="T82" s="332"/>
      <c r="U82" s="332"/>
      <c r="V82" s="332"/>
      <c r="W82" s="332"/>
      <c r="X82" s="252"/>
      <c r="Y82" s="312"/>
      <c r="Z82" s="332"/>
      <c r="AA82" s="332"/>
      <c r="AB82" s="332"/>
      <c r="AC82" s="39">
        <f t="shared" ref="AC82:BL82" si="667">SUM(AC83:AC85)</f>
        <v>0</v>
      </c>
      <c r="AD82" s="39">
        <f t="shared" si="667"/>
        <v>0</v>
      </c>
      <c r="AE82" s="39">
        <f t="shared" si="667"/>
        <v>0</v>
      </c>
      <c r="AF82" s="39">
        <f t="shared" si="667"/>
        <v>0</v>
      </c>
      <c r="AG82" s="39">
        <f t="shared" si="667"/>
        <v>502256341</v>
      </c>
      <c r="AH82" s="39">
        <f t="shared" si="667"/>
        <v>727867045.58000004</v>
      </c>
      <c r="AI82" s="39">
        <f t="shared" si="667"/>
        <v>402334883.62</v>
      </c>
      <c r="AJ82" s="39">
        <f t="shared" si="667"/>
        <v>402334883.62</v>
      </c>
      <c r="AK82" s="39">
        <f t="shared" si="667"/>
        <v>363293889</v>
      </c>
      <c r="AL82" s="39">
        <f t="shared" si="667"/>
        <v>404891377</v>
      </c>
      <c r="AM82" s="39">
        <f t="shared" si="667"/>
        <v>182485098</v>
      </c>
      <c r="AN82" s="39">
        <f t="shared" si="667"/>
        <v>182485098</v>
      </c>
      <c r="AO82" s="39">
        <f t="shared" si="667"/>
        <v>0</v>
      </c>
      <c r="AP82" s="39">
        <f t="shared" si="667"/>
        <v>0</v>
      </c>
      <c r="AQ82" s="39">
        <f t="shared" si="667"/>
        <v>0</v>
      </c>
      <c r="AR82" s="39">
        <f t="shared" si="667"/>
        <v>0</v>
      </c>
      <c r="AS82" s="39">
        <f t="shared" si="667"/>
        <v>0</v>
      </c>
      <c r="AT82" s="39">
        <f t="shared" si="667"/>
        <v>0</v>
      </c>
      <c r="AU82" s="39">
        <f t="shared" si="667"/>
        <v>0</v>
      </c>
      <c r="AV82" s="39">
        <f t="shared" si="667"/>
        <v>0</v>
      </c>
      <c r="AW82" s="39">
        <f t="shared" si="667"/>
        <v>0</v>
      </c>
      <c r="AX82" s="39">
        <f t="shared" si="667"/>
        <v>0</v>
      </c>
      <c r="AY82" s="39">
        <f t="shared" si="667"/>
        <v>0</v>
      </c>
      <c r="AZ82" s="39">
        <f t="shared" si="667"/>
        <v>0</v>
      </c>
      <c r="BA82" s="39">
        <f t="shared" si="667"/>
        <v>0</v>
      </c>
      <c r="BB82" s="39">
        <f t="shared" si="667"/>
        <v>0</v>
      </c>
      <c r="BC82" s="39">
        <f t="shared" si="667"/>
        <v>0</v>
      </c>
      <c r="BD82" s="39">
        <f t="shared" si="667"/>
        <v>0</v>
      </c>
      <c r="BE82" s="39">
        <f t="shared" si="667"/>
        <v>0</v>
      </c>
      <c r="BF82" s="39">
        <f t="shared" si="667"/>
        <v>0</v>
      </c>
      <c r="BG82" s="39">
        <f t="shared" si="667"/>
        <v>0</v>
      </c>
      <c r="BH82" s="39">
        <f t="shared" si="667"/>
        <v>0</v>
      </c>
      <c r="BI82" s="39">
        <f t="shared" si="667"/>
        <v>0</v>
      </c>
      <c r="BJ82" s="39">
        <f t="shared" si="667"/>
        <v>0</v>
      </c>
      <c r="BK82" s="39">
        <f t="shared" si="667"/>
        <v>0</v>
      </c>
      <c r="BL82" s="39">
        <f t="shared" si="667"/>
        <v>0</v>
      </c>
      <c r="BM82" s="39">
        <f t="shared" ref="BM82:DX82" si="668">SUM(BM83:BM85)</f>
        <v>865550230</v>
      </c>
      <c r="BN82" s="39">
        <f t="shared" si="668"/>
        <v>1132758422.5799999</v>
      </c>
      <c r="BO82" s="39">
        <f t="shared" si="668"/>
        <v>584819981.62</v>
      </c>
      <c r="BP82" s="39">
        <f t="shared" si="668"/>
        <v>584819981.62</v>
      </c>
      <c r="BQ82" s="39">
        <f t="shared" si="668"/>
        <v>0</v>
      </c>
      <c r="BR82" s="39">
        <f t="shared" si="668"/>
        <v>0</v>
      </c>
      <c r="BS82" s="39">
        <f t="shared" si="668"/>
        <v>0</v>
      </c>
      <c r="BT82" s="39">
        <f t="shared" si="668"/>
        <v>0</v>
      </c>
      <c r="BU82" s="39">
        <f t="shared" si="668"/>
        <v>621988727</v>
      </c>
      <c r="BV82" s="39">
        <f t="shared" si="668"/>
        <v>749266546</v>
      </c>
      <c r="BW82" s="39">
        <f t="shared" si="668"/>
        <v>659594390.64999998</v>
      </c>
      <c r="BX82" s="39">
        <f t="shared" si="668"/>
        <v>656794390.64999998</v>
      </c>
      <c r="BY82" s="39">
        <f t="shared" si="668"/>
        <v>0</v>
      </c>
      <c r="BZ82" s="39">
        <f t="shared" si="668"/>
        <v>0</v>
      </c>
      <c r="CA82" s="39">
        <f t="shared" si="668"/>
        <v>662622516.06999993</v>
      </c>
      <c r="CB82" s="39">
        <f t="shared" si="668"/>
        <v>520248265.06999999</v>
      </c>
      <c r="CC82" s="39">
        <f t="shared" si="668"/>
        <v>362788265.06999999</v>
      </c>
      <c r="CD82" s="39">
        <f t="shared" si="668"/>
        <v>0</v>
      </c>
      <c r="CE82" s="39">
        <f t="shared" si="668"/>
        <v>0</v>
      </c>
      <c r="CF82" s="39">
        <f t="shared" si="668"/>
        <v>0</v>
      </c>
      <c r="CG82" s="39">
        <f t="shared" si="668"/>
        <v>0</v>
      </c>
      <c r="CH82" s="39">
        <f t="shared" si="668"/>
        <v>0</v>
      </c>
      <c r="CI82" s="39">
        <f t="shared" si="668"/>
        <v>0</v>
      </c>
      <c r="CJ82" s="39">
        <f t="shared" si="668"/>
        <v>0</v>
      </c>
      <c r="CK82" s="39">
        <f t="shared" si="668"/>
        <v>0</v>
      </c>
      <c r="CL82" s="39">
        <f t="shared" si="668"/>
        <v>0</v>
      </c>
      <c r="CM82" s="39">
        <f t="shared" si="668"/>
        <v>0</v>
      </c>
      <c r="CN82" s="39">
        <f t="shared" si="668"/>
        <v>0</v>
      </c>
      <c r="CO82" s="39">
        <f t="shared" si="668"/>
        <v>0</v>
      </c>
      <c r="CP82" s="39">
        <f t="shared" si="668"/>
        <v>0</v>
      </c>
      <c r="CQ82" s="39">
        <f t="shared" si="668"/>
        <v>0</v>
      </c>
      <c r="CR82" s="39">
        <f t="shared" si="668"/>
        <v>0</v>
      </c>
      <c r="CS82" s="39">
        <f t="shared" si="668"/>
        <v>0</v>
      </c>
      <c r="CT82" s="39">
        <f t="shared" si="668"/>
        <v>0</v>
      </c>
      <c r="CU82" s="39">
        <f t="shared" si="668"/>
        <v>0</v>
      </c>
      <c r="CV82" s="39">
        <f t="shared" si="668"/>
        <v>0</v>
      </c>
      <c r="CW82" s="39">
        <f t="shared" si="668"/>
        <v>0</v>
      </c>
      <c r="CX82" s="39">
        <f t="shared" si="668"/>
        <v>0</v>
      </c>
      <c r="CY82" s="39">
        <f t="shared" si="668"/>
        <v>0</v>
      </c>
      <c r="CZ82" s="39">
        <f t="shared" si="668"/>
        <v>0</v>
      </c>
      <c r="DA82" s="39">
        <f t="shared" si="668"/>
        <v>0</v>
      </c>
      <c r="DB82" s="39">
        <f t="shared" si="668"/>
        <v>0</v>
      </c>
      <c r="DC82" s="39">
        <f t="shared" si="668"/>
        <v>0</v>
      </c>
      <c r="DD82" s="39">
        <f t="shared" si="668"/>
        <v>0</v>
      </c>
      <c r="DE82" s="39">
        <f t="shared" si="668"/>
        <v>621988727</v>
      </c>
      <c r="DF82" s="39">
        <f t="shared" si="668"/>
        <v>1411889062.0699999</v>
      </c>
      <c r="DG82" s="39">
        <f t="shared" si="668"/>
        <v>1179842655.72</v>
      </c>
      <c r="DH82" s="39">
        <f t="shared" si="668"/>
        <v>1019582655.72</v>
      </c>
      <c r="DI82" s="39">
        <f t="shared" si="668"/>
        <v>0</v>
      </c>
      <c r="DJ82" s="39">
        <f t="shared" si="668"/>
        <v>2000000000</v>
      </c>
      <c r="DK82" s="39">
        <f t="shared" si="668"/>
        <v>3880000000</v>
      </c>
      <c r="DL82" s="39">
        <f t="shared" si="668"/>
        <v>2870893712</v>
      </c>
      <c r="DM82" s="39">
        <f t="shared" si="668"/>
        <v>2604664453.4000001</v>
      </c>
      <c r="DN82" s="39">
        <f t="shared" si="668"/>
        <v>807484360</v>
      </c>
      <c r="DO82" s="39">
        <f t="shared" si="668"/>
        <v>1362046545.9000001</v>
      </c>
      <c r="DP82" s="39">
        <f t="shared" si="668"/>
        <v>1181634788.3</v>
      </c>
      <c r="DQ82" s="39">
        <f t="shared" si="668"/>
        <v>1149877088.3400002</v>
      </c>
      <c r="DR82" s="39">
        <f t="shared" si="668"/>
        <v>2800000</v>
      </c>
      <c r="DS82" s="39">
        <f t="shared" si="668"/>
        <v>0</v>
      </c>
      <c r="DT82" s="39">
        <f t="shared" si="668"/>
        <v>642191150</v>
      </c>
      <c r="DU82" s="39">
        <f t="shared" si="668"/>
        <v>642191150</v>
      </c>
      <c r="DV82" s="39">
        <f t="shared" si="668"/>
        <v>612191150</v>
      </c>
      <c r="DW82" s="39">
        <f t="shared" si="668"/>
        <v>0</v>
      </c>
      <c r="DX82" s="39">
        <f t="shared" si="668"/>
        <v>0</v>
      </c>
      <c r="DY82" s="39">
        <f t="shared" ref="DY82:EW82" si="669">SUM(DY83:DY85)</f>
        <v>0</v>
      </c>
      <c r="DZ82" s="39">
        <f t="shared" si="669"/>
        <v>0</v>
      </c>
      <c r="EA82" s="39">
        <f t="shared" si="669"/>
        <v>0</v>
      </c>
      <c r="EB82" s="39">
        <f t="shared" si="669"/>
        <v>0</v>
      </c>
      <c r="EC82" s="39">
        <f t="shared" si="669"/>
        <v>0</v>
      </c>
      <c r="ED82" s="39">
        <f t="shared" si="669"/>
        <v>0</v>
      </c>
      <c r="EE82" s="39">
        <f t="shared" si="669"/>
        <v>0</v>
      </c>
      <c r="EF82" s="39">
        <f t="shared" si="669"/>
        <v>0</v>
      </c>
      <c r="EG82" s="39">
        <f t="shared" si="669"/>
        <v>0</v>
      </c>
      <c r="EH82" s="39">
        <f t="shared" si="669"/>
        <v>0</v>
      </c>
      <c r="EI82" s="39">
        <f t="shared" si="669"/>
        <v>0</v>
      </c>
      <c r="EJ82" s="39">
        <f t="shared" si="669"/>
        <v>0</v>
      </c>
      <c r="EK82" s="39">
        <f t="shared" si="669"/>
        <v>0</v>
      </c>
      <c r="EL82" s="39">
        <f t="shared" si="669"/>
        <v>0</v>
      </c>
      <c r="EM82" s="39">
        <f t="shared" si="669"/>
        <v>0</v>
      </c>
      <c r="EN82" s="39">
        <f t="shared" si="669"/>
        <v>0</v>
      </c>
      <c r="EO82" s="39">
        <f t="shared" si="669"/>
        <v>0</v>
      </c>
      <c r="EP82" s="39">
        <f t="shared" si="669"/>
        <v>0</v>
      </c>
      <c r="EQ82" s="39">
        <f t="shared" si="669"/>
        <v>0</v>
      </c>
      <c r="ER82" s="39">
        <f t="shared" si="669"/>
        <v>0</v>
      </c>
      <c r="ES82" s="39">
        <f t="shared" si="669"/>
        <v>2000000000</v>
      </c>
      <c r="ET82" s="39">
        <f t="shared" si="669"/>
        <v>0</v>
      </c>
      <c r="EU82" s="39">
        <f t="shared" si="669"/>
        <v>0</v>
      </c>
      <c r="EV82" s="39">
        <f t="shared" si="669"/>
        <v>0</v>
      </c>
      <c r="EW82" s="39">
        <f t="shared" si="669"/>
        <v>4807484360</v>
      </c>
      <c r="EX82" s="39">
        <f t="shared" ref="EX82:GY82" si="670">SUM(EX83:EX85)</f>
        <v>5884237695.8999996</v>
      </c>
      <c r="EY82" s="39">
        <f t="shared" si="670"/>
        <v>4694719650.3000002</v>
      </c>
      <c r="EZ82" s="39">
        <f t="shared" si="670"/>
        <v>4366732691.7399998</v>
      </c>
      <c r="FA82" s="39">
        <f t="shared" si="670"/>
        <v>2800000</v>
      </c>
      <c r="FB82" s="39">
        <f t="shared" si="670"/>
        <v>4000000000</v>
      </c>
      <c r="FC82" s="38">
        <f t="shared" si="670"/>
        <v>3372594683.9000001</v>
      </c>
      <c r="FD82" s="38">
        <f t="shared" si="670"/>
        <v>3372594683.9000001</v>
      </c>
      <c r="FE82" s="38">
        <f t="shared" si="670"/>
        <v>2336922513.9000001</v>
      </c>
      <c r="FF82" s="38">
        <f t="shared" si="670"/>
        <v>266205878.59999999</v>
      </c>
      <c r="FG82" s="39">
        <f t="shared" si="670"/>
        <v>995263005</v>
      </c>
      <c r="FH82" s="38">
        <f t="shared" si="670"/>
        <v>935199683</v>
      </c>
      <c r="FI82" s="38">
        <f t="shared" si="670"/>
        <v>429848889.96000004</v>
      </c>
      <c r="FJ82" s="38">
        <f t="shared" si="670"/>
        <v>429848889.96000004</v>
      </c>
      <c r="FK82" s="38">
        <f t="shared" si="670"/>
        <v>0</v>
      </c>
      <c r="FL82" s="39">
        <f t="shared" si="670"/>
        <v>0</v>
      </c>
      <c r="FM82" s="38">
        <f t="shared" si="670"/>
        <v>959573502</v>
      </c>
      <c r="FN82" s="38">
        <f t="shared" si="670"/>
        <v>842997565.65999997</v>
      </c>
      <c r="FO82" s="38">
        <f t="shared" si="670"/>
        <v>827057672.65999997</v>
      </c>
      <c r="FP82" s="38">
        <f t="shared" si="670"/>
        <v>30000000</v>
      </c>
      <c r="FQ82" s="39">
        <f t="shared" si="670"/>
        <v>0</v>
      </c>
      <c r="FR82" s="38">
        <f t="shared" si="670"/>
        <v>0</v>
      </c>
      <c r="FS82" s="38">
        <f t="shared" si="670"/>
        <v>0</v>
      </c>
      <c r="FT82" s="38">
        <f t="shared" si="670"/>
        <v>0</v>
      </c>
      <c r="FU82" s="38">
        <f t="shared" si="670"/>
        <v>0</v>
      </c>
      <c r="FV82" s="39">
        <f t="shared" si="670"/>
        <v>0</v>
      </c>
      <c r="FW82" s="38">
        <f t="shared" si="670"/>
        <v>0</v>
      </c>
      <c r="FX82" s="38">
        <f t="shared" si="670"/>
        <v>0</v>
      </c>
      <c r="FY82" s="38">
        <f t="shared" si="670"/>
        <v>0</v>
      </c>
      <c r="FZ82" s="38">
        <f t="shared" si="670"/>
        <v>0</v>
      </c>
      <c r="GA82" s="39">
        <f t="shared" si="670"/>
        <v>0</v>
      </c>
      <c r="GB82" s="38">
        <f t="shared" si="670"/>
        <v>0</v>
      </c>
      <c r="GC82" s="38">
        <f t="shared" si="670"/>
        <v>0</v>
      </c>
      <c r="GD82" s="38">
        <f t="shared" si="670"/>
        <v>0</v>
      </c>
      <c r="GE82" s="38">
        <f t="shared" si="670"/>
        <v>0</v>
      </c>
      <c r="GF82" s="39">
        <f t="shared" si="670"/>
        <v>0</v>
      </c>
      <c r="GG82" s="38">
        <f t="shared" si="670"/>
        <v>0</v>
      </c>
      <c r="GH82" s="38">
        <f t="shared" si="670"/>
        <v>0</v>
      </c>
      <c r="GI82" s="38">
        <f t="shared" si="670"/>
        <v>0</v>
      </c>
      <c r="GJ82" s="38">
        <f t="shared" si="670"/>
        <v>0</v>
      </c>
      <c r="GK82" s="39">
        <f t="shared" si="670"/>
        <v>0</v>
      </c>
      <c r="GL82" s="38">
        <f t="shared" si="670"/>
        <v>0</v>
      </c>
      <c r="GM82" s="38">
        <f t="shared" si="670"/>
        <v>0</v>
      </c>
      <c r="GN82" s="38">
        <f t="shared" si="670"/>
        <v>0</v>
      </c>
      <c r="GO82" s="38">
        <f t="shared" si="670"/>
        <v>0</v>
      </c>
      <c r="GP82" s="39">
        <f t="shared" si="670"/>
        <v>1000000000</v>
      </c>
      <c r="GQ82" s="38">
        <f t="shared" si="670"/>
        <v>0</v>
      </c>
      <c r="GR82" s="38">
        <f t="shared" si="670"/>
        <v>0</v>
      </c>
      <c r="GS82" s="38">
        <f t="shared" si="670"/>
        <v>0</v>
      </c>
      <c r="GT82" s="38">
        <f t="shared" si="670"/>
        <v>0</v>
      </c>
      <c r="GU82" s="39">
        <f t="shared" si="670"/>
        <v>5995263005</v>
      </c>
      <c r="GV82" s="38">
        <f t="shared" si="670"/>
        <v>5267367868.8999996</v>
      </c>
      <c r="GW82" s="38">
        <f t="shared" si="670"/>
        <v>4645441139.5200005</v>
      </c>
      <c r="GX82" s="38">
        <f t="shared" si="670"/>
        <v>3593829076.52</v>
      </c>
      <c r="GY82" s="724">
        <f t="shared" si="670"/>
        <v>296205878.60000002</v>
      </c>
      <c r="GZ82" s="38">
        <f t="shared" ref="GZ82:IW82" si="671">SUM(GZ83:GZ85)</f>
        <v>6000000000</v>
      </c>
      <c r="HA82" s="38">
        <f t="shared" si="671"/>
        <v>7252594683.8999996</v>
      </c>
      <c r="HB82" s="38">
        <f t="shared" si="671"/>
        <v>6243488395.8999996</v>
      </c>
      <c r="HC82" s="38">
        <f t="shared" si="671"/>
        <v>4941586967.3000002</v>
      </c>
      <c r="HD82" s="38">
        <f t="shared" si="671"/>
        <v>266205878.59999999</v>
      </c>
      <c r="HE82" s="38">
        <f t="shared" si="671"/>
        <v>2926992433</v>
      </c>
      <c r="HF82" s="38">
        <f t="shared" si="671"/>
        <v>3774379820.4800005</v>
      </c>
      <c r="HG82" s="38">
        <f t="shared" si="671"/>
        <v>2673412952.5299997</v>
      </c>
      <c r="HH82" s="38">
        <f t="shared" si="671"/>
        <v>2638855252.5700002</v>
      </c>
      <c r="HI82" s="38">
        <f t="shared" si="671"/>
        <v>2800000</v>
      </c>
      <c r="HJ82" s="38">
        <f t="shared" si="671"/>
        <v>363293889</v>
      </c>
      <c r="HK82" s="38">
        <f t="shared" si="671"/>
        <v>2669278545.0700002</v>
      </c>
      <c r="HL82" s="38">
        <f t="shared" si="671"/>
        <v>2187922078.7299995</v>
      </c>
      <c r="HM82" s="38">
        <f t="shared" si="671"/>
        <v>1984522185.7299998</v>
      </c>
      <c r="HN82" s="38">
        <f t="shared" si="671"/>
        <v>30000000</v>
      </c>
      <c r="HO82" s="38">
        <f t="shared" si="671"/>
        <v>0</v>
      </c>
      <c r="HP82" s="38">
        <f t="shared" si="671"/>
        <v>0</v>
      </c>
      <c r="HQ82" s="38">
        <f t="shared" si="671"/>
        <v>0</v>
      </c>
      <c r="HR82" s="38">
        <f t="shared" si="671"/>
        <v>0</v>
      </c>
      <c r="HS82" s="38">
        <f t="shared" si="671"/>
        <v>0</v>
      </c>
      <c r="HT82" s="38">
        <f t="shared" si="671"/>
        <v>0</v>
      </c>
      <c r="HU82" s="38">
        <f t="shared" si="671"/>
        <v>0</v>
      </c>
      <c r="HV82" s="38">
        <f t="shared" si="671"/>
        <v>0</v>
      </c>
      <c r="HW82" s="38">
        <f t="shared" si="671"/>
        <v>0</v>
      </c>
      <c r="HX82" s="38">
        <f t="shared" si="671"/>
        <v>0</v>
      </c>
      <c r="HY82" s="38">
        <f t="shared" si="671"/>
        <v>0</v>
      </c>
      <c r="HZ82" s="38">
        <f t="shared" si="671"/>
        <v>0</v>
      </c>
      <c r="IA82" s="38">
        <f t="shared" si="671"/>
        <v>0</v>
      </c>
      <c r="IB82" s="38">
        <f t="shared" si="671"/>
        <v>0</v>
      </c>
      <c r="IC82" s="38">
        <f t="shared" si="671"/>
        <v>0</v>
      </c>
      <c r="ID82" s="38">
        <f t="shared" si="671"/>
        <v>0</v>
      </c>
      <c r="IE82" s="38">
        <f t="shared" si="671"/>
        <v>0</v>
      </c>
      <c r="IF82" s="38">
        <f t="shared" si="671"/>
        <v>0</v>
      </c>
      <c r="IG82" s="38">
        <f t="shared" si="671"/>
        <v>0</v>
      </c>
      <c r="IH82" s="38">
        <f t="shared" si="671"/>
        <v>0</v>
      </c>
      <c r="II82" s="38">
        <f t="shared" si="671"/>
        <v>0</v>
      </c>
      <c r="IJ82" s="38">
        <f t="shared" si="671"/>
        <v>0</v>
      </c>
      <c r="IK82" s="38">
        <f t="shared" si="671"/>
        <v>0</v>
      </c>
      <c r="IL82" s="38">
        <f t="shared" si="671"/>
        <v>0</v>
      </c>
      <c r="IM82" s="38">
        <f t="shared" si="671"/>
        <v>0</v>
      </c>
      <c r="IN82" s="38">
        <f t="shared" si="671"/>
        <v>3000000000</v>
      </c>
      <c r="IO82" s="38">
        <f t="shared" si="671"/>
        <v>0</v>
      </c>
      <c r="IP82" s="38">
        <f t="shared" si="671"/>
        <v>0</v>
      </c>
      <c r="IQ82" s="38">
        <f t="shared" si="671"/>
        <v>0</v>
      </c>
      <c r="IR82" s="38">
        <f t="shared" si="671"/>
        <v>0</v>
      </c>
      <c r="IS82" s="38">
        <f t="shared" si="671"/>
        <v>12290286322</v>
      </c>
      <c r="IT82" s="38">
        <f t="shared" si="671"/>
        <v>13696253049.449999</v>
      </c>
      <c r="IU82" s="38">
        <f t="shared" si="671"/>
        <v>11104823427.16</v>
      </c>
      <c r="IV82" s="38">
        <f t="shared" si="671"/>
        <v>9564964405.6000004</v>
      </c>
      <c r="IW82" s="38">
        <f t="shared" si="671"/>
        <v>299005878.60000002</v>
      </c>
    </row>
    <row r="83" spans="1:257" ht="190.5" customHeight="1" x14ac:dyDescent="0.2">
      <c r="A83" s="346"/>
      <c r="B83" s="363"/>
      <c r="C83" s="264">
        <v>9</v>
      </c>
      <c r="D83" s="287" t="s">
        <v>215</v>
      </c>
      <c r="E83" s="349">
        <v>0.59</v>
      </c>
      <c r="F83" s="349">
        <v>0.87</v>
      </c>
      <c r="G83" s="408">
        <v>54</v>
      </c>
      <c r="H83" s="850" t="s">
        <v>216</v>
      </c>
      <c r="I83" s="265" t="s">
        <v>217</v>
      </c>
      <c r="J83" s="270" t="s">
        <v>218</v>
      </c>
      <c r="K83" s="270">
        <v>9</v>
      </c>
      <c r="L83" s="271" t="s">
        <v>58</v>
      </c>
      <c r="M83" s="272">
        <v>129.85</v>
      </c>
      <c r="N83" s="273">
        <v>130</v>
      </c>
      <c r="O83" s="273">
        <v>130</v>
      </c>
      <c r="P83" s="274">
        <v>132</v>
      </c>
      <c r="Q83" s="272">
        <v>130</v>
      </c>
      <c r="R83" s="275"/>
      <c r="S83" s="274">
        <f>0.5+130</f>
        <v>130.5</v>
      </c>
      <c r="T83" s="272">
        <v>130</v>
      </c>
      <c r="U83" s="272"/>
      <c r="V83" s="351">
        <f>211.23+5</f>
        <v>216.23</v>
      </c>
      <c r="W83" s="272">
        <v>130</v>
      </c>
      <c r="X83" s="272"/>
      <c r="Y83" s="833">
        <f>256.56+3</f>
        <v>259.56</v>
      </c>
      <c r="Z83" s="334">
        <f>BM83/$BM$82</f>
        <v>0.3723138528886995</v>
      </c>
      <c r="AA83" s="267">
        <v>9</v>
      </c>
      <c r="AB83" s="273" t="s">
        <v>180</v>
      </c>
      <c r="AC83" s="41"/>
      <c r="AD83" s="41"/>
      <c r="AE83" s="41"/>
      <c r="AF83" s="41"/>
      <c r="AG83" s="41">
        <f>292256341-49000000+30000000+49000000</f>
        <v>322256341</v>
      </c>
      <c r="AH83" s="41">
        <f>359404493+188462552.58</f>
        <v>547867045.58000004</v>
      </c>
      <c r="AI83" s="41">
        <v>402334883.62</v>
      </c>
      <c r="AJ83" s="41">
        <v>402334883.62</v>
      </c>
      <c r="AK83" s="41"/>
      <c r="AL83" s="54">
        <v>41597488</v>
      </c>
      <c r="AM83" s="41">
        <v>0</v>
      </c>
      <c r="AN83" s="41">
        <v>0</v>
      </c>
      <c r="AO83" s="40"/>
      <c r="AP83" s="41"/>
      <c r="AQ83" s="41"/>
      <c r="AR83" s="41"/>
      <c r="AS83" s="40"/>
      <c r="AT83" s="41"/>
      <c r="AU83" s="41"/>
      <c r="AV83" s="41"/>
      <c r="AW83" s="40"/>
      <c r="AX83" s="41"/>
      <c r="AY83" s="41"/>
      <c r="AZ83" s="41"/>
      <c r="BA83" s="40"/>
      <c r="BB83" s="41"/>
      <c r="BC83" s="41"/>
      <c r="BD83" s="41"/>
      <c r="BE83" s="40"/>
      <c r="BF83" s="41"/>
      <c r="BG83" s="41"/>
      <c r="BH83" s="41"/>
      <c r="BI83" s="40"/>
      <c r="BJ83" s="41"/>
      <c r="BK83" s="41"/>
      <c r="BL83" s="41"/>
      <c r="BM83" s="40">
        <f>+AC83+AG83+AK83+AO83+AS83+AW83+BA83+BE83+BI83</f>
        <v>322256341</v>
      </c>
      <c r="BN83" s="41">
        <f t="shared" ref="BN83:BP85" si="672">AD83+AH83+AL83+AP83+AT83+AX83+BB83+BF83+BJ83</f>
        <v>589464533.58000004</v>
      </c>
      <c r="BO83" s="41">
        <f t="shared" si="672"/>
        <v>402334883.62</v>
      </c>
      <c r="BP83" s="41">
        <f t="shared" si="672"/>
        <v>402334883.62</v>
      </c>
      <c r="BQ83" s="87"/>
      <c r="BR83" s="87"/>
      <c r="BS83" s="87"/>
      <c r="BT83" s="87"/>
      <c r="BU83" s="87">
        <v>231688727</v>
      </c>
      <c r="BV83" s="87">
        <f>289214704.07+214850780</f>
        <v>504065484.06999999</v>
      </c>
      <c r="BW83" s="86">
        <f>239817777.65+214850780</f>
        <v>454668557.64999998</v>
      </c>
      <c r="BX83" s="86">
        <f>239817777.65+214850780</f>
        <v>454668557.64999998</v>
      </c>
      <c r="BY83" s="86"/>
      <c r="BZ83" s="87"/>
      <c r="CA83" s="87">
        <v>435918366.93000001</v>
      </c>
      <c r="CB83" s="87">
        <v>344558999.06999999</v>
      </c>
      <c r="CC83" s="87">
        <v>187098999.06999999</v>
      </c>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2">
        <f t="shared" ref="DE83:DH85" si="673">BQ83+BU83+BZ83+CE83+CI83+CM83+CQ83+CV83+DA83</f>
        <v>231688727</v>
      </c>
      <c r="DF83" s="102">
        <f t="shared" si="673"/>
        <v>939983851</v>
      </c>
      <c r="DG83" s="102">
        <f t="shared" si="673"/>
        <v>799227556.72000003</v>
      </c>
      <c r="DH83" s="102">
        <f t="shared" si="673"/>
        <v>641767556.72000003</v>
      </c>
      <c r="DI83" s="102"/>
      <c r="DJ83" s="87"/>
      <c r="DK83" s="86">
        <v>2020000000</v>
      </c>
      <c r="DL83" s="87">
        <v>1678152048</v>
      </c>
      <c r="DM83" s="87">
        <v>1560395145.4000001</v>
      </c>
      <c r="DN83" s="87">
        <v>300000000</v>
      </c>
      <c r="DO83" s="86">
        <f>725140083.9+240000000</f>
        <v>965140083.89999998</v>
      </c>
      <c r="DP83" s="86">
        <f>566418007+239749344.3</f>
        <v>806167351.29999995</v>
      </c>
      <c r="DQ83" s="86">
        <f>547137418+236672233.34</f>
        <v>783809651.34000003</v>
      </c>
      <c r="DR83" s="86"/>
      <c r="DS83" s="87"/>
      <c r="DT83" s="86">
        <v>248486462</v>
      </c>
      <c r="DU83" s="86">
        <v>248486462</v>
      </c>
      <c r="DV83" s="86">
        <v>248403612</v>
      </c>
      <c r="DW83" s="86"/>
      <c r="DX83" s="87"/>
      <c r="DY83" s="87"/>
      <c r="DZ83" s="87"/>
      <c r="EA83" s="87"/>
      <c r="EB83" s="87"/>
      <c r="EC83" s="87"/>
      <c r="ED83" s="87"/>
      <c r="EE83" s="87"/>
      <c r="EF83" s="87"/>
      <c r="EG83" s="87"/>
      <c r="EH83" s="87"/>
      <c r="EI83" s="87"/>
      <c r="EJ83" s="87"/>
      <c r="EK83" s="87"/>
      <c r="EL83" s="87"/>
      <c r="EM83" s="87"/>
      <c r="EN83" s="87"/>
      <c r="EO83" s="87"/>
      <c r="EP83" s="87"/>
      <c r="EQ83" s="87"/>
      <c r="ER83" s="87"/>
      <c r="ES83" s="87">
        <v>2000000000</v>
      </c>
      <c r="ET83" s="87"/>
      <c r="EU83" s="87"/>
      <c r="EV83" s="87"/>
      <c r="EW83" s="82">
        <f t="shared" ref="EW83:EX85" si="674">DJ83+DN83+DS83+DX83+EB83+EF83+EJ83+EN83+ES83</f>
        <v>2300000000</v>
      </c>
      <c r="EX83" s="90">
        <f t="shared" si="674"/>
        <v>3233626545.9000001</v>
      </c>
      <c r="EY83" s="90">
        <f t="shared" ref="EY83:EZ85" si="675">DL83+DP83+DU83+DZ83+ED83+EH83+EL83+EP83+EU83</f>
        <v>2732805861.3000002</v>
      </c>
      <c r="EZ83" s="90">
        <f t="shared" si="675"/>
        <v>2592608408.7400002</v>
      </c>
      <c r="FA83" s="173"/>
      <c r="FB83" s="87">
        <v>4000000000</v>
      </c>
      <c r="FC83" s="88">
        <v>2904549771</v>
      </c>
      <c r="FD83" s="88">
        <v>2904549771</v>
      </c>
      <c r="FE83" s="88">
        <v>1868877601</v>
      </c>
      <c r="FF83" s="819">
        <v>117733522.59999999</v>
      </c>
      <c r="FG83" s="87">
        <v>473550204</v>
      </c>
      <c r="FH83" s="87">
        <f>393689004+313916293</f>
        <v>707605297</v>
      </c>
      <c r="FI83" s="87">
        <v>244223166.96000001</v>
      </c>
      <c r="FJ83" s="87">
        <v>244223166.96000001</v>
      </c>
      <c r="FK83" s="87"/>
      <c r="FL83" s="87"/>
      <c r="FM83" s="788">
        <v>459573502</v>
      </c>
      <c r="FN83" s="87">
        <v>374429005</v>
      </c>
      <c r="FO83" s="87">
        <v>358489112</v>
      </c>
      <c r="FP83" s="788">
        <v>17115000</v>
      </c>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2">
        <f t="shared" ref="GU83:GY85" si="676">FB83+FG83+FL83+FQ83+FV83+GA83+GF83+GK83+GP83</f>
        <v>4473550204</v>
      </c>
      <c r="GV83" s="82">
        <f t="shared" si="676"/>
        <v>4071728570</v>
      </c>
      <c r="GW83" s="82">
        <f t="shared" si="676"/>
        <v>3523201942.96</v>
      </c>
      <c r="GX83" s="82">
        <f t="shared" si="676"/>
        <v>2471589879.96</v>
      </c>
      <c r="GY83" s="792">
        <f t="shared" si="676"/>
        <v>134848522.59999999</v>
      </c>
      <c r="GZ83" s="792">
        <f t="shared" ref="GZ83:GZ85" si="677">AC83+BQ83+DJ83+FB83</f>
        <v>4000000000</v>
      </c>
      <c r="HA83" s="792">
        <f t="shared" ref="HA83:HA85" si="678">AD83+BR83+DK83+FC83</f>
        <v>4924549771</v>
      </c>
      <c r="HB83" s="792">
        <f t="shared" ref="HB83:HB85" si="679">AE83+BS83+DL83+FD83</f>
        <v>4582701819</v>
      </c>
      <c r="HC83" s="792">
        <f t="shared" ref="HC83:HC85" si="680">AF83+BT83+DM83+FE83</f>
        <v>3429272746.4000001</v>
      </c>
      <c r="HD83" s="792">
        <f t="shared" ref="HD83:HD85" si="681">FF83</f>
        <v>117733522.59999999</v>
      </c>
      <c r="HE83" s="792">
        <f t="shared" ref="HE83:HE85" si="682">AG83+BU83+DN83+FG83</f>
        <v>1327495272</v>
      </c>
      <c r="HF83" s="792">
        <f t="shared" ref="HF83:HF85" si="683">AH83+BV83+DO83+FH83</f>
        <v>2724677910.5500002</v>
      </c>
      <c r="HG83" s="792">
        <f t="shared" ref="HG83:HG85" si="684">AI83+BW83+DP83+FI83</f>
        <v>1907393959.53</v>
      </c>
      <c r="HH83" s="792">
        <f t="shared" ref="HH83:HH85" si="685">AJ83+BX83+DQ83+FJ83</f>
        <v>1885036259.5700002</v>
      </c>
      <c r="HI83" s="792">
        <f t="shared" ref="HI83:HI85" si="686">BY83+DR83+FK83</f>
        <v>0</v>
      </c>
      <c r="HJ83" s="792">
        <f t="shared" ref="HJ83:HJ85" si="687">AK83+BZ83+DS83+FL83</f>
        <v>0</v>
      </c>
      <c r="HK83" s="792">
        <f t="shared" ref="HK83:HK85" si="688">AL83+CA83+DT83+FM83</f>
        <v>1185575818.9300001</v>
      </c>
      <c r="HL83" s="792">
        <f t="shared" ref="HL83:HL85" si="689">AM83+CB83+DU83+FN83</f>
        <v>967474466.06999993</v>
      </c>
      <c r="HM83" s="792">
        <f t="shared" ref="HM83:HM85" si="690">AN83+CC83+DV83+FO83</f>
        <v>793991723.06999993</v>
      </c>
      <c r="HN83" s="792">
        <f t="shared" ref="HN83:HN85" si="691">CD83+DW83+FP83</f>
        <v>17115000</v>
      </c>
      <c r="HO83" s="792">
        <f t="shared" ref="HO83:HO85" si="692">AO83+CE83+DX83+FQ83</f>
        <v>0</v>
      </c>
      <c r="HP83" s="792">
        <f t="shared" ref="HP83:HP85" si="693">AP83+CF83+DY83+FR83</f>
        <v>0</v>
      </c>
      <c r="HQ83" s="792">
        <f t="shared" ref="HQ83:HQ85" si="694">AQ83+CG83+DZ83+FS83</f>
        <v>0</v>
      </c>
      <c r="HR83" s="792">
        <f t="shared" ref="HR83:HR85" si="695">AR83+CH83+EA83+FT83</f>
        <v>0</v>
      </c>
      <c r="HS83" s="792">
        <f t="shared" ref="HS83:HS85" si="696">FU83</f>
        <v>0</v>
      </c>
      <c r="HT83" s="792">
        <f t="shared" ref="HT83:HT85" si="697">AS83+CI83+EB83+FV83</f>
        <v>0</v>
      </c>
      <c r="HU83" s="792">
        <f t="shared" ref="HU83:HU85" si="698">AT83+CJ83+EC83+FW83</f>
        <v>0</v>
      </c>
      <c r="HV83" s="792">
        <f t="shared" ref="HV83:HV85" si="699">AU83+CK83+ED83+FX83</f>
        <v>0</v>
      </c>
      <c r="HW83" s="792">
        <f t="shared" ref="HW83:HW85" si="700">AV83+CL83+EE83+FY83</f>
        <v>0</v>
      </c>
      <c r="HX83" s="792">
        <f t="shared" ref="HX83:HX85" si="701">FZ83</f>
        <v>0</v>
      </c>
      <c r="HY83" s="792">
        <f t="shared" ref="HY83:HY85" si="702">AW83+CM83+EF83+GA83</f>
        <v>0</v>
      </c>
      <c r="HZ83" s="792">
        <f t="shared" ref="HZ83:HZ85" si="703">AX83+CN83+EG83+GB83</f>
        <v>0</v>
      </c>
      <c r="IA83" s="792">
        <f t="shared" ref="IA83:IA85" si="704">AY83+CO83+EH83+GC83</f>
        <v>0</v>
      </c>
      <c r="IB83" s="792">
        <f t="shared" ref="IB83:IB85" si="705">AZ83+CP83+EI83+GD83</f>
        <v>0</v>
      </c>
      <c r="IC83" s="792">
        <f t="shared" ref="IC83:IC85" si="706">GE83</f>
        <v>0</v>
      </c>
      <c r="ID83" s="792">
        <f t="shared" ref="ID83:ID85" si="707">BA83+CQ83+EJ83+GF83</f>
        <v>0</v>
      </c>
      <c r="IE83" s="792">
        <f t="shared" ref="IE83:IE85" si="708">BB83+CR83+EK83+GG83</f>
        <v>0</v>
      </c>
      <c r="IF83" s="792">
        <f t="shared" ref="IF83:IF85" si="709">BC83+CS83+EL83+GH83</f>
        <v>0</v>
      </c>
      <c r="IG83" s="792">
        <f t="shared" ref="IG83:IG85" si="710">BD83+CT83+EM83+GI83</f>
        <v>0</v>
      </c>
      <c r="IH83" s="792">
        <f t="shared" ref="IH83:IH85" si="711">CU83+GJ83</f>
        <v>0</v>
      </c>
      <c r="II83" s="792">
        <f t="shared" ref="II83:II85" si="712">BE83+CV83+EN83+GK83</f>
        <v>0</v>
      </c>
      <c r="IJ83" s="792">
        <f t="shared" ref="IJ83:IJ85" si="713">BF83+CW83+EO83+GL83</f>
        <v>0</v>
      </c>
      <c r="IK83" s="792">
        <f t="shared" ref="IK83:IK85" si="714">BG83+CX83+EP83+GM83</f>
        <v>0</v>
      </c>
      <c r="IL83" s="792">
        <f t="shared" ref="IL83:IL85" si="715">BH83+CY83+EQ83+GM83</f>
        <v>0</v>
      </c>
      <c r="IM83" s="792">
        <f t="shared" ref="IM83:IM85" si="716">CZ83+ER83+GO83</f>
        <v>0</v>
      </c>
      <c r="IN83" s="792">
        <f t="shared" ref="IN83:IN85" si="717">BI83+DA83+ES83+GP83</f>
        <v>2000000000</v>
      </c>
      <c r="IO83" s="792"/>
      <c r="IP83" s="792"/>
      <c r="IQ83" s="792"/>
      <c r="IR83" s="792"/>
      <c r="IS83" s="792">
        <f t="shared" ref="IS83:IS85" si="718">GZ83+HE83+HJ83+HO83+HT83+HY83+ID83+II83+IN83</f>
        <v>7327495272</v>
      </c>
      <c r="IT83" s="792">
        <f t="shared" ref="IT83:IT85" si="719">HA83+HF83+HK83+HP83+HU83+HZ83+IE83+IJ83+IO83</f>
        <v>8834803500.4799995</v>
      </c>
      <c r="IU83" s="792">
        <f t="shared" ref="IU83:IU85" si="720">HB83+HG83+HL83+HQ83+HV83+IA83+IF83+IK83+IP83</f>
        <v>7457570244.5999994</v>
      </c>
      <c r="IV83" s="792">
        <f t="shared" ref="IV83:IV85" si="721">HC83+HH83+HM83+HR83+HW83+IB83+IG83+IL83+IQ83</f>
        <v>6108300729.04</v>
      </c>
      <c r="IW83" s="793">
        <f t="shared" ref="IW83:IW85" si="722">HD83+HI83+HN83+HS83+HX83+IC83+IH83+IM83+IR83</f>
        <v>134848522.59999999</v>
      </c>
    </row>
    <row r="84" spans="1:257" ht="208.5" customHeight="1" x14ac:dyDescent="0.2">
      <c r="A84" s="346"/>
      <c r="B84" s="363"/>
      <c r="C84" s="286"/>
      <c r="D84" s="331"/>
      <c r="E84" s="380"/>
      <c r="F84" s="380"/>
      <c r="G84" s="408">
        <v>55</v>
      </c>
      <c r="H84" s="850" t="s">
        <v>219</v>
      </c>
      <c r="I84" s="265" t="s">
        <v>220</v>
      </c>
      <c r="J84" s="270" t="s">
        <v>218</v>
      </c>
      <c r="K84" s="270">
        <v>9</v>
      </c>
      <c r="L84" s="271" t="s">
        <v>58</v>
      </c>
      <c r="M84" s="272">
        <v>12</v>
      </c>
      <c r="N84" s="272">
        <v>12</v>
      </c>
      <c r="O84" s="273">
        <v>12</v>
      </c>
      <c r="P84" s="274">
        <v>12</v>
      </c>
      <c r="Q84" s="272">
        <v>12</v>
      </c>
      <c r="R84" s="275"/>
      <c r="S84" s="274">
        <v>11</v>
      </c>
      <c r="T84" s="272">
        <v>12</v>
      </c>
      <c r="U84" s="272"/>
      <c r="V84" s="277">
        <v>12</v>
      </c>
      <c r="W84" s="272">
        <v>12</v>
      </c>
      <c r="X84" s="272"/>
      <c r="Y84" s="775">
        <v>12</v>
      </c>
      <c r="Z84" s="334">
        <f>BM84/$BM$82</f>
        <v>0.41972594588762341</v>
      </c>
      <c r="AA84" s="267">
        <v>9</v>
      </c>
      <c r="AB84" s="273" t="s">
        <v>180</v>
      </c>
      <c r="AC84" s="41"/>
      <c r="AD84" s="41"/>
      <c r="AE84" s="41"/>
      <c r="AF84" s="41"/>
      <c r="AG84" s="41"/>
      <c r="AH84" s="41"/>
      <c r="AI84" s="41"/>
      <c r="AJ84" s="41"/>
      <c r="AK84" s="48">
        <v>363293889</v>
      </c>
      <c r="AL84" s="42">
        <v>363293889</v>
      </c>
      <c r="AM84" s="48">
        <v>182485098</v>
      </c>
      <c r="AN84" s="48">
        <v>182485098</v>
      </c>
      <c r="AO84" s="49"/>
      <c r="AP84" s="48"/>
      <c r="AQ84" s="48"/>
      <c r="AR84" s="48"/>
      <c r="AS84" s="49"/>
      <c r="AT84" s="48"/>
      <c r="AU84" s="48"/>
      <c r="AV84" s="41"/>
      <c r="AW84" s="40"/>
      <c r="AX84" s="41"/>
      <c r="AY84" s="41"/>
      <c r="AZ84" s="41"/>
      <c r="BA84" s="40"/>
      <c r="BB84" s="41"/>
      <c r="BC84" s="41"/>
      <c r="BD84" s="41"/>
      <c r="BE84" s="40"/>
      <c r="BF84" s="41"/>
      <c r="BG84" s="41"/>
      <c r="BH84" s="41"/>
      <c r="BI84" s="40"/>
      <c r="BJ84" s="41"/>
      <c r="BK84" s="41"/>
      <c r="BL84" s="41"/>
      <c r="BM84" s="40">
        <f>+AC84+AG84+AK84+AO84+AS84+AW84+BA84+BE84+BI84</f>
        <v>363293889</v>
      </c>
      <c r="BN84" s="41">
        <f t="shared" si="672"/>
        <v>363293889</v>
      </c>
      <c r="BO84" s="41">
        <f t="shared" si="672"/>
        <v>182485098</v>
      </c>
      <c r="BP84" s="41">
        <f t="shared" si="672"/>
        <v>182485098</v>
      </c>
      <c r="BQ84" s="82"/>
      <c r="BR84" s="82"/>
      <c r="BS84" s="82"/>
      <c r="BT84" s="82"/>
      <c r="BU84" s="87">
        <v>261000000</v>
      </c>
      <c r="BV84" s="87">
        <v>245201061.93000001</v>
      </c>
      <c r="BW84" s="87">
        <v>204925833</v>
      </c>
      <c r="BX84" s="87">
        <v>202125833</v>
      </c>
      <c r="BY84" s="87"/>
      <c r="BZ84" s="82"/>
      <c r="CA84" s="82">
        <v>211221438.06999999</v>
      </c>
      <c r="CB84" s="82">
        <v>171745933</v>
      </c>
      <c r="CC84" s="82">
        <v>171745933</v>
      </c>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f t="shared" si="673"/>
        <v>261000000</v>
      </c>
      <c r="DF84" s="102">
        <f t="shared" si="673"/>
        <v>456422500</v>
      </c>
      <c r="DG84" s="102">
        <f t="shared" si="673"/>
        <v>376671766</v>
      </c>
      <c r="DH84" s="102">
        <f t="shared" si="673"/>
        <v>373871766</v>
      </c>
      <c r="DI84" s="102"/>
      <c r="DJ84" s="87">
        <v>2000000000</v>
      </c>
      <c r="DK84" s="168">
        <v>960000000</v>
      </c>
      <c r="DL84" s="86">
        <v>798596160</v>
      </c>
      <c r="DM84" s="86">
        <v>787896160</v>
      </c>
      <c r="DN84" s="86">
        <v>338000000</v>
      </c>
      <c r="DO84" s="86">
        <v>324906462</v>
      </c>
      <c r="DP84" s="86">
        <v>303647000</v>
      </c>
      <c r="DQ84" s="86">
        <v>294247000</v>
      </c>
      <c r="DR84" s="86">
        <v>2800000</v>
      </c>
      <c r="DS84" s="86"/>
      <c r="DT84" s="86">
        <v>393704688</v>
      </c>
      <c r="DU84" s="86">
        <v>393704688</v>
      </c>
      <c r="DV84" s="87">
        <v>363787538</v>
      </c>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2">
        <f t="shared" si="674"/>
        <v>2338000000</v>
      </c>
      <c r="EX84" s="89">
        <f t="shared" si="674"/>
        <v>1678611150</v>
      </c>
      <c r="EY84" s="90">
        <f t="shared" si="675"/>
        <v>1495947848</v>
      </c>
      <c r="EZ84" s="90">
        <f t="shared" si="675"/>
        <v>1445930698</v>
      </c>
      <c r="FA84" s="173">
        <f>DR84</f>
        <v>2800000</v>
      </c>
      <c r="FB84" s="87"/>
      <c r="FC84" s="88">
        <v>468044912.9000001</v>
      </c>
      <c r="FD84" s="88">
        <v>468044912.9000001</v>
      </c>
      <c r="FE84" s="88">
        <v>468044912.9000001</v>
      </c>
      <c r="FF84" s="819">
        <v>10700000</v>
      </c>
      <c r="FG84" s="87">
        <v>521712801</v>
      </c>
      <c r="FH84" s="87">
        <v>227594386</v>
      </c>
      <c r="FI84" s="87">
        <v>185625723</v>
      </c>
      <c r="FJ84" s="87">
        <v>185625723</v>
      </c>
      <c r="FK84" s="87"/>
      <c r="FL84" s="87"/>
      <c r="FM84" s="788">
        <v>500000000</v>
      </c>
      <c r="FN84" s="87">
        <v>468568560.65999997</v>
      </c>
      <c r="FO84" s="87">
        <v>468568560.65999997</v>
      </c>
      <c r="FP84" s="788">
        <v>12885000</v>
      </c>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v>1000000000</v>
      </c>
      <c r="GQ84" s="87"/>
      <c r="GR84" s="87"/>
      <c r="GS84" s="87"/>
      <c r="GT84" s="87"/>
      <c r="GU84" s="82">
        <f t="shared" si="676"/>
        <v>1521712801</v>
      </c>
      <c r="GV84" s="82">
        <f t="shared" si="676"/>
        <v>1195639298.9000001</v>
      </c>
      <c r="GW84" s="82">
        <f t="shared" si="676"/>
        <v>1122239196.5599999</v>
      </c>
      <c r="GX84" s="82">
        <f t="shared" si="676"/>
        <v>1122239196.5599999</v>
      </c>
      <c r="GY84" s="792">
        <f t="shared" si="676"/>
        <v>23585000</v>
      </c>
      <c r="GZ84" s="792">
        <f t="shared" si="677"/>
        <v>2000000000</v>
      </c>
      <c r="HA84" s="792">
        <f t="shared" si="678"/>
        <v>1428044912.9000001</v>
      </c>
      <c r="HB84" s="792">
        <f t="shared" si="679"/>
        <v>1266641072.9000001</v>
      </c>
      <c r="HC84" s="792">
        <f t="shared" si="680"/>
        <v>1255941072.9000001</v>
      </c>
      <c r="HD84" s="792">
        <f t="shared" si="681"/>
        <v>10700000</v>
      </c>
      <c r="HE84" s="792">
        <f t="shared" si="682"/>
        <v>1120712801</v>
      </c>
      <c r="HF84" s="792">
        <f t="shared" si="683"/>
        <v>797701909.93000007</v>
      </c>
      <c r="HG84" s="792">
        <f t="shared" si="684"/>
        <v>694198556</v>
      </c>
      <c r="HH84" s="792">
        <f t="shared" si="685"/>
        <v>681998556</v>
      </c>
      <c r="HI84" s="792">
        <f t="shared" si="686"/>
        <v>2800000</v>
      </c>
      <c r="HJ84" s="792">
        <f t="shared" si="687"/>
        <v>363293889</v>
      </c>
      <c r="HK84" s="792">
        <f t="shared" si="688"/>
        <v>1468220015.0699999</v>
      </c>
      <c r="HL84" s="792">
        <f t="shared" si="689"/>
        <v>1216504279.6599998</v>
      </c>
      <c r="HM84" s="792">
        <f t="shared" si="690"/>
        <v>1186587129.6599998</v>
      </c>
      <c r="HN84" s="792">
        <f t="shared" si="691"/>
        <v>12885000</v>
      </c>
      <c r="HO84" s="792">
        <f t="shared" si="692"/>
        <v>0</v>
      </c>
      <c r="HP84" s="792">
        <f t="shared" si="693"/>
        <v>0</v>
      </c>
      <c r="HQ84" s="792">
        <f t="shared" si="694"/>
        <v>0</v>
      </c>
      <c r="HR84" s="792">
        <f t="shared" si="695"/>
        <v>0</v>
      </c>
      <c r="HS84" s="792">
        <f t="shared" si="696"/>
        <v>0</v>
      </c>
      <c r="HT84" s="792">
        <f t="shared" si="697"/>
        <v>0</v>
      </c>
      <c r="HU84" s="792">
        <f t="shared" si="698"/>
        <v>0</v>
      </c>
      <c r="HV84" s="792">
        <f t="shared" si="699"/>
        <v>0</v>
      </c>
      <c r="HW84" s="792">
        <f t="shared" si="700"/>
        <v>0</v>
      </c>
      <c r="HX84" s="792">
        <f t="shared" si="701"/>
        <v>0</v>
      </c>
      <c r="HY84" s="792">
        <f t="shared" si="702"/>
        <v>0</v>
      </c>
      <c r="HZ84" s="792">
        <f t="shared" si="703"/>
        <v>0</v>
      </c>
      <c r="IA84" s="792">
        <f t="shared" si="704"/>
        <v>0</v>
      </c>
      <c r="IB84" s="792">
        <f t="shared" si="705"/>
        <v>0</v>
      </c>
      <c r="IC84" s="792">
        <f t="shared" si="706"/>
        <v>0</v>
      </c>
      <c r="ID84" s="792">
        <f t="shared" si="707"/>
        <v>0</v>
      </c>
      <c r="IE84" s="792">
        <f t="shared" si="708"/>
        <v>0</v>
      </c>
      <c r="IF84" s="792">
        <f t="shared" si="709"/>
        <v>0</v>
      </c>
      <c r="IG84" s="792">
        <f t="shared" si="710"/>
        <v>0</v>
      </c>
      <c r="IH84" s="792">
        <f t="shared" si="711"/>
        <v>0</v>
      </c>
      <c r="II84" s="792">
        <f t="shared" si="712"/>
        <v>0</v>
      </c>
      <c r="IJ84" s="792">
        <f t="shared" si="713"/>
        <v>0</v>
      </c>
      <c r="IK84" s="792">
        <f t="shared" si="714"/>
        <v>0</v>
      </c>
      <c r="IL84" s="792">
        <f t="shared" si="715"/>
        <v>0</v>
      </c>
      <c r="IM84" s="792">
        <f t="shared" si="716"/>
        <v>0</v>
      </c>
      <c r="IN84" s="792">
        <f t="shared" si="717"/>
        <v>1000000000</v>
      </c>
      <c r="IO84" s="792"/>
      <c r="IP84" s="792"/>
      <c r="IQ84" s="792"/>
      <c r="IR84" s="792"/>
      <c r="IS84" s="792">
        <f t="shared" si="718"/>
        <v>4484006690</v>
      </c>
      <c r="IT84" s="792">
        <f t="shared" si="719"/>
        <v>3693966837.8999996</v>
      </c>
      <c r="IU84" s="792">
        <f t="shared" si="720"/>
        <v>3177343908.5599999</v>
      </c>
      <c r="IV84" s="792">
        <f t="shared" si="721"/>
        <v>3124526758.5599999</v>
      </c>
      <c r="IW84" s="793">
        <f t="shared" si="722"/>
        <v>26385000</v>
      </c>
    </row>
    <row r="85" spans="1:257" ht="132.75" customHeight="1" x14ac:dyDescent="0.2">
      <c r="A85" s="346"/>
      <c r="B85" s="363"/>
      <c r="C85" s="284"/>
      <c r="D85" s="293"/>
      <c r="E85" s="409"/>
      <c r="F85" s="409"/>
      <c r="G85" s="410">
        <v>56</v>
      </c>
      <c r="H85" s="850" t="s">
        <v>221</v>
      </c>
      <c r="I85" s="265" t="s">
        <v>222</v>
      </c>
      <c r="J85" s="270" t="s">
        <v>218</v>
      </c>
      <c r="K85" s="270">
        <v>9</v>
      </c>
      <c r="L85" s="271" t="s">
        <v>73</v>
      </c>
      <c r="M85" s="272">
        <v>9</v>
      </c>
      <c r="N85" s="272">
        <v>8</v>
      </c>
      <c r="O85" s="273">
        <v>3</v>
      </c>
      <c r="P85" s="274">
        <v>0</v>
      </c>
      <c r="Q85" s="272">
        <v>3</v>
      </c>
      <c r="R85" s="949">
        <v>6</v>
      </c>
      <c r="S85" s="274">
        <v>5</v>
      </c>
      <c r="T85" s="272">
        <v>2</v>
      </c>
      <c r="U85" s="800">
        <v>3</v>
      </c>
      <c r="V85" s="277">
        <v>9</v>
      </c>
      <c r="W85" s="272">
        <v>0</v>
      </c>
      <c r="X85" s="271"/>
      <c r="Y85" s="278"/>
      <c r="Z85" s="334">
        <f>BM85/$BM$82</f>
        <v>0.20796020122367712</v>
      </c>
      <c r="AA85" s="267">
        <v>9</v>
      </c>
      <c r="AB85" s="273" t="s">
        <v>180</v>
      </c>
      <c r="AC85" s="41"/>
      <c r="AD85" s="41"/>
      <c r="AE85" s="41"/>
      <c r="AF85" s="41"/>
      <c r="AG85" s="41">
        <v>180000000</v>
      </c>
      <c r="AH85" s="41">
        <v>180000000</v>
      </c>
      <c r="AI85" s="41">
        <v>0</v>
      </c>
      <c r="AJ85" s="41">
        <v>0</v>
      </c>
      <c r="AK85" s="41"/>
      <c r="AL85" s="41"/>
      <c r="AM85" s="41"/>
      <c r="AN85" s="41"/>
      <c r="AO85" s="40"/>
      <c r="AP85" s="41"/>
      <c r="AQ85" s="41"/>
      <c r="AR85" s="41"/>
      <c r="AS85" s="40"/>
      <c r="AT85" s="41"/>
      <c r="AU85" s="41"/>
      <c r="AV85" s="41"/>
      <c r="AW85" s="40"/>
      <c r="AX85" s="41"/>
      <c r="AY85" s="41"/>
      <c r="AZ85" s="41"/>
      <c r="BA85" s="40"/>
      <c r="BB85" s="41"/>
      <c r="BC85" s="41"/>
      <c r="BD85" s="41"/>
      <c r="BE85" s="40"/>
      <c r="BF85" s="41"/>
      <c r="BG85" s="41"/>
      <c r="BH85" s="41"/>
      <c r="BI85" s="40"/>
      <c r="BJ85" s="41"/>
      <c r="BK85" s="41"/>
      <c r="BL85" s="41"/>
      <c r="BM85" s="40">
        <f>+AC85+AG85+AK85+AO85+AS85+AW85+BA85+BE85+BI85</f>
        <v>180000000</v>
      </c>
      <c r="BN85" s="41">
        <f t="shared" si="672"/>
        <v>180000000</v>
      </c>
      <c r="BO85" s="41">
        <f t="shared" si="672"/>
        <v>0</v>
      </c>
      <c r="BP85" s="41">
        <f t="shared" si="672"/>
        <v>0</v>
      </c>
      <c r="BQ85" s="87"/>
      <c r="BR85" s="87"/>
      <c r="BS85" s="87"/>
      <c r="BT85" s="87"/>
      <c r="BU85" s="87">
        <v>129300000</v>
      </c>
      <c r="BV85" s="87"/>
      <c r="BW85" s="87"/>
      <c r="BX85" s="87"/>
      <c r="BY85" s="87"/>
      <c r="BZ85" s="87"/>
      <c r="CA85" s="87">
        <v>15482711.069999993</v>
      </c>
      <c r="CB85" s="87">
        <v>3943333</v>
      </c>
      <c r="CC85" s="87">
        <v>3943333</v>
      </c>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2">
        <f t="shared" si="673"/>
        <v>129300000</v>
      </c>
      <c r="DF85" s="102">
        <f t="shared" si="673"/>
        <v>15482711.069999993</v>
      </c>
      <c r="DG85" s="102">
        <f t="shared" si="673"/>
        <v>3943333</v>
      </c>
      <c r="DH85" s="102">
        <f t="shared" si="673"/>
        <v>3943333</v>
      </c>
      <c r="DI85" s="102"/>
      <c r="DJ85" s="87"/>
      <c r="DK85" s="86">
        <v>900000000</v>
      </c>
      <c r="DL85" s="86">
        <v>394145504</v>
      </c>
      <c r="DM85" s="86">
        <v>256373148</v>
      </c>
      <c r="DN85" s="86">
        <v>169484360</v>
      </c>
      <c r="DO85" s="86">
        <v>72000000</v>
      </c>
      <c r="DP85" s="86">
        <v>71820437</v>
      </c>
      <c r="DQ85" s="86">
        <v>71820437</v>
      </c>
      <c r="DR85" s="86"/>
      <c r="DS85" s="86"/>
      <c r="DT85" s="86"/>
      <c r="DU85" s="87"/>
      <c r="DV85" s="87"/>
      <c r="DW85" s="87"/>
      <c r="DX85" s="87"/>
      <c r="DY85" s="87"/>
      <c r="DZ85" s="87"/>
      <c r="EA85" s="87"/>
      <c r="EB85" s="87"/>
      <c r="EC85" s="87"/>
      <c r="ED85" s="87"/>
      <c r="EE85" s="87"/>
      <c r="EF85" s="87"/>
      <c r="EG85" s="87"/>
      <c r="EH85" s="87"/>
      <c r="EI85" s="87"/>
      <c r="EJ85" s="87"/>
      <c r="EK85" s="87"/>
      <c r="EL85" s="87"/>
      <c r="EM85" s="87"/>
      <c r="EN85" s="87"/>
      <c r="EO85" s="87"/>
      <c r="EP85" s="87"/>
      <c r="EQ85" s="87"/>
      <c r="ER85" s="87"/>
      <c r="ES85" s="87"/>
      <c r="ET85" s="87"/>
      <c r="EU85" s="87"/>
      <c r="EV85" s="87"/>
      <c r="EW85" s="82">
        <f t="shared" si="674"/>
        <v>169484360</v>
      </c>
      <c r="EX85" s="89">
        <f t="shared" si="674"/>
        <v>972000000</v>
      </c>
      <c r="EY85" s="90">
        <f t="shared" si="675"/>
        <v>465965941</v>
      </c>
      <c r="EZ85" s="90">
        <f t="shared" si="675"/>
        <v>328193585</v>
      </c>
      <c r="FA85" s="173"/>
      <c r="FB85" s="87"/>
      <c r="FC85" s="88"/>
      <c r="FD85" s="88"/>
      <c r="FE85" s="88"/>
      <c r="FF85" s="819">
        <v>137772356</v>
      </c>
      <c r="FG85" s="87"/>
      <c r="FH85" s="87"/>
      <c r="FI85" s="87"/>
      <c r="FJ85" s="87"/>
      <c r="FK85" s="87"/>
      <c r="FL85" s="87"/>
      <c r="FM85" s="788"/>
      <c r="FN85" s="87"/>
      <c r="FO85" s="87"/>
      <c r="FP85" s="87"/>
      <c r="FQ85" s="87"/>
      <c r="FR85" s="87"/>
      <c r="FS85" s="87"/>
      <c r="FT85" s="87"/>
      <c r="FU85" s="87"/>
      <c r="FV85" s="87"/>
      <c r="FW85" s="87"/>
      <c r="FX85" s="87"/>
      <c r="FY85" s="87"/>
      <c r="FZ85" s="87"/>
      <c r="GA85" s="87"/>
      <c r="GB85" s="87"/>
      <c r="GC85" s="87"/>
      <c r="GD85" s="87"/>
      <c r="GE85" s="87"/>
      <c r="GF85" s="87"/>
      <c r="GG85" s="87"/>
      <c r="GH85" s="87"/>
      <c r="GI85" s="87"/>
      <c r="GJ85" s="87"/>
      <c r="GK85" s="87"/>
      <c r="GL85" s="87"/>
      <c r="GM85" s="87"/>
      <c r="GN85" s="87"/>
      <c r="GO85" s="87"/>
      <c r="GP85" s="87"/>
      <c r="GQ85" s="87"/>
      <c r="GR85" s="87"/>
      <c r="GS85" s="87"/>
      <c r="GT85" s="87"/>
      <c r="GU85" s="82">
        <f t="shared" si="676"/>
        <v>0</v>
      </c>
      <c r="GV85" s="82">
        <f t="shared" si="676"/>
        <v>0</v>
      </c>
      <c r="GW85" s="82">
        <f t="shared" si="676"/>
        <v>0</v>
      </c>
      <c r="GX85" s="82">
        <f t="shared" si="676"/>
        <v>0</v>
      </c>
      <c r="GY85" s="792">
        <f t="shared" si="676"/>
        <v>137772356</v>
      </c>
      <c r="GZ85" s="792">
        <f t="shared" si="677"/>
        <v>0</v>
      </c>
      <c r="HA85" s="792">
        <f t="shared" si="678"/>
        <v>900000000</v>
      </c>
      <c r="HB85" s="792">
        <f t="shared" si="679"/>
        <v>394145504</v>
      </c>
      <c r="HC85" s="792">
        <f t="shared" si="680"/>
        <v>256373148</v>
      </c>
      <c r="HD85" s="792">
        <f t="shared" si="681"/>
        <v>137772356</v>
      </c>
      <c r="HE85" s="792">
        <f t="shared" si="682"/>
        <v>478784360</v>
      </c>
      <c r="HF85" s="792">
        <f t="shared" si="683"/>
        <v>252000000</v>
      </c>
      <c r="HG85" s="792">
        <f t="shared" si="684"/>
        <v>71820437</v>
      </c>
      <c r="HH85" s="792">
        <f t="shared" si="685"/>
        <v>71820437</v>
      </c>
      <c r="HI85" s="792">
        <f t="shared" si="686"/>
        <v>0</v>
      </c>
      <c r="HJ85" s="792">
        <f t="shared" si="687"/>
        <v>0</v>
      </c>
      <c r="HK85" s="792">
        <f t="shared" si="688"/>
        <v>15482711.069999993</v>
      </c>
      <c r="HL85" s="792">
        <f t="shared" si="689"/>
        <v>3943333</v>
      </c>
      <c r="HM85" s="792">
        <f t="shared" si="690"/>
        <v>3943333</v>
      </c>
      <c r="HN85" s="792">
        <f t="shared" si="691"/>
        <v>0</v>
      </c>
      <c r="HO85" s="792">
        <f t="shared" si="692"/>
        <v>0</v>
      </c>
      <c r="HP85" s="792">
        <f t="shared" si="693"/>
        <v>0</v>
      </c>
      <c r="HQ85" s="792">
        <f t="shared" si="694"/>
        <v>0</v>
      </c>
      <c r="HR85" s="792">
        <f t="shared" si="695"/>
        <v>0</v>
      </c>
      <c r="HS85" s="792">
        <f t="shared" si="696"/>
        <v>0</v>
      </c>
      <c r="HT85" s="792">
        <f t="shared" si="697"/>
        <v>0</v>
      </c>
      <c r="HU85" s="792">
        <f t="shared" si="698"/>
        <v>0</v>
      </c>
      <c r="HV85" s="792">
        <f t="shared" si="699"/>
        <v>0</v>
      </c>
      <c r="HW85" s="792">
        <f t="shared" si="700"/>
        <v>0</v>
      </c>
      <c r="HX85" s="792">
        <f t="shared" si="701"/>
        <v>0</v>
      </c>
      <c r="HY85" s="792">
        <f t="shared" si="702"/>
        <v>0</v>
      </c>
      <c r="HZ85" s="792">
        <f t="shared" si="703"/>
        <v>0</v>
      </c>
      <c r="IA85" s="792">
        <f t="shared" si="704"/>
        <v>0</v>
      </c>
      <c r="IB85" s="792">
        <f t="shared" si="705"/>
        <v>0</v>
      </c>
      <c r="IC85" s="792">
        <f t="shared" si="706"/>
        <v>0</v>
      </c>
      <c r="ID85" s="792">
        <f t="shared" si="707"/>
        <v>0</v>
      </c>
      <c r="IE85" s="792">
        <f t="shared" si="708"/>
        <v>0</v>
      </c>
      <c r="IF85" s="792">
        <f t="shared" si="709"/>
        <v>0</v>
      </c>
      <c r="IG85" s="792">
        <f t="shared" si="710"/>
        <v>0</v>
      </c>
      <c r="IH85" s="792">
        <f t="shared" si="711"/>
        <v>0</v>
      </c>
      <c r="II85" s="792">
        <f t="shared" si="712"/>
        <v>0</v>
      </c>
      <c r="IJ85" s="792">
        <f t="shared" si="713"/>
        <v>0</v>
      </c>
      <c r="IK85" s="792">
        <f t="shared" si="714"/>
        <v>0</v>
      </c>
      <c r="IL85" s="792">
        <f t="shared" si="715"/>
        <v>0</v>
      </c>
      <c r="IM85" s="792">
        <f t="shared" si="716"/>
        <v>0</v>
      </c>
      <c r="IN85" s="792">
        <f t="shared" si="717"/>
        <v>0</v>
      </c>
      <c r="IO85" s="792"/>
      <c r="IP85" s="792"/>
      <c r="IQ85" s="792"/>
      <c r="IR85" s="792"/>
      <c r="IS85" s="792">
        <f t="shared" si="718"/>
        <v>478784360</v>
      </c>
      <c r="IT85" s="792">
        <f t="shared" si="719"/>
        <v>1167482711.0699999</v>
      </c>
      <c r="IU85" s="792">
        <f t="shared" si="720"/>
        <v>469909274</v>
      </c>
      <c r="IV85" s="792">
        <f t="shared" si="721"/>
        <v>332136918</v>
      </c>
      <c r="IW85" s="793">
        <f t="shared" si="722"/>
        <v>137772356</v>
      </c>
    </row>
    <row r="86" spans="1:257" ht="24.75" customHeight="1" x14ac:dyDescent="0.2">
      <c r="A86" s="346"/>
      <c r="B86" s="363"/>
      <c r="C86" s="252">
        <v>15</v>
      </c>
      <c r="D86" s="253" t="s">
        <v>223</v>
      </c>
      <c r="E86" s="256"/>
      <c r="F86" s="256"/>
      <c r="G86" s="257"/>
      <c r="H86" s="257"/>
      <c r="I86" s="257"/>
      <c r="J86" s="257"/>
      <c r="K86" s="257"/>
      <c r="L86" s="257"/>
      <c r="M86" s="257"/>
      <c r="N86" s="257"/>
      <c r="O86" s="257"/>
      <c r="P86" s="257"/>
      <c r="Q86" s="257"/>
      <c r="R86" s="257"/>
      <c r="S86" s="257"/>
      <c r="T86" s="257"/>
      <c r="U86" s="257"/>
      <c r="V86" s="257"/>
      <c r="W86" s="257"/>
      <c r="X86" s="257"/>
      <c r="Y86" s="258"/>
      <c r="Z86" s="257"/>
      <c r="AA86" s="257"/>
      <c r="AB86" s="257"/>
      <c r="AC86" s="186">
        <f t="shared" ref="AC86:BL86" si="723">SUM(AC87:AC94)</f>
        <v>0</v>
      </c>
      <c r="AD86" s="186">
        <f t="shared" si="723"/>
        <v>0</v>
      </c>
      <c r="AE86" s="186">
        <f t="shared" si="723"/>
        <v>0</v>
      </c>
      <c r="AF86" s="186">
        <f t="shared" si="723"/>
        <v>0</v>
      </c>
      <c r="AG86" s="186">
        <f t="shared" si="723"/>
        <v>7123040000</v>
      </c>
      <c r="AH86" s="186">
        <f t="shared" si="723"/>
        <v>7508776695.4200001</v>
      </c>
      <c r="AI86" s="186">
        <f t="shared" si="723"/>
        <v>5860235869.0200005</v>
      </c>
      <c r="AJ86" s="186">
        <f t="shared" si="723"/>
        <v>4002459872.3800001</v>
      </c>
      <c r="AK86" s="186">
        <f t="shared" si="723"/>
        <v>200000000</v>
      </c>
      <c r="AL86" s="186">
        <f t="shared" si="723"/>
        <v>340000000</v>
      </c>
      <c r="AM86" s="186">
        <f t="shared" si="723"/>
        <v>77426192</v>
      </c>
      <c r="AN86" s="186">
        <f t="shared" si="723"/>
        <v>55146259</v>
      </c>
      <c r="AO86" s="186">
        <f t="shared" si="723"/>
        <v>20519904</v>
      </c>
      <c r="AP86" s="186">
        <f t="shared" si="723"/>
        <v>148519904</v>
      </c>
      <c r="AQ86" s="186">
        <f t="shared" si="723"/>
        <v>20519904</v>
      </c>
      <c r="AR86" s="186">
        <f t="shared" si="723"/>
        <v>0</v>
      </c>
      <c r="AS86" s="186">
        <f t="shared" si="723"/>
        <v>0</v>
      </c>
      <c r="AT86" s="186">
        <f t="shared" si="723"/>
        <v>0</v>
      </c>
      <c r="AU86" s="186">
        <f t="shared" si="723"/>
        <v>0</v>
      </c>
      <c r="AV86" s="186">
        <f t="shared" si="723"/>
        <v>0</v>
      </c>
      <c r="AW86" s="186">
        <f t="shared" si="723"/>
        <v>0</v>
      </c>
      <c r="AX86" s="186">
        <f t="shared" si="723"/>
        <v>0</v>
      </c>
      <c r="AY86" s="186">
        <f t="shared" si="723"/>
        <v>0</v>
      </c>
      <c r="AZ86" s="186">
        <f t="shared" si="723"/>
        <v>0</v>
      </c>
      <c r="BA86" s="186">
        <f t="shared" si="723"/>
        <v>0</v>
      </c>
      <c r="BB86" s="186">
        <f t="shared" si="723"/>
        <v>0</v>
      </c>
      <c r="BC86" s="186">
        <f t="shared" si="723"/>
        <v>0</v>
      </c>
      <c r="BD86" s="186">
        <f t="shared" si="723"/>
        <v>0</v>
      </c>
      <c r="BE86" s="186">
        <f t="shared" si="723"/>
        <v>0</v>
      </c>
      <c r="BF86" s="186">
        <f t="shared" si="723"/>
        <v>0</v>
      </c>
      <c r="BG86" s="186">
        <f t="shared" si="723"/>
        <v>0</v>
      </c>
      <c r="BH86" s="186">
        <f t="shared" si="723"/>
        <v>0</v>
      </c>
      <c r="BI86" s="186">
        <f t="shared" si="723"/>
        <v>2400000000</v>
      </c>
      <c r="BJ86" s="186">
        <f t="shared" si="723"/>
        <v>0</v>
      </c>
      <c r="BK86" s="186">
        <f t="shared" si="723"/>
        <v>0</v>
      </c>
      <c r="BL86" s="186">
        <f t="shared" si="723"/>
        <v>0</v>
      </c>
      <c r="BM86" s="186">
        <f t="shared" ref="BM86:DX86" si="724">SUM(BM87:BM94)</f>
        <v>9743559904</v>
      </c>
      <c r="BN86" s="186">
        <f t="shared" si="724"/>
        <v>7997296599.4200001</v>
      </c>
      <c r="BO86" s="186">
        <f t="shared" si="724"/>
        <v>5958181965.0200005</v>
      </c>
      <c r="BP86" s="186">
        <f t="shared" si="724"/>
        <v>4057606131.3800001</v>
      </c>
      <c r="BQ86" s="186">
        <f t="shared" si="724"/>
        <v>3000000000</v>
      </c>
      <c r="BR86" s="186">
        <f t="shared" si="724"/>
        <v>0</v>
      </c>
      <c r="BS86" s="186">
        <f t="shared" si="724"/>
        <v>0</v>
      </c>
      <c r="BT86" s="186">
        <f t="shared" si="724"/>
        <v>0</v>
      </c>
      <c r="BU86" s="186">
        <f t="shared" si="724"/>
        <v>7336731200</v>
      </c>
      <c r="BV86" s="186">
        <f t="shared" si="724"/>
        <v>5649770352</v>
      </c>
      <c r="BW86" s="186">
        <f t="shared" si="724"/>
        <v>4163752640.0100002</v>
      </c>
      <c r="BX86" s="186">
        <f t="shared" si="724"/>
        <v>3496958178.21</v>
      </c>
      <c r="BY86" s="186">
        <f t="shared" si="724"/>
        <v>0</v>
      </c>
      <c r="BZ86" s="186">
        <f t="shared" si="724"/>
        <v>100000000</v>
      </c>
      <c r="CA86" s="186">
        <f t="shared" si="724"/>
        <v>7139193362.21</v>
      </c>
      <c r="CB86" s="186">
        <f t="shared" si="724"/>
        <v>4746055819.9100008</v>
      </c>
      <c r="CC86" s="186">
        <f t="shared" si="724"/>
        <v>4684675819.9100008</v>
      </c>
      <c r="CD86" s="186">
        <f t="shared" si="724"/>
        <v>16474147</v>
      </c>
      <c r="CE86" s="186">
        <f t="shared" si="724"/>
        <v>0</v>
      </c>
      <c r="CF86" s="186">
        <f t="shared" si="724"/>
        <v>611890318</v>
      </c>
      <c r="CG86" s="186">
        <f t="shared" si="724"/>
        <v>0</v>
      </c>
      <c r="CH86" s="186">
        <f t="shared" si="724"/>
        <v>0</v>
      </c>
      <c r="CI86" s="186">
        <f t="shared" si="724"/>
        <v>0</v>
      </c>
      <c r="CJ86" s="186">
        <f t="shared" si="724"/>
        <v>0</v>
      </c>
      <c r="CK86" s="186">
        <f t="shared" si="724"/>
        <v>0</v>
      </c>
      <c r="CL86" s="186">
        <f t="shared" si="724"/>
        <v>0</v>
      </c>
      <c r="CM86" s="186">
        <f t="shared" si="724"/>
        <v>0</v>
      </c>
      <c r="CN86" s="186">
        <f t="shared" si="724"/>
        <v>0</v>
      </c>
      <c r="CO86" s="186">
        <f t="shared" si="724"/>
        <v>0</v>
      </c>
      <c r="CP86" s="186">
        <f t="shared" si="724"/>
        <v>0</v>
      </c>
      <c r="CQ86" s="186">
        <f t="shared" si="724"/>
        <v>0</v>
      </c>
      <c r="CR86" s="186">
        <f t="shared" si="724"/>
        <v>0</v>
      </c>
      <c r="CS86" s="186">
        <f t="shared" si="724"/>
        <v>0</v>
      </c>
      <c r="CT86" s="186">
        <f t="shared" si="724"/>
        <v>0</v>
      </c>
      <c r="CU86" s="186">
        <f t="shared" si="724"/>
        <v>0</v>
      </c>
      <c r="CV86" s="186">
        <f t="shared" si="724"/>
        <v>0</v>
      </c>
      <c r="CW86" s="186">
        <f t="shared" si="724"/>
        <v>0</v>
      </c>
      <c r="CX86" s="186">
        <f t="shared" si="724"/>
        <v>0</v>
      </c>
      <c r="CY86" s="186">
        <f t="shared" si="724"/>
        <v>0</v>
      </c>
      <c r="CZ86" s="186">
        <f t="shared" si="724"/>
        <v>0</v>
      </c>
      <c r="DA86" s="186">
        <f t="shared" si="724"/>
        <v>12000000000</v>
      </c>
      <c r="DB86" s="186">
        <f t="shared" si="724"/>
        <v>0</v>
      </c>
      <c r="DC86" s="186">
        <f t="shared" si="724"/>
        <v>0</v>
      </c>
      <c r="DD86" s="186">
        <f t="shared" si="724"/>
        <v>0</v>
      </c>
      <c r="DE86" s="186">
        <f t="shared" si="724"/>
        <v>22436731200</v>
      </c>
      <c r="DF86" s="186">
        <f t="shared" si="724"/>
        <v>13400854032.209999</v>
      </c>
      <c r="DG86" s="186">
        <f t="shared" si="724"/>
        <v>8909808459.9200001</v>
      </c>
      <c r="DH86" s="186">
        <f t="shared" si="724"/>
        <v>8181633998.1199999</v>
      </c>
      <c r="DI86" s="186">
        <f t="shared" si="724"/>
        <v>16474147</v>
      </c>
      <c r="DJ86" s="186">
        <f t="shared" si="724"/>
        <v>8000000000</v>
      </c>
      <c r="DK86" s="186">
        <f t="shared" si="724"/>
        <v>4762341966.5</v>
      </c>
      <c r="DL86" s="186">
        <f t="shared" si="724"/>
        <v>4206064472.5</v>
      </c>
      <c r="DM86" s="186">
        <f t="shared" si="724"/>
        <v>1302389181.4099998</v>
      </c>
      <c r="DN86" s="186">
        <f t="shared" si="724"/>
        <v>7556833136</v>
      </c>
      <c r="DO86" s="186">
        <f t="shared" si="724"/>
        <v>7074430864</v>
      </c>
      <c r="DP86" s="186">
        <f t="shared" si="724"/>
        <v>6671325528.8000002</v>
      </c>
      <c r="DQ86" s="186">
        <f t="shared" si="724"/>
        <v>3251637980.9800005</v>
      </c>
      <c r="DR86" s="186">
        <f t="shared" si="724"/>
        <v>28350699</v>
      </c>
      <c r="DS86" s="186">
        <f t="shared" si="724"/>
        <v>40000000</v>
      </c>
      <c r="DT86" s="186">
        <f t="shared" si="724"/>
        <v>6341000000</v>
      </c>
      <c r="DU86" s="186">
        <f t="shared" si="724"/>
        <v>4149189040.71</v>
      </c>
      <c r="DV86" s="186">
        <f t="shared" si="724"/>
        <v>3323096890.1100001</v>
      </c>
      <c r="DW86" s="186">
        <f t="shared" si="724"/>
        <v>0</v>
      </c>
      <c r="DX86" s="186">
        <f t="shared" si="724"/>
        <v>0</v>
      </c>
      <c r="DY86" s="186">
        <f t="shared" ref="DY86:EW86" si="725">SUM(DY87:DY94)</f>
        <v>0</v>
      </c>
      <c r="DZ86" s="186">
        <f t="shared" si="725"/>
        <v>0</v>
      </c>
      <c r="EA86" s="186">
        <f t="shared" si="725"/>
        <v>0</v>
      </c>
      <c r="EB86" s="186">
        <f t="shared" si="725"/>
        <v>0</v>
      </c>
      <c r="EC86" s="186">
        <f t="shared" si="725"/>
        <v>0</v>
      </c>
      <c r="ED86" s="186">
        <f t="shared" si="725"/>
        <v>0</v>
      </c>
      <c r="EE86" s="186">
        <f t="shared" si="725"/>
        <v>0</v>
      </c>
      <c r="EF86" s="186">
        <f t="shared" si="725"/>
        <v>0</v>
      </c>
      <c r="EG86" s="186">
        <f t="shared" si="725"/>
        <v>0</v>
      </c>
      <c r="EH86" s="186">
        <f t="shared" si="725"/>
        <v>0</v>
      </c>
      <c r="EI86" s="186">
        <f t="shared" si="725"/>
        <v>0</v>
      </c>
      <c r="EJ86" s="186">
        <f t="shared" si="725"/>
        <v>0</v>
      </c>
      <c r="EK86" s="186">
        <f t="shared" si="725"/>
        <v>0</v>
      </c>
      <c r="EL86" s="186">
        <f t="shared" si="725"/>
        <v>0</v>
      </c>
      <c r="EM86" s="186">
        <f t="shared" si="725"/>
        <v>0</v>
      </c>
      <c r="EN86" s="186">
        <f t="shared" si="725"/>
        <v>0</v>
      </c>
      <c r="EO86" s="186">
        <f t="shared" si="725"/>
        <v>0</v>
      </c>
      <c r="EP86" s="186">
        <f t="shared" si="725"/>
        <v>0</v>
      </c>
      <c r="EQ86" s="186">
        <f t="shared" si="725"/>
        <v>0</v>
      </c>
      <c r="ER86" s="186">
        <f t="shared" si="725"/>
        <v>0</v>
      </c>
      <c r="ES86" s="186">
        <f t="shared" si="725"/>
        <v>1000000000</v>
      </c>
      <c r="ET86" s="186">
        <f t="shared" si="725"/>
        <v>0</v>
      </c>
      <c r="EU86" s="186">
        <f t="shared" si="725"/>
        <v>0</v>
      </c>
      <c r="EV86" s="186">
        <f t="shared" si="725"/>
        <v>0</v>
      </c>
      <c r="EW86" s="186">
        <f t="shared" si="725"/>
        <v>16596833136</v>
      </c>
      <c r="EX86" s="186">
        <f t="shared" ref="EX86:IW86" si="726">SUM(EX87:EX94)</f>
        <v>18177772830.5</v>
      </c>
      <c r="EY86" s="186">
        <f t="shared" si="726"/>
        <v>15026579042.01</v>
      </c>
      <c r="EZ86" s="186">
        <f t="shared" si="726"/>
        <v>7877124052.5</v>
      </c>
      <c r="FA86" s="186">
        <f t="shared" si="726"/>
        <v>28350699</v>
      </c>
      <c r="FB86" s="723">
        <f t="shared" si="726"/>
        <v>6000000000</v>
      </c>
      <c r="FC86" s="186">
        <f t="shared" si="726"/>
        <v>4007505874.1599998</v>
      </c>
      <c r="FD86" s="186">
        <f t="shared" si="726"/>
        <v>4007505874.1599998</v>
      </c>
      <c r="FE86" s="186">
        <f t="shared" si="726"/>
        <v>3223863131.6599998</v>
      </c>
      <c r="FF86" s="186">
        <f t="shared" si="726"/>
        <v>2825095047.0699997</v>
      </c>
      <c r="FG86" s="186">
        <f t="shared" si="726"/>
        <v>7783538130</v>
      </c>
      <c r="FH86" s="186">
        <f t="shared" si="726"/>
        <v>4119387137</v>
      </c>
      <c r="FI86" s="186">
        <f t="shared" si="726"/>
        <v>3748130404.5799999</v>
      </c>
      <c r="FJ86" s="186">
        <f t="shared" si="726"/>
        <v>3662666307.2799997</v>
      </c>
      <c r="FK86" s="186">
        <f t="shared" si="726"/>
        <v>271425549.69</v>
      </c>
      <c r="FL86" s="186">
        <f t="shared" si="726"/>
        <v>20000000</v>
      </c>
      <c r="FM86" s="186">
        <f t="shared" si="726"/>
        <v>4811797319</v>
      </c>
      <c r="FN86" s="186">
        <f t="shared" si="726"/>
        <v>2557821694.8199997</v>
      </c>
      <c r="FO86" s="186">
        <f t="shared" si="726"/>
        <v>2203787323.8199997</v>
      </c>
      <c r="FP86" s="186">
        <f t="shared" si="726"/>
        <v>117501937.59999999</v>
      </c>
      <c r="FQ86" s="186">
        <f t="shared" si="726"/>
        <v>0</v>
      </c>
      <c r="FR86" s="186">
        <f t="shared" si="726"/>
        <v>815853756</v>
      </c>
      <c r="FS86" s="186">
        <f t="shared" si="726"/>
        <v>803071603</v>
      </c>
      <c r="FT86" s="186">
        <f t="shared" si="726"/>
        <v>0</v>
      </c>
      <c r="FU86" s="186">
        <f t="shared" si="726"/>
        <v>0</v>
      </c>
      <c r="FV86" s="186">
        <f t="shared" si="726"/>
        <v>0</v>
      </c>
      <c r="FW86" s="186">
        <f t="shared" si="726"/>
        <v>0</v>
      </c>
      <c r="FX86" s="186">
        <f t="shared" si="726"/>
        <v>0</v>
      </c>
      <c r="FY86" s="186">
        <f t="shared" si="726"/>
        <v>0</v>
      </c>
      <c r="FZ86" s="186">
        <f t="shared" si="726"/>
        <v>0</v>
      </c>
      <c r="GA86" s="186">
        <f t="shared" si="726"/>
        <v>0</v>
      </c>
      <c r="GB86" s="186">
        <f t="shared" si="726"/>
        <v>0</v>
      </c>
      <c r="GC86" s="186">
        <f t="shared" si="726"/>
        <v>0</v>
      </c>
      <c r="GD86" s="186">
        <f t="shared" si="726"/>
        <v>0</v>
      </c>
      <c r="GE86" s="186">
        <f t="shared" si="726"/>
        <v>0</v>
      </c>
      <c r="GF86" s="186">
        <f t="shared" si="726"/>
        <v>0</v>
      </c>
      <c r="GG86" s="186">
        <f t="shared" si="726"/>
        <v>0</v>
      </c>
      <c r="GH86" s="186">
        <f t="shared" si="726"/>
        <v>0</v>
      </c>
      <c r="GI86" s="186">
        <f t="shared" si="726"/>
        <v>0</v>
      </c>
      <c r="GJ86" s="186">
        <f t="shared" si="726"/>
        <v>0</v>
      </c>
      <c r="GK86" s="186">
        <f t="shared" si="726"/>
        <v>0</v>
      </c>
      <c r="GL86" s="186">
        <f t="shared" si="726"/>
        <v>0</v>
      </c>
      <c r="GM86" s="186">
        <f t="shared" si="726"/>
        <v>0</v>
      </c>
      <c r="GN86" s="186">
        <f t="shared" si="726"/>
        <v>0</v>
      </c>
      <c r="GO86" s="186">
        <f t="shared" si="726"/>
        <v>0</v>
      </c>
      <c r="GP86" s="186">
        <f t="shared" si="726"/>
        <v>5054879885</v>
      </c>
      <c r="GQ86" s="186">
        <f t="shared" si="726"/>
        <v>0</v>
      </c>
      <c r="GR86" s="186">
        <f t="shared" si="726"/>
        <v>0</v>
      </c>
      <c r="GS86" s="186">
        <f t="shared" si="726"/>
        <v>0</v>
      </c>
      <c r="GT86" s="186">
        <f t="shared" si="726"/>
        <v>0</v>
      </c>
      <c r="GU86" s="186">
        <f t="shared" si="726"/>
        <v>18858418015</v>
      </c>
      <c r="GV86" s="186">
        <f t="shared" si="726"/>
        <v>13754544086.16</v>
      </c>
      <c r="GW86" s="186">
        <f t="shared" si="726"/>
        <v>11116529576.559999</v>
      </c>
      <c r="GX86" s="186">
        <f t="shared" si="726"/>
        <v>9090316762.7600002</v>
      </c>
      <c r="GY86" s="723">
        <f>GY87+GY88+GY89+GY90+GY91+GY92</f>
        <v>3214022534.3599997</v>
      </c>
      <c r="GZ86" s="186">
        <f t="shared" si="726"/>
        <v>17000000000</v>
      </c>
      <c r="HA86" s="186">
        <f t="shared" si="726"/>
        <v>8769847840.6599998</v>
      </c>
      <c r="HB86" s="186">
        <f t="shared" si="726"/>
        <v>8213570346.6600008</v>
      </c>
      <c r="HC86" s="186">
        <f t="shared" si="726"/>
        <v>4526252313.0699997</v>
      </c>
      <c r="HD86" s="186">
        <f t="shared" si="726"/>
        <v>2825095047.0699997</v>
      </c>
      <c r="HE86" s="186">
        <f t="shared" si="726"/>
        <v>29800142466</v>
      </c>
      <c r="HF86" s="186">
        <f t="shared" si="726"/>
        <v>24352365048.419998</v>
      </c>
      <c r="HG86" s="186">
        <f t="shared" si="726"/>
        <v>20443444442.41</v>
      </c>
      <c r="HH86" s="186">
        <f t="shared" si="726"/>
        <v>14413722338.849998</v>
      </c>
      <c r="HI86" s="186">
        <f t="shared" si="726"/>
        <v>299776248.69</v>
      </c>
      <c r="HJ86" s="186">
        <f t="shared" si="726"/>
        <v>360000000</v>
      </c>
      <c r="HK86" s="186">
        <f t="shared" si="726"/>
        <v>18631990681.209999</v>
      </c>
      <c r="HL86" s="186">
        <f t="shared" si="726"/>
        <v>11530492747.440001</v>
      </c>
      <c r="HM86" s="186">
        <f t="shared" si="726"/>
        <v>10266706292.84</v>
      </c>
      <c r="HN86" s="186">
        <f t="shared" si="726"/>
        <v>133976084.59999999</v>
      </c>
      <c r="HO86" s="186">
        <f t="shared" si="726"/>
        <v>20519904</v>
      </c>
      <c r="HP86" s="186">
        <f t="shared" si="726"/>
        <v>1576263978</v>
      </c>
      <c r="HQ86" s="186">
        <f t="shared" si="726"/>
        <v>823591507</v>
      </c>
      <c r="HR86" s="186">
        <f t="shared" si="726"/>
        <v>0</v>
      </c>
      <c r="HS86" s="186">
        <f t="shared" si="726"/>
        <v>0</v>
      </c>
      <c r="HT86" s="186">
        <f t="shared" si="726"/>
        <v>0</v>
      </c>
      <c r="HU86" s="186">
        <f t="shared" si="726"/>
        <v>0</v>
      </c>
      <c r="HV86" s="186">
        <f t="shared" si="726"/>
        <v>0</v>
      </c>
      <c r="HW86" s="186">
        <f t="shared" si="726"/>
        <v>0</v>
      </c>
      <c r="HX86" s="186">
        <f t="shared" si="726"/>
        <v>0</v>
      </c>
      <c r="HY86" s="186">
        <f t="shared" si="726"/>
        <v>0</v>
      </c>
      <c r="HZ86" s="186">
        <f t="shared" si="726"/>
        <v>0</v>
      </c>
      <c r="IA86" s="186">
        <f t="shared" si="726"/>
        <v>0</v>
      </c>
      <c r="IB86" s="186">
        <f t="shared" si="726"/>
        <v>0</v>
      </c>
      <c r="IC86" s="186">
        <f t="shared" si="726"/>
        <v>0</v>
      </c>
      <c r="ID86" s="186">
        <f t="shared" si="726"/>
        <v>0</v>
      </c>
      <c r="IE86" s="186">
        <f t="shared" si="726"/>
        <v>0</v>
      </c>
      <c r="IF86" s="186">
        <f t="shared" si="726"/>
        <v>0</v>
      </c>
      <c r="IG86" s="186">
        <f t="shared" si="726"/>
        <v>0</v>
      </c>
      <c r="IH86" s="186">
        <f t="shared" si="726"/>
        <v>0</v>
      </c>
      <c r="II86" s="186">
        <f t="shared" si="726"/>
        <v>0</v>
      </c>
      <c r="IJ86" s="186">
        <f t="shared" si="726"/>
        <v>0</v>
      </c>
      <c r="IK86" s="186">
        <f t="shared" si="726"/>
        <v>0</v>
      </c>
      <c r="IL86" s="186">
        <f t="shared" si="726"/>
        <v>0</v>
      </c>
      <c r="IM86" s="186">
        <f t="shared" si="726"/>
        <v>0</v>
      </c>
      <c r="IN86" s="186">
        <f t="shared" si="726"/>
        <v>20454879885</v>
      </c>
      <c r="IO86" s="186">
        <f t="shared" si="726"/>
        <v>0</v>
      </c>
      <c r="IP86" s="186">
        <f t="shared" si="726"/>
        <v>0</v>
      </c>
      <c r="IQ86" s="186">
        <f t="shared" si="726"/>
        <v>0</v>
      </c>
      <c r="IR86" s="186">
        <f t="shared" si="726"/>
        <v>0</v>
      </c>
      <c r="IS86" s="186">
        <f t="shared" si="726"/>
        <v>67635542255</v>
      </c>
      <c r="IT86" s="186">
        <f t="shared" si="726"/>
        <v>53330467548.289993</v>
      </c>
      <c r="IU86" s="186">
        <f t="shared" si="726"/>
        <v>41011099043.510002</v>
      </c>
      <c r="IV86" s="186">
        <f t="shared" si="726"/>
        <v>29206680944.760002</v>
      </c>
      <c r="IW86" s="186">
        <f t="shared" si="726"/>
        <v>3258847380.3599997</v>
      </c>
    </row>
    <row r="87" spans="1:257" ht="279" customHeight="1" x14ac:dyDescent="0.2">
      <c r="A87" s="346"/>
      <c r="B87" s="363"/>
      <c r="C87" s="299">
        <v>14</v>
      </c>
      <c r="D87" s="265" t="s">
        <v>224</v>
      </c>
      <c r="E87" s="411" t="s">
        <v>225</v>
      </c>
      <c r="F87" s="411">
        <v>0.03</v>
      </c>
      <c r="G87" s="802">
        <v>57</v>
      </c>
      <c r="H87" s="848" t="s">
        <v>226</v>
      </c>
      <c r="I87" s="265" t="s">
        <v>227</v>
      </c>
      <c r="J87" s="270" t="s">
        <v>228</v>
      </c>
      <c r="K87" s="270">
        <v>1</v>
      </c>
      <c r="L87" s="399" t="s">
        <v>73</v>
      </c>
      <c r="M87" s="272">
        <v>103</v>
      </c>
      <c r="N87" s="335">
        <v>48</v>
      </c>
      <c r="O87" s="273">
        <v>12</v>
      </c>
      <c r="P87" s="274">
        <v>12</v>
      </c>
      <c r="Q87" s="273">
        <v>12</v>
      </c>
      <c r="R87" s="275"/>
      <c r="S87" s="274">
        <f>18+11</f>
        <v>29</v>
      </c>
      <c r="T87" s="272">
        <v>12</v>
      </c>
      <c r="U87" s="272"/>
      <c r="V87" s="277">
        <v>28</v>
      </c>
      <c r="W87" s="272">
        <v>12</v>
      </c>
      <c r="X87" s="271"/>
      <c r="Y87" s="755">
        <f>45+4</f>
        <v>49</v>
      </c>
      <c r="Z87" s="334">
        <f t="shared" ref="Z87:Z94" si="727">BM87/$BM$86</f>
        <v>0.36439657979035095</v>
      </c>
      <c r="AA87" s="273">
        <v>11</v>
      </c>
      <c r="AB87" s="270" t="s">
        <v>229</v>
      </c>
      <c r="AC87" s="40"/>
      <c r="AD87" s="41"/>
      <c r="AE87" s="41"/>
      <c r="AF87" s="41"/>
      <c r="AG87" s="40">
        <v>3530000000</v>
      </c>
      <c r="AH87" s="41">
        <v>4388984888</v>
      </c>
      <c r="AI87" s="41">
        <v>3625709742.02</v>
      </c>
      <c r="AJ87" s="41">
        <v>2579433745.3800001</v>
      </c>
      <c r="AK87" s="42"/>
      <c r="AL87" s="42"/>
      <c r="AM87" s="42"/>
      <c r="AN87" s="42"/>
      <c r="AO87" s="55">
        <v>20519904</v>
      </c>
      <c r="AP87" s="54">
        <v>20519904</v>
      </c>
      <c r="AQ87" s="54">
        <v>20519904</v>
      </c>
      <c r="AR87" s="54"/>
      <c r="AS87" s="55"/>
      <c r="AT87" s="54"/>
      <c r="AU87" s="56"/>
      <c r="AV87" s="41"/>
      <c r="AW87" s="40"/>
      <c r="AX87" s="41"/>
      <c r="AY87" s="41"/>
      <c r="AZ87" s="41"/>
      <c r="BA87" s="40"/>
      <c r="BB87" s="41"/>
      <c r="BC87" s="41"/>
      <c r="BD87" s="41"/>
      <c r="BE87" s="40"/>
      <c r="BF87" s="41"/>
      <c r="BG87" s="41"/>
      <c r="BH87" s="41"/>
      <c r="BI87" s="40"/>
      <c r="BJ87" s="41"/>
      <c r="BK87" s="41"/>
      <c r="BL87" s="41"/>
      <c r="BM87" s="40">
        <f t="shared" ref="BM87:BM94" si="728">+AC87+AG87+AK87+AO87+AS87+AW87+BA87+BE87+BI87</f>
        <v>3550519904</v>
      </c>
      <c r="BN87" s="41">
        <f t="shared" ref="BN87:BP94" si="729">AD87+AH87+AL87+AP87+AT87+AX87+BB87+BF87+BJ87</f>
        <v>4409504792</v>
      </c>
      <c r="BO87" s="41">
        <f t="shared" si="729"/>
        <v>3646229646.02</v>
      </c>
      <c r="BP87" s="41">
        <f t="shared" si="729"/>
        <v>2579433745.3800001</v>
      </c>
      <c r="BQ87" s="87"/>
      <c r="BR87" s="87"/>
      <c r="BS87" s="87"/>
      <c r="BT87" s="87"/>
      <c r="BU87" s="87">
        <v>4489900000</v>
      </c>
      <c r="BV87" s="86">
        <v>2685878637</v>
      </c>
      <c r="BW87" s="86">
        <v>1538971054.5</v>
      </c>
      <c r="BX87" s="86">
        <v>1175890669.7</v>
      </c>
      <c r="BY87" s="86"/>
      <c r="BZ87" s="87"/>
      <c r="CA87" s="86">
        <v>5786250862.21</v>
      </c>
      <c r="CB87" s="87">
        <v>3966146401.5</v>
      </c>
      <c r="CC87" s="87">
        <v>3904766401.5</v>
      </c>
      <c r="CD87" s="87">
        <v>16474147</v>
      </c>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2">
        <f t="shared" ref="DE87:DE94" si="730">BQ87+BU87+BZ87+CE87+CI87+CM87+CQ87+CV87+DA87</f>
        <v>4489900000</v>
      </c>
      <c r="DF87" s="102">
        <f t="shared" ref="DF87:DF94" si="731">BR87+BV87+CA87+CF87+CJ87+CN87+CR87+CW87+DB87</f>
        <v>8472129499.21</v>
      </c>
      <c r="DG87" s="102">
        <f t="shared" ref="DG87:DG94" si="732">BS87+BW87+CB87+CG87+CK87+CO87+CS87+CX87+DC87</f>
        <v>5505117456</v>
      </c>
      <c r="DH87" s="102">
        <f t="shared" ref="DH87:DH94" si="733">BT87+BX87+CC87+CH87+CL87+CP87+CT87+CY87+DD87</f>
        <v>5080657071.1999998</v>
      </c>
      <c r="DI87" s="102">
        <f>CD87</f>
        <v>16474147</v>
      </c>
      <c r="DJ87" s="87"/>
      <c r="DK87" s="86"/>
      <c r="DL87" s="87"/>
      <c r="DM87" s="87"/>
      <c r="DN87" s="87">
        <v>3654597000</v>
      </c>
      <c r="DO87" s="87">
        <f>2390695347+300000000</f>
        <v>2690695347</v>
      </c>
      <c r="DP87" s="87">
        <f>2390374594.5+195038666.67</f>
        <v>2585413261.1700001</v>
      </c>
      <c r="DQ87" s="87">
        <f>1510405005.93+149601518.14</f>
        <v>1660006524.0700002</v>
      </c>
      <c r="DR87" s="87">
        <v>11858210</v>
      </c>
      <c r="DS87" s="87"/>
      <c r="DT87" s="87">
        <v>4085000000</v>
      </c>
      <c r="DU87" s="87">
        <v>3702448167.71</v>
      </c>
      <c r="DV87" s="87">
        <v>2876356017.1100001</v>
      </c>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2">
        <f>DJ87+DN87+DS87+DX87+EB87+EF87+EJ87+EN87+ES87</f>
        <v>3654597000</v>
      </c>
      <c r="EX87" s="90">
        <f>DK87+DO87+DT87+DY87+EC87+EG87+EK87+EO87+ET87</f>
        <v>6775695347</v>
      </c>
      <c r="EY87" s="90">
        <f>DL87+DP87+DU87+DZ87+ED87+EH87+EL87+EP87+EU87</f>
        <v>6287861428.8800001</v>
      </c>
      <c r="EZ87" s="90">
        <f>DM87+DQ87+DV87+EA87+EE87+EI87+EM87+EQ87+EV87</f>
        <v>4536362541.1800003</v>
      </c>
      <c r="FA87" s="173">
        <f>DR87</f>
        <v>11858210</v>
      </c>
      <c r="FB87" s="87"/>
      <c r="FC87" s="88"/>
      <c r="FD87" s="88"/>
      <c r="FE87" s="88"/>
      <c r="FF87" s="133"/>
      <c r="FG87" s="87">
        <f>3824234910</f>
        <v>3824234910</v>
      </c>
      <c r="FH87" s="87">
        <f>1706255081+573181075</f>
        <v>2279436156</v>
      </c>
      <c r="FI87" s="87">
        <f>1632833213+567860117.11</f>
        <v>2200693330.1100001</v>
      </c>
      <c r="FJ87" s="88">
        <f>1548750648.7+567860117.11</f>
        <v>2116610765.8099999</v>
      </c>
      <c r="FK87" s="87">
        <v>7989252.79</v>
      </c>
      <c r="FL87" s="87"/>
      <c r="FM87" s="788">
        <v>1830000000</v>
      </c>
      <c r="FN87" s="87">
        <v>1740471205.8199999</v>
      </c>
      <c r="FO87" s="87">
        <v>1476294872.8199999</v>
      </c>
      <c r="FP87" s="87">
        <v>72619993</v>
      </c>
      <c r="FQ87" s="87"/>
      <c r="FR87" s="87"/>
      <c r="FS87" s="87"/>
      <c r="FT87" s="87"/>
      <c r="FU87" s="87"/>
      <c r="FV87" s="87"/>
      <c r="FW87" s="87"/>
      <c r="FX87" s="87"/>
      <c r="FY87" s="87"/>
      <c r="FZ87" s="87"/>
      <c r="GA87" s="87"/>
      <c r="GB87" s="87"/>
      <c r="GC87" s="87"/>
      <c r="GD87" s="87"/>
      <c r="GE87" s="87"/>
      <c r="GF87" s="87"/>
      <c r="GG87" s="87"/>
      <c r="GH87" s="87"/>
      <c r="GI87" s="87"/>
      <c r="GJ87" s="87"/>
      <c r="GK87" s="87"/>
      <c r="GL87" s="87"/>
      <c r="GM87" s="87"/>
      <c r="GN87" s="87"/>
      <c r="GO87" s="87"/>
      <c r="GP87" s="87"/>
      <c r="GQ87" s="87"/>
      <c r="GR87" s="87"/>
      <c r="GS87" s="87"/>
      <c r="GT87" s="87"/>
      <c r="GU87" s="82">
        <f t="shared" ref="GU87:GY94" si="734">FB87+FG87+FL87+FQ87+FV87+GA87+GF87+GK87+GP87</f>
        <v>3824234910</v>
      </c>
      <c r="GV87" s="82">
        <f t="shared" si="734"/>
        <v>4109436156</v>
      </c>
      <c r="GW87" s="82">
        <f t="shared" si="734"/>
        <v>3941164535.9300003</v>
      </c>
      <c r="GX87" s="82">
        <f t="shared" si="734"/>
        <v>3592905638.6300001</v>
      </c>
      <c r="GY87" s="792">
        <f t="shared" si="734"/>
        <v>80609245.790000007</v>
      </c>
      <c r="GZ87" s="792">
        <f t="shared" ref="GZ87:GZ94" si="735">AC87+BQ87+DJ87+FB87</f>
        <v>0</v>
      </c>
      <c r="HA87" s="792">
        <f t="shared" ref="HA87:HA94" si="736">AD87+BR87+DK87+FC87</f>
        <v>0</v>
      </c>
      <c r="HB87" s="792">
        <f t="shared" ref="HB87:HB94" si="737">AE87+BS87+DL87+FD87</f>
        <v>0</v>
      </c>
      <c r="HC87" s="792">
        <f t="shared" ref="HC87:HC94" si="738">AF87+BT87+DM87+FE87</f>
        <v>0</v>
      </c>
      <c r="HD87" s="792">
        <f t="shared" ref="HD87:HD94" si="739">FF87</f>
        <v>0</v>
      </c>
      <c r="HE87" s="792">
        <f t="shared" ref="HE87:HE94" si="740">AG87+BU87+DN87+FG87</f>
        <v>15498731910</v>
      </c>
      <c r="HF87" s="792">
        <f t="shared" ref="HF87:HF94" si="741">AH87+BV87+DO87+FH87</f>
        <v>12044995028</v>
      </c>
      <c r="HG87" s="792">
        <f t="shared" ref="HG87:HG94" si="742">AI87+BW87+DP87+FI87</f>
        <v>9950787387.8000011</v>
      </c>
      <c r="HH87" s="792">
        <f t="shared" ref="HH87:HH94" si="743">AJ87+BX87+DQ87+FJ87</f>
        <v>7531941704.9599991</v>
      </c>
      <c r="HI87" s="792">
        <f t="shared" ref="HI87:HI94" si="744">BY87+DR87+FK87</f>
        <v>19847462.789999999</v>
      </c>
      <c r="HJ87" s="792">
        <f t="shared" ref="HJ87:HJ94" si="745">AK87+BZ87+DS87+FL87</f>
        <v>0</v>
      </c>
      <c r="HK87" s="792">
        <f t="shared" ref="HK87:HK94" si="746">AL87+CA87+DT87+FM87</f>
        <v>11701250862.209999</v>
      </c>
      <c r="HL87" s="792">
        <f t="shared" ref="HL87:HL94" si="747">AM87+CB87+DU87+FN87</f>
        <v>9409065775.0300007</v>
      </c>
      <c r="HM87" s="792">
        <f t="shared" ref="HM87:HM94" si="748">AN87+CC87+DV87+FO87</f>
        <v>8257417291.4300003</v>
      </c>
      <c r="HN87" s="792">
        <f t="shared" ref="HN87:HN94" si="749">CD87+DW87+FP87</f>
        <v>89094140</v>
      </c>
      <c r="HO87" s="792">
        <f t="shared" ref="HO87:HO94" si="750">AO87+CE87+DX87+FQ87</f>
        <v>20519904</v>
      </c>
      <c r="HP87" s="792">
        <f t="shared" ref="HP87:HP94" si="751">AP87+CF87+DY87+FR87</f>
        <v>20519904</v>
      </c>
      <c r="HQ87" s="792">
        <f t="shared" ref="HQ87:HQ94" si="752">AQ87+CG87+DZ87+FS87</f>
        <v>20519904</v>
      </c>
      <c r="HR87" s="792">
        <f t="shared" ref="HR87:HR94" si="753">AR87+CH87+EA87+FT87</f>
        <v>0</v>
      </c>
      <c r="HS87" s="792">
        <f t="shared" ref="HS87:HS94" si="754">FU87</f>
        <v>0</v>
      </c>
      <c r="HT87" s="792">
        <f t="shared" ref="HT87:HT94" si="755">AS87+CI87+EB87+FV87</f>
        <v>0</v>
      </c>
      <c r="HU87" s="792">
        <f t="shared" ref="HU87:HU94" si="756">AT87+CJ87+EC87+FW87</f>
        <v>0</v>
      </c>
      <c r="HV87" s="792">
        <f t="shared" ref="HV87:HV94" si="757">AU87+CK87+ED87+FX87</f>
        <v>0</v>
      </c>
      <c r="HW87" s="792">
        <f t="shared" ref="HW87:HW94" si="758">AV87+CL87+EE87+FY87</f>
        <v>0</v>
      </c>
      <c r="HX87" s="792">
        <f t="shared" ref="HX87:HX94" si="759">FZ87</f>
        <v>0</v>
      </c>
      <c r="HY87" s="792">
        <f t="shared" ref="HY87:HY94" si="760">AW87+CM87+EF87+GA87</f>
        <v>0</v>
      </c>
      <c r="HZ87" s="792">
        <f t="shared" ref="HZ87:HZ94" si="761">AX87+CN87+EG87+GB87</f>
        <v>0</v>
      </c>
      <c r="IA87" s="792">
        <f t="shared" ref="IA87:IA94" si="762">AY87+CO87+EH87+GC87</f>
        <v>0</v>
      </c>
      <c r="IB87" s="792">
        <f t="shared" ref="IB87:IB94" si="763">AZ87+CP87+EI87+GD87</f>
        <v>0</v>
      </c>
      <c r="IC87" s="792">
        <f t="shared" ref="IC87:IC94" si="764">GE87</f>
        <v>0</v>
      </c>
      <c r="ID87" s="792">
        <f t="shared" ref="ID87:ID94" si="765">BA87+CQ87+EJ87+GF87</f>
        <v>0</v>
      </c>
      <c r="IE87" s="792">
        <f t="shared" ref="IE87:IE94" si="766">BB87+CR87+EK87+GG87</f>
        <v>0</v>
      </c>
      <c r="IF87" s="792">
        <f t="shared" ref="IF87:IF94" si="767">BC87+CS87+EL87+GH87</f>
        <v>0</v>
      </c>
      <c r="IG87" s="792">
        <f t="shared" ref="IG87:IG94" si="768">BD87+CT87+EM87+GI87</f>
        <v>0</v>
      </c>
      <c r="IH87" s="792">
        <f t="shared" ref="IH87:IH94" si="769">CU87+GJ87</f>
        <v>0</v>
      </c>
      <c r="II87" s="792">
        <f t="shared" ref="II87:II94" si="770">BE87+CV87+EN87+GK87</f>
        <v>0</v>
      </c>
      <c r="IJ87" s="792">
        <f t="shared" ref="IJ87:IJ94" si="771">BF87+CW87+EO87+GL87</f>
        <v>0</v>
      </c>
      <c r="IK87" s="792">
        <f t="shared" ref="IK87:IK94" si="772">BG87+CX87+EP87+GM87</f>
        <v>0</v>
      </c>
      <c r="IL87" s="792">
        <f t="shared" ref="IL87:IL94" si="773">BH87+CY87+EQ87+GM87</f>
        <v>0</v>
      </c>
      <c r="IM87" s="792">
        <f t="shared" ref="IM87:IM94" si="774">CZ87+ER87+GO87</f>
        <v>0</v>
      </c>
      <c r="IN87" s="792">
        <f t="shared" ref="IN87:IN94" si="775">BI87+DA87+ES87+GP87</f>
        <v>0</v>
      </c>
      <c r="IO87" s="792"/>
      <c r="IP87" s="792"/>
      <c r="IQ87" s="792"/>
      <c r="IR87" s="792"/>
      <c r="IS87" s="792">
        <f t="shared" ref="IS87:IS94" si="776">GZ87+HE87+HJ87+HO87+HT87+HY87+ID87+II87+IN87</f>
        <v>15519251814</v>
      </c>
      <c r="IT87" s="792">
        <f t="shared" ref="IT87:IT94" si="777">HA87+HF87+HK87+HP87+HU87+HZ87+IE87+IJ87+IO87</f>
        <v>23766765794.209999</v>
      </c>
      <c r="IU87" s="792">
        <f t="shared" ref="IU87:IU94" si="778">HB87+HG87+HL87+HQ87+HV87+IA87+IF87+IK87+IP87</f>
        <v>19380373066.830002</v>
      </c>
      <c r="IV87" s="792">
        <f t="shared" ref="IV87:IV94" si="779">HC87+HH87+HM87+HR87+HW87+IB87+IG87+IL87+IQ87</f>
        <v>15789358996.389999</v>
      </c>
      <c r="IW87" s="793">
        <f t="shared" ref="IW87:IW94" si="780">HD87+HI87+HN87+HS87+HX87+IC87+IH87+IM87+IR87</f>
        <v>108941602.78999999</v>
      </c>
    </row>
    <row r="88" spans="1:257" ht="151.5" customHeight="1" x14ac:dyDescent="0.2">
      <c r="A88" s="346"/>
      <c r="B88" s="363"/>
      <c r="C88" s="284">
        <v>6</v>
      </c>
      <c r="D88" s="293" t="s">
        <v>230</v>
      </c>
      <c r="E88" s="369" t="s">
        <v>127</v>
      </c>
      <c r="F88" s="412" t="s">
        <v>127</v>
      </c>
      <c r="G88" s="943">
        <v>58</v>
      </c>
      <c r="H88" s="849" t="s">
        <v>231</v>
      </c>
      <c r="I88" s="287" t="s">
        <v>232</v>
      </c>
      <c r="J88" s="406" t="s">
        <v>233</v>
      </c>
      <c r="K88" s="406">
        <v>15</v>
      </c>
      <c r="L88" s="271" t="s">
        <v>73</v>
      </c>
      <c r="M88" s="266">
        <v>6</v>
      </c>
      <c r="N88" s="266">
        <v>4</v>
      </c>
      <c r="O88" s="272">
        <v>0</v>
      </c>
      <c r="P88" s="277"/>
      <c r="Q88" s="272">
        <v>1</v>
      </c>
      <c r="R88" s="275"/>
      <c r="S88" s="274">
        <v>1</v>
      </c>
      <c r="T88" s="272">
        <v>2</v>
      </c>
      <c r="U88" s="272"/>
      <c r="V88" s="277">
        <v>4</v>
      </c>
      <c r="W88" s="272">
        <v>1</v>
      </c>
      <c r="X88" s="271"/>
      <c r="Y88" s="278">
        <v>5</v>
      </c>
      <c r="Z88" s="334">
        <f t="shared" si="727"/>
        <v>0</v>
      </c>
      <c r="AA88" s="273">
        <v>11</v>
      </c>
      <c r="AB88" s="270" t="s">
        <v>229</v>
      </c>
      <c r="AC88" s="40"/>
      <c r="AD88" s="41"/>
      <c r="AE88" s="41"/>
      <c r="AF88" s="41"/>
      <c r="AG88" s="45">
        <v>0</v>
      </c>
      <c r="AH88" s="42"/>
      <c r="AI88" s="42"/>
      <c r="AJ88" s="42"/>
      <c r="AK88" s="42"/>
      <c r="AL88" s="42"/>
      <c r="AM88" s="42"/>
      <c r="AN88" s="42"/>
      <c r="AO88" s="45"/>
      <c r="AP88" s="42"/>
      <c r="AQ88" s="42"/>
      <c r="AR88" s="42"/>
      <c r="AS88" s="45"/>
      <c r="AT88" s="42"/>
      <c r="AU88" s="41"/>
      <c r="AV88" s="41"/>
      <c r="AW88" s="40"/>
      <c r="AX88" s="41"/>
      <c r="AY88" s="41"/>
      <c r="AZ88" s="41"/>
      <c r="BA88" s="40"/>
      <c r="BB88" s="41"/>
      <c r="BC88" s="41"/>
      <c r="BD88" s="41"/>
      <c r="BE88" s="40"/>
      <c r="BF88" s="41"/>
      <c r="BG88" s="41"/>
      <c r="BH88" s="41"/>
      <c r="BI88" s="40"/>
      <c r="BJ88" s="41"/>
      <c r="BK88" s="41"/>
      <c r="BL88" s="41"/>
      <c r="BM88" s="40">
        <f t="shared" si="728"/>
        <v>0</v>
      </c>
      <c r="BN88" s="41">
        <f t="shared" si="729"/>
        <v>0</v>
      </c>
      <c r="BO88" s="41">
        <f t="shared" si="729"/>
        <v>0</v>
      </c>
      <c r="BP88" s="41">
        <f t="shared" si="729"/>
        <v>0</v>
      </c>
      <c r="BQ88" s="88"/>
      <c r="BR88" s="87"/>
      <c r="BS88" s="87"/>
      <c r="BT88" s="87"/>
      <c r="BU88" s="87"/>
      <c r="BV88" s="87">
        <v>50000000</v>
      </c>
      <c r="BW88" s="87">
        <v>49998704</v>
      </c>
      <c r="BX88" s="87">
        <v>49998704</v>
      </c>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v>1000000000</v>
      </c>
      <c r="DB88" s="87"/>
      <c r="DC88" s="87"/>
      <c r="DD88" s="87"/>
      <c r="DE88" s="82">
        <f t="shared" si="730"/>
        <v>1000000000</v>
      </c>
      <c r="DF88" s="102">
        <f t="shared" si="731"/>
        <v>50000000</v>
      </c>
      <c r="DG88" s="102">
        <f t="shared" si="732"/>
        <v>49998704</v>
      </c>
      <c r="DH88" s="102">
        <f t="shared" si="733"/>
        <v>49998704</v>
      </c>
      <c r="DI88" s="102"/>
      <c r="DJ88" s="87"/>
      <c r="DK88" s="168">
        <v>798174636</v>
      </c>
      <c r="DL88" s="87">
        <v>689621717</v>
      </c>
      <c r="DM88" s="86">
        <v>110550410</v>
      </c>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87"/>
      <c r="EP88" s="87"/>
      <c r="EQ88" s="87"/>
      <c r="ER88" s="87"/>
      <c r="ES88" s="87">
        <v>1000000000</v>
      </c>
      <c r="ET88" s="87"/>
      <c r="EU88" s="87"/>
      <c r="EV88" s="87"/>
      <c r="EW88" s="82">
        <f t="shared" ref="EW88:EX94" si="781">DJ88+DN88+DS88+DX88+EB88+EF88+EJ88+EN88+ES88</f>
        <v>1000000000</v>
      </c>
      <c r="EX88" s="90">
        <f t="shared" si="781"/>
        <v>798174636</v>
      </c>
      <c r="EY88" s="90">
        <f t="shared" ref="EY88:EZ94" si="782">DL88+DP88+DU88+DZ88+ED88+EH88+EL88+EP88+EU88</f>
        <v>689621717</v>
      </c>
      <c r="EZ88" s="90">
        <f t="shared" si="782"/>
        <v>110550410</v>
      </c>
      <c r="FA88" s="173"/>
      <c r="FB88" s="87"/>
      <c r="FC88" s="88">
        <v>901458065</v>
      </c>
      <c r="FD88" s="88">
        <v>901458065</v>
      </c>
      <c r="FE88" s="88">
        <v>290847340.5</v>
      </c>
      <c r="FF88" s="819">
        <v>579071307</v>
      </c>
      <c r="FG88" s="87"/>
      <c r="FH88" s="87"/>
      <c r="FI88" s="87"/>
      <c r="FJ88" s="87"/>
      <c r="FK88" s="87"/>
      <c r="FL88" s="87"/>
      <c r="FM88" s="788"/>
      <c r="FN88" s="87"/>
      <c r="FO88" s="87"/>
      <c r="FP88" s="87"/>
      <c r="FQ88" s="87"/>
      <c r="FR88" s="87"/>
      <c r="FS88" s="87"/>
      <c r="FT88" s="87"/>
      <c r="FU88" s="87"/>
      <c r="FV88" s="87"/>
      <c r="FW88" s="87"/>
      <c r="FX88" s="87"/>
      <c r="FY88" s="87"/>
      <c r="FZ88" s="87"/>
      <c r="GA88" s="87"/>
      <c r="GB88" s="87"/>
      <c r="GC88" s="87"/>
      <c r="GD88" s="87"/>
      <c r="GE88" s="87"/>
      <c r="GF88" s="87"/>
      <c r="GG88" s="87"/>
      <c r="GH88" s="87"/>
      <c r="GI88" s="87"/>
      <c r="GJ88" s="87"/>
      <c r="GK88" s="87"/>
      <c r="GL88" s="87"/>
      <c r="GM88" s="87"/>
      <c r="GN88" s="87"/>
      <c r="GO88" s="87"/>
      <c r="GP88" s="87">
        <v>1000000000</v>
      </c>
      <c r="GQ88" s="87"/>
      <c r="GR88" s="87"/>
      <c r="GS88" s="87"/>
      <c r="GT88" s="87"/>
      <c r="GU88" s="82">
        <f t="shared" si="734"/>
        <v>1000000000</v>
      </c>
      <c r="GV88" s="82">
        <f t="shared" si="734"/>
        <v>901458065</v>
      </c>
      <c r="GW88" s="82">
        <f t="shared" si="734"/>
        <v>901458065</v>
      </c>
      <c r="GX88" s="82">
        <f t="shared" si="734"/>
        <v>290847340.5</v>
      </c>
      <c r="GY88" s="792">
        <f t="shared" si="734"/>
        <v>579071307</v>
      </c>
      <c r="GZ88" s="792">
        <f t="shared" si="735"/>
        <v>0</v>
      </c>
      <c r="HA88" s="792">
        <f t="shared" si="736"/>
        <v>1699632701</v>
      </c>
      <c r="HB88" s="792">
        <f t="shared" si="737"/>
        <v>1591079782</v>
      </c>
      <c r="HC88" s="792">
        <f t="shared" si="738"/>
        <v>401397750.5</v>
      </c>
      <c r="HD88" s="792">
        <f t="shared" si="739"/>
        <v>579071307</v>
      </c>
      <c r="HE88" s="792">
        <f t="shared" si="740"/>
        <v>0</v>
      </c>
      <c r="HF88" s="792">
        <f t="shared" si="741"/>
        <v>50000000</v>
      </c>
      <c r="HG88" s="792">
        <f t="shared" si="742"/>
        <v>49998704</v>
      </c>
      <c r="HH88" s="792">
        <f t="shared" si="743"/>
        <v>49998704</v>
      </c>
      <c r="HI88" s="792">
        <f t="shared" si="744"/>
        <v>0</v>
      </c>
      <c r="HJ88" s="792">
        <f t="shared" si="745"/>
        <v>0</v>
      </c>
      <c r="HK88" s="792">
        <f t="shared" si="746"/>
        <v>0</v>
      </c>
      <c r="HL88" s="792">
        <f t="shared" si="747"/>
        <v>0</v>
      </c>
      <c r="HM88" s="792">
        <f t="shared" si="748"/>
        <v>0</v>
      </c>
      <c r="HN88" s="792">
        <f t="shared" si="749"/>
        <v>0</v>
      </c>
      <c r="HO88" s="792">
        <f t="shared" si="750"/>
        <v>0</v>
      </c>
      <c r="HP88" s="792">
        <f t="shared" si="751"/>
        <v>0</v>
      </c>
      <c r="HQ88" s="792">
        <f t="shared" si="752"/>
        <v>0</v>
      </c>
      <c r="HR88" s="792">
        <f t="shared" si="753"/>
        <v>0</v>
      </c>
      <c r="HS88" s="792">
        <f t="shared" si="754"/>
        <v>0</v>
      </c>
      <c r="HT88" s="792">
        <f t="shared" si="755"/>
        <v>0</v>
      </c>
      <c r="HU88" s="792">
        <f t="shared" si="756"/>
        <v>0</v>
      </c>
      <c r="HV88" s="792">
        <f t="shared" si="757"/>
        <v>0</v>
      </c>
      <c r="HW88" s="792">
        <f t="shared" si="758"/>
        <v>0</v>
      </c>
      <c r="HX88" s="792">
        <f t="shared" si="759"/>
        <v>0</v>
      </c>
      <c r="HY88" s="792">
        <f t="shared" si="760"/>
        <v>0</v>
      </c>
      <c r="HZ88" s="792">
        <f t="shared" si="761"/>
        <v>0</v>
      </c>
      <c r="IA88" s="792">
        <f t="shared" si="762"/>
        <v>0</v>
      </c>
      <c r="IB88" s="792">
        <f t="shared" si="763"/>
        <v>0</v>
      </c>
      <c r="IC88" s="792">
        <f t="shared" si="764"/>
        <v>0</v>
      </c>
      <c r="ID88" s="792">
        <f t="shared" si="765"/>
        <v>0</v>
      </c>
      <c r="IE88" s="792">
        <f t="shared" si="766"/>
        <v>0</v>
      </c>
      <c r="IF88" s="792">
        <f t="shared" si="767"/>
        <v>0</v>
      </c>
      <c r="IG88" s="792">
        <f t="shared" si="768"/>
        <v>0</v>
      </c>
      <c r="IH88" s="792">
        <f t="shared" si="769"/>
        <v>0</v>
      </c>
      <c r="II88" s="792">
        <f t="shared" si="770"/>
        <v>0</v>
      </c>
      <c r="IJ88" s="792">
        <f t="shared" si="771"/>
        <v>0</v>
      </c>
      <c r="IK88" s="792">
        <f t="shared" si="772"/>
        <v>0</v>
      </c>
      <c r="IL88" s="792">
        <f t="shared" si="773"/>
        <v>0</v>
      </c>
      <c r="IM88" s="792">
        <f t="shared" si="774"/>
        <v>0</v>
      </c>
      <c r="IN88" s="792">
        <f t="shared" si="775"/>
        <v>3000000000</v>
      </c>
      <c r="IO88" s="792"/>
      <c r="IP88" s="792"/>
      <c r="IQ88" s="792"/>
      <c r="IR88" s="792"/>
      <c r="IS88" s="792">
        <f t="shared" si="776"/>
        <v>3000000000</v>
      </c>
      <c r="IT88" s="792">
        <f t="shared" si="777"/>
        <v>1749632701</v>
      </c>
      <c r="IU88" s="792">
        <f t="shared" si="778"/>
        <v>1641078486</v>
      </c>
      <c r="IV88" s="792">
        <f t="shared" si="779"/>
        <v>451396454.5</v>
      </c>
      <c r="IW88" s="793">
        <f t="shared" si="780"/>
        <v>579071307</v>
      </c>
    </row>
    <row r="89" spans="1:257" ht="300.75" customHeight="1" x14ac:dyDescent="0.2">
      <c r="A89" s="346"/>
      <c r="B89" s="346"/>
      <c r="C89" s="299">
        <v>36</v>
      </c>
      <c r="D89" s="293" t="s">
        <v>234</v>
      </c>
      <c r="E89" s="414">
        <v>0.4</v>
      </c>
      <c r="F89" s="415">
        <v>0.6</v>
      </c>
      <c r="G89" s="802">
        <v>59</v>
      </c>
      <c r="H89" s="848" t="s">
        <v>235</v>
      </c>
      <c r="I89" s="265" t="s">
        <v>236</v>
      </c>
      <c r="J89" s="307" t="s">
        <v>233</v>
      </c>
      <c r="K89" s="307">
        <v>15</v>
      </c>
      <c r="L89" s="399" t="s">
        <v>73</v>
      </c>
      <c r="M89" s="272">
        <v>82</v>
      </c>
      <c r="N89" s="335">
        <v>48</v>
      </c>
      <c r="O89" s="272">
        <v>12</v>
      </c>
      <c r="P89" s="277">
        <v>24</v>
      </c>
      <c r="Q89" s="272">
        <v>12</v>
      </c>
      <c r="R89" s="275"/>
      <c r="S89" s="274">
        <f>23+12</f>
        <v>35</v>
      </c>
      <c r="T89" s="272">
        <v>12</v>
      </c>
      <c r="U89" s="272"/>
      <c r="V89" s="274">
        <f>19+8</f>
        <v>27</v>
      </c>
      <c r="W89" s="272">
        <v>12</v>
      </c>
      <c r="X89" s="271"/>
      <c r="Y89" s="278">
        <f>12+4</f>
        <v>16</v>
      </c>
      <c r="Z89" s="400">
        <f t="shared" si="727"/>
        <v>0.18473740786065782</v>
      </c>
      <c r="AA89" s="272">
        <v>11</v>
      </c>
      <c r="AB89" s="271" t="s">
        <v>229</v>
      </c>
      <c r="AC89" s="49"/>
      <c r="AD89" s="48"/>
      <c r="AE89" s="48"/>
      <c r="AF89" s="48"/>
      <c r="AG89" s="46">
        <v>1800000000</v>
      </c>
      <c r="AH89" s="47">
        <v>2582791807.4200001</v>
      </c>
      <c r="AI89" s="47">
        <v>1855791807.4200001</v>
      </c>
      <c r="AJ89" s="47">
        <v>1044291807.4200001</v>
      </c>
      <c r="AK89" s="47"/>
      <c r="AL89" s="47"/>
      <c r="AM89" s="47"/>
      <c r="AN89" s="47"/>
      <c r="AO89" s="46"/>
      <c r="AP89" s="47"/>
      <c r="AQ89" s="47"/>
      <c r="AR89" s="47"/>
      <c r="AS89" s="46"/>
      <c r="AT89" s="47"/>
      <c r="AU89" s="48"/>
      <c r="AV89" s="48"/>
      <c r="AW89" s="49"/>
      <c r="AX89" s="48"/>
      <c r="AY89" s="48"/>
      <c r="AZ89" s="48"/>
      <c r="BA89" s="49"/>
      <c r="BB89" s="48"/>
      <c r="BC89" s="48"/>
      <c r="BD89" s="48"/>
      <c r="BE89" s="49"/>
      <c r="BF89" s="48"/>
      <c r="BG89" s="48"/>
      <c r="BH89" s="48"/>
      <c r="BI89" s="49"/>
      <c r="BJ89" s="48"/>
      <c r="BK89" s="48"/>
      <c r="BL89" s="48"/>
      <c r="BM89" s="49">
        <f t="shared" si="728"/>
        <v>1800000000</v>
      </c>
      <c r="BN89" s="48">
        <f t="shared" si="729"/>
        <v>2582791807.4200001</v>
      </c>
      <c r="BO89" s="48">
        <f t="shared" si="729"/>
        <v>1855791807.4200001</v>
      </c>
      <c r="BP89" s="48">
        <f t="shared" si="729"/>
        <v>1044291807.4200001</v>
      </c>
      <c r="BQ89" s="87"/>
      <c r="BR89" s="87"/>
      <c r="BS89" s="87"/>
      <c r="BT89" s="87"/>
      <c r="BU89" s="87">
        <v>1000000000</v>
      </c>
      <c r="BV89" s="87">
        <v>1316303428</v>
      </c>
      <c r="BW89" s="87">
        <v>1135827475</v>
      </c>
      <c r="BX89" s="87">
        <v>848605887</v>
      </c>
      <c r="BY89" s="87"/>
      <c r="BZ89" s="87"/>
      <c r="CA89" s="87">
        <v>682942500</v>
      </c>
      <c r="CB89" s="87">
        <v>310580859.61000001</v>
      </c>
      <c r="CC89" s="87">
        <v>310580859.61000001</v>
      </c>
      <c r="CD89" s="87"/>
      <c r="CE89" s="87"/>
      <c r="CF89" s="87">
        <v>611890318</v>
      </c>
      <c r="CG89" s="87"/>
      <c r="CH89" s="87"/>
      <c r="CI89" s="87"/>
      <c r="CJ89" s="87"/>
      <c r="CK89" s="87"/>
      <c r="CL89" s="87"/>
      <c r="CM89" s="87"/>
      <c r="CN89" s="87"/>
      <c r="CO89" s="87"/>
      <c r="CP89" s="87"/>
      <c r="CQ89" s="87"/>
      <c r="CR89" s="87"/>
      <c r="CS89" s="87"/>
      <c r="CT89" s="87"/>
      <c r="CU89" s="87"/>
      <c r="CV89" s="88"/>
      <c r="CW89" s="87"/>
      <c r="CX89" s="87"/>
      <c r="CY89" s="87"/>
      <c r="CZ89" s="87"/>
      <c r="DA89" s="87">
        <v>2000000000</v>
      </c>
      <c r="DB89" s="87"/>
      <c r="DC89" s="87"/>
      <c r="DD89" s="87"/>
      <c r="DE89" s="82">
        <f t="shared" si="730"/>
        <v>3000000000</v>
      </c>
      <c r="DF89" s="82">
        <f t="shared" si="731"/>
        <v>2611136246</v>
      </c>
      <c r="DG89" s="82">
        <f t="shared" si="732"/>
        <v>1446408334.6100001</v>
      </c>
      <c r="DH89" s="82">
        <f t="shared" si="733"/>
        <v>1159186746.6100001</v>
      </c>
      <c r="DI89" s="82"/>
      <c r="DJ89" s="87"/>
      <c r="DK89" s="86">
        <v>400000000</v>
      </c>
      <c r="DL89" s="87">
        <v>400000000</v>
      </c>
      <c r="DM89" s="86">
        <v>136461070</v>
      </c>
      <c r="DN89" s="87">
        <f>2357158989-357158989</f>
        <v>2000000000</v>
      </c>
      <c r="DO89" s="86">
        <f>2333843149+1200000000</f>
        <v>3533843149</v>
      </c>
      <c r="DP89" s="87">
        <f>2146763039.49+1198900459.13</f>
        <v>3345663498.6199999</v>
      </c>
      <c r="DQ89" s="87">
        <f>437412332.1+546205628.49</f>
        <v>983617960.59000003</v>
      </c>
      <c r="DR89" s="87"/>
      <c r="DS89" s="87"/>
      <c r="DT89" s="87">
        <v>2000000000</v>
      </c>
      <c r="DU89" s="87">
        <v>346879943</v>
      </c>
      <c r="DV89" s="87">
        <v>346879943</v>
      </c>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2">
        <f t="shared" si="781"/>
        <v>2000000000</v>
      </c>
      <c r="EX89" s="89">
        <f t="shared" si="781"/>
        <v>5933843149</v>
      </c>
      <c r="EY89" s="90">
        <f t="shared" si="782"/>
        <v>4092543441.6199999</v>
      </c>
      <c r="EZ89" s="90">
        <f t="shared" si="782"/>
        <v>1466958973.5900002</v>
      </c>
      <c r="FA89" s="173"/>
      <c r="FB89" s="87"/>
      <c r="FC89" s="88">
        <v>0</v>
      </c>
      <c r="FD89" s="88"/>
      <c r="FE89" s="88"/>
      <c r="FF89" s="819">
        <v>262775236</v>
      </c>
      <c r="FG89" s="87">
        <v>2000000000</v>
      </c>
      <c r="FH89" s="87">
        <f>246521300+573181075</f>
        <v>819702375</v>
      </c>
      <c r="FI89" s="87">
        <f>227368712+457863502.06</f>
        <v>685232214.05999994</v>
      </c>
      <c r="FJ89" s="87">
        <f>225987179+457863502.06</f>
        <v>683850681.05999994</v>
      </c>
      <c r="FK89" s="87">
        <v>263436296.90000001</v>
      </c>
      <c r="FL89" s="87"/>
      <c r="FM89" s="788">
        <v>2727403974</v>
      </c>
      <c r="FN89" s="87">
        <v>755208425</v>
      </c>
      <c r="FO89" s="87">
        <v>665350387</v>
      </c>
      <c r="FP89" s="87">
        <v>44881944.600000001</v>
      </c>
      <c r="FQ89" s="87"/>
      <c r="FR89" s="87">
        <v>815853756</v>
      </c>
      <c r="FS89" s="87">
        <v>803071603</v>
      </c>
      <c r="FT89" s="87"/>
      <c r="FU89" s="87"/>
      <c r="FV89" s="87"/>
      <c r="FW89" s="87"/>
      <c r="FX89" s="87"/>
      <c r="FY89" s="87"/>
      <c r="FZ89" s="87"/>
      <c r="GA89" s="87"/>
      <c r="GB89" s="87"/>
      <c r="GC89" s="87"/>
      <c r="GD89" s="87"/>
      <c r="GE89" s="87"/>
      <c r="GF89" s="87"/>
      <c r="GG89" s="87"/>
      <c r="GH89" s="87"/>
      <c r="GI89" s="87"/>
      <c r="GJ89" s="87"/>
      <c r="GK89" s="87"/>
      <c r="GL89" s="87"/>
      <c r="GM89" s="87"/>
      <c r="GN89" s="87"/>
      <c r="GO89" s="87"/>
      <c r="GP89" s="87"/>
      <c r="GQ89" s="87"/>
      <c r="GR89" s="87"/>
      <c r="GS89" s="87"/>
      <c r="GT89" s="87"/>
      <c r="GU89" s="82">
        <f t="shared" si="734"/>
        <v>2000000000</v>
      </c>
      <c r="GV89" s="82">
        <f t="shared" si="734"/>
        <v>4362960105</v>
      </c>
      <c r="GW89" s="82">
        <f t="shared" si="734"/>
        <v>2243512242.0599999</v>
      </c>
      <c r="GX89" s="82">
        <f t="shared" si="734"/>
        <v>1349201068.0599999</v>
      </c>
      <c r="GY89" s="792">
        <f t="shared" si="734"/>
        <v>571093477.5</v>
      </c>
      <c r="GZ89" s="792">
        <f t="shared" si="735"/>
        <v>0</v>
      </c>
      <c r="HA89" s="792">
        <f t="shared" si="736"/>
        <v>400000000</v>
      </c>
      <c r="HB89" s="792">
        <f t="shared" si="737"/>
        <v>400000000</v>
      </c>
      <c r="HC89" s="792">
        <f t="shared" si="738"/>
        <v>136461070</v>
      </c>
      <c r="HD89" s="792">
        <f t="shared" si="739"/>
        <v>262775236</v>
      </c>
      <c r="HE89" s="792">
        <f t="shared" si="740"/>
        <v>6800000000</v>
      </c>
      <c r="HF89" s="792">
        <f t="shared" si="741"/>
        <v>8252640759.4200001</v>
      </c>
      <c r="HG89" s="792">
        <f t="shared" si="742"/>
        <v>7022514995.1000004</v>
      </c>
      <c r="HH89" s="792">
        <f t="shared" si="743"/>
        <v>3560366336.0700002</v>
      </c>
      <c r="HI89" s="792">
        <f t="shared" si="744"/>
        <v>263436296.90000001</v>
      </c>
      <c r="HJ89" s="792">
        <f t="shared" si="745"/>
        <v>0</v>
      </c>
      <c r="HK89" s="792">
        <f t="shared" si="746"/>
        <v>5410346474</v>
      </c>
      <c r="HL89" s="792">
        <f t="shared" si="747"/>
        <v>1412669227.6100001</v>
      </c>
      <c r="HM89" s="792">
        <f t="shared" si="748"/>
        <v>1322811189.6100001</v>
      </c>
      <c r="HN89" s="792">
        <f t="shared" si="749"/>
        <v>44881944.600000001</v>
      </c>
      <c r="HO89" s="792">
        <f t="shared" si="750"/>
        <v>0</v>
      </c>
      <c r="HP89" s="792">
        <f t="shared" si="751"/>
        <v>1427744074</v>
      </c>
      <c r="HQ89" s="792">
        <f t="shared" si="752"/>
        <v>803071603</v>
      </c>
      <c r="HR89" s="792">
        <f t="shared" si="753"/>
        <v>0</v>
      </c>
      <c r="HS89" s="792">
        <f t="shared" si="754"/>
        <v>0</v>
      </c>
      <c r="HT89" s="792">
        <f t="shared" si="755"/>
        <v>0</v>
      </c>
      <c r="HU89" s="792">
        <f t="shared" si="756"/>
        <v>0</v>
      </c>
      <c r="HV89" s="792">
        <f t="shared" si="757"/>
        <v>0</v>
      </c>
      <c r="HW89" s="792">
        <f t="shared" si="758"/>
        <v>0</v>
      </c>
      <c r="HX89" s="792">
        <f t="shared" si="759"/>
        <v>0</v>
      </c>
      <c r="HY89" s="792">
        <f t="shared" si="760"/>
        <v>0</v>
      </c>
      <c r="HZ89" s="792">
        <f t="shared" si="761"/>
        <v>0</v>
      </c>
      <c r="IA89" s="792">
        <f t="shared" si="762"/>
        <v>0</v>
      </c>
      <c r="IB89" s="792">
        <f t="shared" si="763"/>
        <v>0</v>
      </c>
      <c r="IC89" s="792">
        <f t="shared" si="764"/>
        <v>0</v>
      </c>
      <c r="ID89" s="792">
        <f t="shared" si="765"/>
        <v>0</v>
      </c>
      <c r="IE89" s="792">
        <f t="shared" si="766"/>
        <v>0</v>
      </c>
      <c r="IF89" s="792">
        <f t="shared" si="767"/>
        <v>0</v>
      </c>
      <c r="IG89" s="792">
        <f t="shared" si="768"/>
        <v>0</v>
      </c>
      <c r="IH89" s="792">
        <f t="shared" si="769"/>
        <v>0</v>
      </c>
      <c r="II89" s="792">
        <f t="shared" si="770"/>
        <v>0</v>
      </c>
      <c r="IJ89" s="792">
        <f t="shared" si="771"/>
        <v>0</v>
      </c>
      <c r="IK89" s="792">
        <f t="shared" si="772"/>
        <v>0</v>
      </c>
      <c r="IL89" s="792">
        <f t="shared" si="773"/>
        <v>0</v>
      </c>
      <c r="IM89" s="792">
        <f t="shared" si="774"/>
        <v>0</v>
      </c>
      <c r="IN89" s="792">
        <f t="shared" si="775"/>
        <v>2000000000</v>
      </c>
      <c r="IO89" s="792"/>
      <c r="IP89" s="792"/>
      <c r="IQ89" s="792"/>
      <c r="IR89" s="792"/>
      <c r="IS89" s="792">
        <f t="shared" si="776"/>
        <v>8800000000</v>
      </c>
      <c r="IT89" s="792">
        <f t="shared" si="777"/>
        <v>15490731307.42</v>
      </c>
      <c r="IU89" s="792">
        <f t="shared" si="778"/>
        <v>9638255825.710001</v>
      </c>
      <c r="IV89" s="792">
        <f t="shared" si="779"/>
        <v>5019638595.6800003</v>
      </c>
      <c r="IW89" s="793">
        <f t="shared" si="780"/>
        <v>571093477.5</v>
      </c>
    </row>
    <row r="90" spans="1:257" ht="303" customHeight="1" x14ac:dyDescent="0.2">
      <c r="A90" s="346"/>
      <c r="B90" s="346"/>
      <c r="C90" s="299">
        <v>10</v>
      </c>
      <c r="D90" s="265" t="s">
        <v>237</v>
      </c>
      <c r="E90" s="299" t="s">
        <v>238</v>
      </c>
      <c r="F90" s="410" t="s">
        <v>239</v>
      </c>
      <c r="G90" s="802">
        <v>60</v>
      </c>
      <c r="H90" s="848" t="s">
        <v>240</v>
      </c>
      <c r="I90" s="265" t="s">
        <v>241</v>
      </c>
      <c r="J90" s="307" t="s">
        <v>233</v>
      </c>
      <c r="K90" s="307">
        <v>15</v>
      </c>
      <c r="L90" s="399" t="s">
        <v>73</v>
      </c>
      <c r="M90" s="272">
        <v>9</v>
      </c>
      <c r="N90" s="335">
        <v>48</v>
      </c>
      <c r="O90" s="272">
        <v>12</v>
      </c>
      <c r="P90" s="277">
        <v>18</v>
      </c>
      <c r="Q90" s="272">
        <v>12</v>
      </c>
      <c r="R90" s="275"/>
      <c r="S90" s="274">
        <f>41+2</f>
        <v>43</v>
      </c>
      <c r="T90" s="800">
        <v>12</v>
      </c>
      <c r="U90" s="800"/>
      <c r="V90" s="277">
        <f>4+3</f>
        <v>7</v>
      </c>
      <c r="W90" s="272">
        <v>12</v>
      </c>
      <c r="X90" s="271"/>
      <c r="Y90" s="278">
        <f>15+5</f>
        <v>20</v>
      </c>
      <c r="Z90" s="400">
        <f t="shared" si="727"/>
        <v>0</v>
      </c>
      <c r="AA90" s="272">
        <v>11</v>
      </c>
      <c r="AB90" s="271" t="s">
        <v>229</v>
      </c>
      <c r="AC90" s="49"/>
      <c r="AD90" s="48"/>
      <c r="AE90" s="48"/>
      <c r="AF90" s="48"/>
      <c r="AG90" s="46">
        <v>0</v>
      </c>
      <c r="AH90" s="47">
        <v>171365859.79000002</v>
      </c>
      <c r="AI90" s="47">
        <v>161525412.42000002</v>
      </c>
      <c r="AJ90" s="47">
        <v>161525412.42000002</v>
      </c>
      <c r="AK90" s="47"/>
      <c r="AL90" s="47"/>
      <c r="AM90" s="47"/>
      <c r="AN90" s="47"/>
      <c r="AO90" s="46"/>
      <c r="AP90" s="47"/>
      <c r="AQ90" s="47"/>
      <c r="AR90" s="47"/>
      <c r="AS90" s="46"/>
      <c r="AT90" s="47"/>
      <c r="AU90" s="48"/>
      <c r="AV90" s="48"/>
      <c r="AW90" s="49"/>
      <c r="AX90" s="48"/>
      <c r="AY90" s="48"/>
      <c r="AZ90" s="48"/>
      <c r="BA90" s="49"/>
      <c r="BB90" s="48"/>
      <c r="BC90" s="48"/>
      <c r="BD90" s="48"/>
      <c r="BE90" s="49"/>
      <c r="BF90" s="48"/>
      <c r="BG90" s="48"/>
      <c r="BH90" s="48"/>
      <c r="BI90" s="49"/>
      <c r="BJ90" s="48"/>
      <c r="BK90" s="48"/>
      <c r="BL90" s="48"/>
      <c r="BM90" s="49">
        <f t="shared" si="728"/>
        <v>0</v>
      </c>
      <c r="BN90" s="48">
        <f t="shared" si="729"/>
        <v>171365859.79000002</v>
      </c>
      <c r="BO90" s="48">
        <f t="shared" si="729"/>
        <v>161525412.42000002</v>
      </c>
      <c r="BP90" s="48">
        <f t="shared" si="729"/>
        <v>161525412.42000002</v>
      </c>
      <c r="BQ90" s="87"/>
      <c r="BR90" s="87"/>
      <c r="BS90" s="87"/>
      <c r="BT90" s="87"/>
      <c r="BU90" s="87"/>
      <c r="BV90" s="87">
        <v>493767887</v>
      </c>
      <c r="BW90" s="87">
        <v>343203923</v>
      </c>
      <c r="BX90" s="87">
        <v>326711434</v>
      </c>
      <c r="BY90" s="87"/>
      <c r="BZ90" s="87"/>
      <c r="CA90" s="87">
        <v>321000000</v>
      </c>
      <c r="CB90" s="87">
        <v>314000000</v>
      </c>
      <c r="CC90" s="87">
        <v>314000000</v>
      </c>
      <c r="CD90" s="87"/>
      <c r="CE90" s="87"/>
      <c r="CF90" s="87"/>
      <c r="CG90" s="87"/>
      <c r="CH90" s="87"/>
      <c r="CI90" s="87"/>
      <c r="CJ90" s="87"/>
      <c r="CK90" s="87"/>
      <c r="CL90" s="87"/>
      <c r="CM90" s="87"/>
      <c r="CN90" s="87"/>
      <c r="CO90" s="87"/>
      <c r="CP90" s="87"/>
      <c r="CQ90" s="87"/>
      <c r="CR90" s="87"/>
      <c r="CS90" s="87"/>
      <c r="CT90" s="87"/>
      <c r="CU90" s="87"/>
      <c r="CV90" s="88"/>
      <c r="CW90" s="87"/>
      <c r="CX90" s="87"/>
      <c r="CY90" s="87"/>
      <c r="CZ90" s="87"/>
      <c r="DA90" s="87">
        <v>4000000000</v>
      </c>
      <c r="DB90" s="87"/>
      <c r="DC90" s="87"/>
      <c r="DD90" s="87"/>
      <c r="DE90" s="82">
        <f t="shared" si="730"/>
        <v>4000000000</v>
      </c>
      <c r="DF90" s="82">
        <f t="shared" si="731"/>
        <v>814767887</v>
      </c>
      <c r="DG90" s="82">
        <f t="shared" si="732"/>
        <v>657203923</v>
      </c>
      <c r="DH90" s="82">
        <f t="shared" si="733"/>
        <v>640711434</v>
      </c>
      <c r="DI90" s="82"/>
      <c r="DJ90" s="87">
        <v>2500000000</v>
      </c>
      <c r="DK90" s="168">
        <v>685572746.5</v>
      </c>
      <c r="DL90" s="87">
        <v>340928935.5</v>
      </c>
      <c r="DM90" s="86">
        <v>108746585.5</v>
      </c>
      <c r="DN90" s="87"/>
      <c r="DO90" s="87">
        <v>437642368</v>
      </c>
      <c r="DP90" s="87">
        <v>350756252.33999997</v>
      </c>
      <c r="DQ90" s="87">
        <v>227078979.99000001</v>
      </c>
      <c r="DR90" s="87">
        <v>16492489</v>
      </c>
      <c r="DS90" s="87"/>
      <c r="DT90" s="87">
        <v>166000000</v>
      </c>
      <c r="DU90" s="87">
        <v>40292000</v>
      </c>
      <c r="DV90" s="87">
        <v>40292000</v>
      </c>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2">
        <f t="shared" si="781"/>
        <v>2500000000</v>
      </c>
      <c r="EX90" s="90">
        <f t="shared" si="781"/>
        <v>1289215114.5</v>
      </c>
      <c r="EY90" s="90">
        <f t="shared" si="782"/>
        <v>731977187.83999991</v>
      </c>
      <c r="EZ90" s="89">
        <f t="shared" si="782"/>
        <v>376117565.49000001</v>
      </c>
      <c r="FA90" s="173">
        <f>DR90</f>
        <v>16492489</v>
      </c>
      <c r="FB90" s="87">
        <f>4000000000-2054879885</f>
        <v>1945120115</v>
      </c>
      <c r="FC90" s="88">
        <v>1304941985.3399999</v>
      </c>
      <c r="FD90" s="88">
        <v>1304941985.3399999</v>
      </c>
      <c r="FE90" s="88">
        <v>1131909967.3399999</v>
      </c>
      <c r="FF90" s="133">
        <v>232182350</v>
      </c>
      <c r="FG90" s="87"/>
      <c r="FH90" s="87">
        <f>58746979+595320552</f>
        <v>654067531</v>
      </c>
      <c r="FI90" s="87">
        <v>541258576.08000004</v>
      </c>
      <c r="FJ90" s="87">
        <v>541258576.08000004</v>
      </c>
      <c r="FK90" s="87"/>
      <c r="FL90" s="87"/>
      <c r="FM90" s="788">
        <v>224581000</v>
      </c>
      <c r="FN90" s="87">
        <v>62142064</v>
      </c>
      <c r="FO90" s="87">
        <v>62142064</v>
      </c>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v>2054879885</v>
      </c>
      <c r="GQ90" s="87"/>
      <c r="GR90" s="87"/>
      <c r="GS90" s="87"/>
      <c r="GT90" s="87"/>
      <c r="GU90" s="82">
        <f t="shared" si="734"/>
        <v>4000000000</v>
      </c>
      <c r="GV90" s="82">
        <f t="shared" si="734"/>
        <v>2183590516.3400002</v>
      </c>
      <c r="GW90" s="82">
        <f t="shared" si="734"/>
        <v>1908342625.4200001</v>
      </c>
      <c r="GX90" s="82">
        <f t="shared" si="734"/>
        <v>1735310607.4200001</v>
      </c>
      <c r="GY90" s="792">
        <f t="shared" si="734"/>
        <v>232182350</v>
      </c>
      <c r="GZ90" s="792">
        <f t="shared" si="735"/>
        <v>4445120115</v>
      </c>
      <c r="HA90" s="792">
        <f t="shared" si="736"/>
        <v>1990514731.8399999</v>
      </c>
      <c r="HB90" s="792">
        <f t="shared" si="737"/>
        <v>1645870920.8399999</v>
      </c>
      <c r="HC90" s="792">
        <f t="shared" si="738"/>
        <v>1240656552.8399999</v>
      </c>
      <c r="HD90" s="792">
        <f t="shared" si="739"/>
        <v>232182350</v>
      </c>
      <c r="HE90" s="792">
        <f t="shared" si="740"/>
        <v>0</v>
      </c>
      <c r="HF90" s="792">
        <f t="shared" si="741"/>
        <v>1756843645.79</v>
      </c>
      <c r="HG90" s="792">
        <f t="shared" si="742"/>
        <v>1396744163.8400002</v>
      </c>
      <c r="HH90" s="792">
        <f t="shared" si="743"/>
        <v>1256574402.4900002</v>
      </c>
      <c r="HI90" s="792">
        <f t="shared" si="744"/>
        <v>16492489</v>
      </c>
      <c r="HJ90" s="792">
        <f t="shared" si="745"/>
        <v>0</v>
      </c>
      <c r="HK90" s="792">
        <f t="shared" si="746"/>
        <v>711581000</v>
      </c>
      <c r="HL90" s="792">
        <f t="shared" si="747"/>
        <v>416434064</v>
      </c>
      <c r="HM90" s="792">
        <f t="shared" si="748"/>
        <v>416434064</v>
      </c>
      <c r="HN90" s="792">
        <f t="shared" si="749"/>
        <v>0</v>
      </c>
      <c r="HO90" s="792">
        <f t="shared" si="750"/>
        <v>0</v>
      </c>
      <c r="HP90" s="792">
        <f t="shared" si="751"/>
        <v>0</v>
      </c>
      <c r="HQ90" s="792">
        <f t="shared" si="752"/>
        <v>0</v>
      </c>
      <c r="HR90" s="792">
        <f t="shared" si="753"/>
        <v>0</v>
      </c>
      <c r="HS90" s="792">
        <f t="shared" si="754"/>
        <v>0</v>
      </c>
      <c r="HT90" s="792">
        <f t="shared" si="755"/>
        <v>0</v>
      </c>
      <c r="HU90" s="792">
        <f t="shared" si="756"/>
        <v>0</v>
      </c>
      <c r="HV90" s="792">
        <f t="shared" si="757"/>
        <v>0</v>
      </c>
      <c r="HW90" s="792">
        <f t="shared" si="758"/>
        <v>0</v>
      </c>
      <c r="HX90" s="792">
        <f t="shared" si="759"/>
        <v>0</v>
      </c>
      <c r="HY90" s="792">
        <f t="shared" si="760"/>
        <v>0</v>
      </c>
      <c r="HZ90" s="792">
        <f t="shared" si="761"/>
        <v>0</v>
      </c>
      <c r="IA90" s="792">
        <f t="shared" si="762"/>
        <v>0</v>
      </c>
      <c r="IB90" s="792">
        <f t="shared" si="763"/>
        <v>0</v>
      </c>
      <c r="IC90" s="792">
        <f t="shared" si="764"/>
        <v>0</v>
      </c>
      <c r="ID90" s="792">
        <f t="shared" si="765"/>
        <v>0</v>
      </c>
      <c r="IE90" s="792">
        <f t="shared" si="766"/>
        <v>0</v>
      </c>
      <c r="IF90" s="792">
        <f t="shared" si="767"/>
        <v>0</v>
      </c>
      <c r="IG90" s="792">
        <f t="shared" si="768"/>
        <v>0</v>
      </c>
      <c r="IH90" s="792">
        <f t="shared" si="769"/>
        <v>0</v>
      </c>
      <c r="II90" s="792">
        <f t="shared" si="770"/>
        <v>0</v>
      </c>
      <c r="IJ90" s="792">
        <f t="shared" si="771"/>
        <v>0</v>
      </c>
      <c r="IK90" s="792">
        <f t="shared" si="772"/>
        <v>0</v>
      </c>
      <c r="IL90" s="792">
        <f t="shared" si="773"/>
        <v>0</v>
      </c>
      <c r="IM90" s="792">
        <f t="shared" si="774"/>
        <v>0</v>
      </c>
      <c r="IN90" s="792">
        <f t="shared" si="775"/>
        <v>6054879885</v>
      </c>
      <c r="IO90" s="792"/>
      <c r="IP90" s="792"/>
      <c r="IQ90" s="792"/>
      <c r="IR90" s="792"/>
      <c r="IS90" s="792">
        <f t="shared" si="776"/>
        <v>10500000000</v>
      </c>
      <c r="IT90" s="792">
        <f t="shared" si="777"/>
        <v>4458939377.6300001</v>
      </c>
      <c r="IU90" s="792">
        <f t="shared" si="778"/>
        <v>3459049148.6800003</v>
      </c>
      <c r="IV90" s="792">
        <f t="shared" si="779"/>
        <v>2913665019.3299999</v>
      </c>
      <c r="IW90" s="793">
        <f t="shared" si="780"/>
        <v>248674839</v>
      </c>
    </row>
    <row r="91" spans="1:257" ht="185.25" customHeight="1" x14ac:dyDescent="0.2">
      <c r="A91" s="346"/>
      <c r="B91" s="363"/>
      <c r="C91" s="284">
        <v>22</v>
      </c>
      <c r="D91" s="293" t="s">
        <v>242</v>
      </c>
      <c r="E91" s="289" t="s">
        <v>243</v>
      </c>
      <c r="F91" s="416" t="s">
        <v>244</v>
      </c>
      <c r="G91" s="802">
        <v>61</v>
      </c>
      <c r="H91" s="848" t="s">
        <v>245</v>
      </c>
      <c r="I91" s="265" t="s">
        <v>246</v>
      </c>
      <c r="J91" s="406" t="s">
        <v>233</v>
      </c>
      <c r="K91" s="406">
        <v>15</v>
      </c>
      <c r="L91" s="399" t="s">
        <v>73</v>
      </c>
      <c r="M91" s="272">
        <v>2</v>
      </c>
      <c r="N91" s="335">
        <v>4</v>
      </c>
      <c r="O91" s="273">
        <v>1</v>
      </c>
      <c r="P91" s="274">
        <v>2</v>
      </c>
      <c r="Q91" s="273">
        <v>2</v>
      </c>
      <c r="R91" s="275"/>
      <c r="S91" s="274">
        <v>2</v>
      </c>
      <c r="T91" s="273">
        <v>1</v>
      </c>
      <c r="U91" s="273"/>
      <c r="V91" s="274">
        <v>6</v>
      </c>
      <c r="W91" s="273">
        <v>0</v>
      </c>
      <c r="X91" s="270"/>
      <c r="Y91" s="292"/>
      <c r="Z91" s="334">
        <f t="shared" si="727"/>
        <v>1.7447421853506572E-2</v>
      </c>
      <c r="AA91" s="273">
        <v>11</v>
      </c>
      <c r="AB91" s="270" t="s">
        <v>229</v>
      </c>
      <c r="AC91" s="40"/>
      <c r="AD91" s="41"/>
      <c r="AE91" s="41"/>
      <c r="AF91" s="41"/>
      <c r="AG91" s="45">
        <v>0</v>
      </c>
      <c r="AH91" s="42"/>
      <c r="AI91" s="42"/>
      <c r="AJ91" s="42"/>
      <c r="AK91" s="54">
        <v>170000000</v>
      </c>
      <c r="AL91" s="54">
        <v>310000000</v>
      </c>
      <c r="AM91" s="54">
        <v>77426192</v>
      </c>
      <c r="AN91" s="54">
        <v>55146259</v>
      </c>
      <c r="AO91" s="55"/>
      <c r="AP91" s="54">
        <v>128000000</v>
      </c>
      <c r="AQ91" s="54"/>
      <c r="AR91" s="54"/>
      <c r="AS91" s="55"/>
      <c r="AT91" s="54"/>
      <c r="AU91" s="56"/>
      <c r="AV91" s="41"/>
      <c r="AW91" s="40"/>
      <c r="AX91" s="41"/>
      <c r="AY91" s="41"/>
      <c r="AZ91" s="41"/>
      <c r="BA91" s="40"/>
      <c r="BB91" s="41"/>
      <c r="BC91" s="41"/>
      <c r="BD91" s="41"/>
      <c r="BE91" s="40"/>
      <c r="BF91" s="41"/>
      <c r="BG91" s="41"/>
      <c r="BH91" s="41"/>
      <c r="BI91" s="40"/>
      <c r="BJ91" s="41"/>
      <c r="BK91" s="41"/>
      <c r="BL91" s="41"/>
      <c r="BM91" s="40">
        <f t="shared" si="728"/>
        <v>170000000</v>
      </c>
      <c r="BN91" s="41">
        <f t="shared" si="729"/>
        <v>438000000</v>
      </c>
      <c r="BO91" s="41">
        <f t="shared" si="729"/>
        <v>77426192</v>
      </c>
      <c r="BP91" s="41">
        <f t="shared" si="729"/>
        <v>55146259</v>
      </c>
      <c r="BQ91" s="87"/>
      <c r="BR91" s="87"/>
      <c r="BS91" s="87"/>
      <c r="BT91" s="87"/>
      <c r="BU91" s="87"/>
      <c r="BV91" s="87">
        <v>304911566</v>
      </c>
      <c r="BW91" s="87">
        <v>300731230</v>
      </c>
      <c r="BX91" s="87">
        <v>300731230</v>
      </c>
      <c r="BY91" s="87"/>
      <c r="BZ91" s="87"/>
      <c r="CA91" s="86">
        <v>213450000</v>
      </c>
      <c r="CB91" s="86">
        <v>89147631</v>
      </c>
      <c r="CC91" s="86">
        <v>89147631</v>
      </c>
      <c r="CD91" s="86"/>
      <c r="CE91" s="87"/>
      <c r="CF91" s="86"/>
      <c r="CG91" s="87"/>
      <c r="CH91" s="87"/>
      <c r="CI91" s="87"/>
      <c r="CJ91" s="87"/>
      <c r="CK91" s="87"/>
      <c r="CL91" s="87"/>
      <c r="CM91" s="87"/>
      <c r="CN91" s="87"/>
      <c r="CO91" s="87"/>
      <c r="CP91" s="87"/>
      <c r="CQ91" s="87"/>
      <c r="CR91" s="87"/>
      <c r="CS91" s="87"/>
      <c r="CT91" s="87"/>
      <c r="CU91" s="87"/>
      <c r="CV91" s="88"/>
      <c r="CW91" s="87"/>
      <c r="CX91" s="87"/>
      <c r="CY91" s="87"/>
      <c r="CZ91" s="87"/>
      <c r="DA91" s="87">
        <v>2000000000</v>
      </c>
      <c r="DB91" s="87"/>
      <c r="DC91" s="87"/>
      <c r="DD91" s="87"/>
      <c r="DE91" s="82">
        <f t="shared" si="730"/>
        <v>2000000000</v>
      </c>
      <c r="DF91" s="102">
        <f t="shared" si="731"/>
        <v>518361566</v>
      </c>
      <c r="DG91" s="102">
        <f t="shared" si="732"/>
        <v>389878861</v>
      </c>
      <c r="DH91" s="102">
        <f t="shared" si="733"/>
        <v>389878861</v>
      </c>
      <c r="DI91" s="102"/>
      <c r="DJ91" s="87">
        <v>1000000000</v>
      </c>
      <c r="DK91" s="87">
        <v>1378594584</v>
      </c>
      <c r="DL91" s="87">
        <v>1364434634</v>
      </c>
      <c r="DM91" s="86">
        <v>582463364.90999997</v>
      </c>
      <c r="DN91" s="87"/>
      <c r="DO91" s="87">
        <v>120000000</v>
      </c>
      <c r="DP91" s="87">
        <v>119415183</v>
      </c>
      <c r="DQ91" s="87">
        <v>119415183</v>
      </c>
      <c r="DR91" s="87"/>
      <c r="DS91" s="87"/>
      <c r="DT91" s="87">
        <v>60000000</v>
      </c>
      <c r="DU91" s="87">
        <v>59568930</v>
      </c>
      <c r="DV91" s="87">
        <v>59568930</v>
      </c>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2">
        <f t="shared" si="781"/>
        <v>1000000000</v>
      </c>
      <c r="EX91" s="90">
        <f t="shared" si="781"/>
        <v>1558594584</v>
      </c>
      <c r="EY91" s="90">
        <f t="shared" si="782"/>
        <v>1543418747</v>
      </c>
      <c r="EZ91" s="89">
        <f t="shared" si="782"/>
        <v>761447477.90999997</v>
      </c>
      <c r="FA91" s="173"/>
      <c r="FB91" s="87"/>
      <c r="FC91" s="88"/>
      <c r="FD91" s="88"/>
      <c r="FE91" s="88"/>
      <c r="FF91" s="946">
        <v>773832244.62</v>
      </c>
      <c r="FG91" s="133"/>
      <c r="FH91" s="87"/>
      <c r="FI91" s="87"/>
      <c r="FJ91" s="87"/>
      <c r="FK91" s="87"/>
      <c r="FL91" s="87"/>
      <c r="FM91" s="788"/>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2">
        <f t="shared" si="734"/>
        <v>0</v>
      </c>
      <c r="GV91" s="82">
        <f t="shared" si="734"/>
        <v>0</v>
      </c>
      <c r="GW91" s="82">
        <f t="shared" si="734"/>
        <v>0</v>
      </c>
      <c r="GX91" s="82">
        <f t="shared" si="734"/>
        <v>0</v>
      </c>
      <c r="GY91" s="792">
        <f t="shared" si="734"/>
        <v>773832244.62</v>
      </c>
      <c r="GZ91" s="792">
        <f t="shared" si="735"/>
        <v>1000000000</v>
      </c>
      <c r="HA91" s="792">
        <f t="shared" si="736"/>
        <v>1378594584</v>
      </c>
      <c r="HB91" s="792">
        <f t="shared" si="737"/>
        <v>1364434634</v>
      </c>
      <c r="HC91" s="792">
        <f t="shared" si="738"/>
        <v>582463364.90999997</v>
      </c>
      <c r="HD91" s="792">
        <f t="shared" si="739"/>
        <v>773832244.62</v>
      </c>
      <c r="HE91" s="792">
        <f t="shared" si="740"/>
        <v>0</v>
      </c>
      <c r="HF91" s="792">
        <f t="shared" si="741"/>
        <v>424911566</v>
      </c>
      <c r="HG91" s="792">
        <f t="shared" si="742"/>
        <v>420146413</v>
      </c>
      <c r="HH91" s="792">
        <f t="shared" si="743"/>
        <v>420146413</v>
      </c>
      <c r="HI91" s="792">
        <f t="shared" si="744"/>
        <v>0</v>
      </c>
      <c r="HJ91" s="792">
        <f t="shared" si="745"/>
        <v>170000000</v>
      </c>
      <c r="HK91" s="792">
        <f t="shared" si="746"/>
        <v>583450000</v>
      </c>
      <c r="HL91" s="792">
        <f t="shared" si="747"/>
        <v>226142753</v>
      </c>
      <c r="HM91" s="792">
        <f t="shared" si="748"/>
        <v>203862820</v>
      </c>
      <c r="HN91" s="792">
        <f t="shared" si="749"/>
        <v>0</v>
      </c>
      <c r="HO91" s="792">
        <f t="shared" si="750"/>
        <v>0</v>
      </c>
      <c r="HP91" s="792">
        <f t="shared" si="751"/>
        <v>128000000</v>
      </c>
      <c r="HQ91" s="792">
        <f t="shared" si="752"/>
        <v>0</v>
      </c>
      <c r="HR91" s="792">
        <f t="shared" si="753"/>
        <v>0</v>
      </c>
      <c r="HS91" s="792">
        <f t="shared" si="754"/>
        <v>0</v>
      </c>
      <c r="HT91" s="792">
        <f t="shared" si="755"/>
        <v>0</v>
      </c>
      <c r="HU91" s="792">
        <f t="shared" si="756"/>
        <v>0</v>
      </c>
      <c r="HV91" s="792">
        <f t="shared" si="757"/>
        <v>0</v>
      </c>
      <c r="HW91" s="792">
        <f t="shared" si="758"/>
        <v>0</v>
      </c>
      <c r="HX91" s="792">
        <f t="shared" si="759"/>
        <v>0</v>
      </c>
      <c r="HY91" s="792">
        <f t="shared" si="760"/>
        <v>0</v>
      </c>
      <c r="HZ91" s="792">
        <f t="shared" si="761"/>
        <v>0</v>
      </c>
      <c r="IA91" s="792">
        <f t="shared" si="762"/>
        <v>0</v>
      </c>
      <c r="IB91" s="792">
        <f t="shared" si="763"/>
        <v>0</v>
      </c>
      <c r="IC91" s="792">
        <f t="shared" si="764"/>
        <v>0</v>
      </c>
      <c r="ID91" s="792">
        <f t="shared" si="765"/>
        <v>0</v>
      </c>
      <c r="IE91" s="792">
        <f t="shared" si="766"/>
        <v>0</v>
      </c>
      <c r="IF91" s="792">
        <f t="shared" si="767"/>
        <v>0</v>
      </c>
      <c r="IG91" s="792">
        <f t="shared" si="768"/>
        <v>0</v>
      </c>
      <c r="IH91" s="792">
        <f t="shared" si="769"/>
        <v>0</v>
      </c>
      <c r="II91" s="792">
        <f t="shared" si="770"/>
        <v>0</v>
      </c>
      <c r="IJ91" s="792">
        <f t="shared" si="771"/>
        <v>0</v>
      </c>
      <c r="IK91" s="792">
        <f t="shared" si="772"/>
        <v>0</v>
      </c>
      <c r="IL91" s="792">
        <f t="shared" si="773"/>
        <v>0</v>
      </c>
      <c r="IM91" s="792">
        <f t="shared" si="774"/>
        <v>0</v>
      </c>
      <c r="IN91" s="792">
        <f t="shared" si="775"/>
        <v>2000000000</v>
      </c>
      <c r="IO91" s="792"/>
      <c r="IP91" s="792"/>
      <c r="IQ91" s="792"/>
      <c r="IR91" s="792"/>
      <c r="IS91" s="792">
        <f t="shared" si="776"/>
        <v>3170000000</v>
      </c>
      <c r="IT91" s="792">
        <f t="shared" si="777"/>
        <v>2514956150</v>
      </c>
      <c r="IU91" s="792">
        <f t="shared" si="778"/>
        <v>2010723800</v>
      </c>
      <c r="IV91" s="792">
        <f t="shared" si="779"/>
        <v>1206472597.9099998</v>
      </c>
      <c r="IW91" s="793">
        <f t="shared" si="780"/>
        <v>773832244.62</v>
      </c>
    </row>
    <row r="92" spans="1:257" ht="119.25" customHeight="1" x14ac:dyDescent="0.2">
      <c r="A92" s="346"/>
      <c r="B92" s="363"/>
      <c r="C92" s="299">
        <v>22</v>
      </c>
      <c r="D92" s="265" t="s">
        <v>242</v>
      </c>
      <c r="E92" s="273" t="s">
        <v>243</v>
      </c>
      <c r="F92" s="273" t="s">
        <v>247</v>
      </c>
      <c r="G92" s="802">
        <v>62</v>
      </c>
      <c r="H92" s="848" t="s">
        <v>248</v>
      </c>
      <c r="I92" s="265" t="s">
        <v>249</v>
      </c>
      <c r="J92" s="406" t="s">
        <v>233</v>
      </c>
      <c r="K92" s="406">
        <v>15</v>
      </c>
      <c r="L92" s="399" t="s">
        <v>58</v>
      </c>
      <c r="M92" s="272">
        <v>1</v>
      </c>
      <c r="N92" s="335">
        <v>2</v>
      </c>
      <c r="O92" s="273">
        <v>2</v>
      </c>
      <c r="P92" s="330">
        <v>2</v>
      </c>
      <c r="Q92" s="272">
        <v>2</v>
      </c>
      <c r="R92" s="275"/>
      <c r="S92" s="274">
        <v>2</v>
      </c>
      <c r="T92" s="272">
        <v>2</v>
      </c>
      <c r="U92" s="272"/>
      <c r="V92" s="277">
        <v>2</v>
      </c>
      <c r="W92" s="272">
        <v>2</v>
      </c>
      <c r="X92" s="271"/>
      <c r="Y92" s="278">
        <v>4</v>
      </c>
      <c r="Z92" s="334">
        <f t="shared" si="727"/>
        <v>3.0789567976776304E-3</v>
      </c>
      <c r="AA92" s="273">
        <v>11</v>
      </c>
      <c r="AB92" s="270" t="s">
        <v>229</v>
      </c>
      <c r="AC92" s="40"/>
      <c r="AD92" s="41"/>
      <c r="AE92" s="41"/>
      <c r="AF92" s="41"/>
      <c r="AG92" s="45">
        <v>0</v>
      </c>
      <c r="AH92" s="42"/>
      <c r="AI92" s="42"/>
      <c r="AJ92" s="42"/>
      <c r="AK92" s="54">
        <v>30000000</v>
      </c>
      <c r="AL92" s="54">
        <v>30000000</v>
      </c>
      <c r="AM92" s="54"/>
      <c r="AN92" s="54"/>
      <c r="AO92" s="55"/>
      <c r="AP92" s="54"/>
      <c r="AQ92" s="54"/>
      <c r="AR92" s="54"/>
      <c r="AS92" s="55"/>
      <c r="AT92" s="54"/>
      <c r="AU92" s="56"/>
      <c r="AV92" s="41"/>
      <c r="AW92" s="40"/>
      <c r="AX92" s="41"/>
      <c r="AY92" s="41"/>
      <c r="AZ92" s="41"/>
      <c r="BA92" s="40"/>
      <c r="BB92" s="41"/>
      <c r="BC92" s="41"/>
      <c r="BD92" s="41"/>
      <c r="BE92" s="40"/>
      <c r="BF92" s="41"/>
      <c r="BG92" s="41"/>
      <c r="BH92" s="41"/>
      <c r="BI92" s="40"/>
      <c r="BJ92" s="41"/>
      <c r="BK92" s="41"/>
      <c r="BL92" s="41"/>
      <c r="BM92" s="40">
        <f t="shared" si="728"/>
        <v>30000000</v>
      </c>
      <c r="BN92" s="41">
        <f t="shared" si="729"/>
        <v>30000000</v>
      </c>
      <c r="BO92" s="41">
        <f t="shared" si="729"/>
        <v>0</v>
      </c>
      <c r="BP92" s="41">
        <f t="shared" si="729"/>
        <v>0</v>
      </c>
      <c r="BQ92" s="87">
        <v>3000000000</v>
      </c>
      <c r="BR92" s="87"/>
      <c r="BS92" s="87"/>
      <c r="BT92" s="87"/>
      <c r="BU92" s="87"/>
      <c r="BV92" s="87">
        <v>100000000</v>
      </c>
      <c r="BW92" s="87">
        <v>100000000</v>
      </c>
      <c r="BX92" s="87">
        <v>100000000</v>
      </c>
      <c r="BY92" s="87"/>
      <c r="BZ92" s="87">
        <v>70000000</v>
      </c>
      <c r="CA92" s="87">
        <v>105550000</v>
      </c>
      <c r="CB92" s="87">
        <v>66180927.799999997</v>
      </c>
      <c r="CC92" s="87">
        <v>66180927.799999997</v>
      </c>
      <c r="CD92" s="87"/>
      <c r="CE92" s="87"/>
      <c r="CF92" s="87"/>
      <c r="CG92" s="87"/>
      <c r="CH92" s="87"/>
      <c r="CI92" s="87"/>
      <c r="CJ92" s="87"/>
      <c r="CK92" s="87"/>
      <c r="CL92" s="87"/>
      <c r="CM92" s="87"/>
      <c r="CN92" s="87"/>
      <c r="CO92" s="87"/>
      <c r="CP92" s="87"/>
      <c r="CQ92" s="87"/>
      <c r="CR92" s="87"/>
      <c r="CS92" s="87"/>
      <c r="CT92" s="87"/>
      <c r="CU92" s="87"/>
      <c r="CV92" s="88"/>
      <c r="CW92" s="87"/>
      <c r="CX92" s="87"/>
      <c r="CY92" s="87"/>
      <c r="CZ92" s="87"/>
      <c r="DA92" s="87"/>
      <c r="DB92" s="87"/>
      <c r="DC92" s="87"/>
      <c r="DD92" s="87"/>
      <c r="DE92" s="82">
        <f t="shared" si="730"/>
        <v>3070000000</v>
      </c>
      <c r="DF92" s="102">
        <f t="shared" si="731"/>
        <v>205550000</v>
      </c>
      <c r="DG92" s="102">
        <f t="shared" si="732"/>
        <v>166180927.80000001</v>
      </c>
      <c r="DH92" s="102">
        <f t="shared" si="733"/>
        <v>166180927.80000001</v>
      </c>
      <c r="DI92" s="102"/>
      <c r="DJ92" s="87">
        <v>2500000000</v>
      </c>
      <c r="DK92" s="86">
        <v>1500000000</v>
      </c>
      <c r="DL92" s="87">
        <v>1411079186</v>
      </c>
      <c r="DM92" s="86">
        <v>364167751</v>
      </c>
      <c r="DN92" s="87"/>
      <c r="DO92" s="87"/>
      <c r="DP92" s="87"/>
      <c r="DQ92" s="87"/>
      <c r="DR92" s="87"/>
      <c r="DS92" s="87">
        <v>40000000</v>
      </c>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2">
        <f t="shared" si="781"/>
        <v>2540000000</v>
      </c>
      <c r="EX92" s="90">
        <f t="shared" si="781"/>
        <v>1500000000</v>
      </c>
      <c r="EY92" s="90">
        <f t="shared" si="782"/>
        <v>1411079186</v>
      </c>
      <c r="EZ92" s="90">
        <f t="shared" si="782"/>
        <v>364167751</v>
      </c>
      <c r="FA92" s="173"/>
      <c r="FB92" s="87">
        <v>2000000000</v>
      </c>
      <c r="FC92" s="88">
        <v>243864115.02000001</v>
      </c>
      <c r="FD92" s="88">
        <v>243864115.02000001</v>
      </c>
      <c r="FE92" s="88">
        <v>243864115.02000001</v>
      </c>
      <c r="FF92" s="819">
        <v>977233909.45000005</v>
      </c>
      <c r="FG92" s="87"/>
      <c r="FH92" s="87"/>
      <c r="FI92" s="87"/>
      <c r="FJ92" s="87"/>
      <c r="FK92" s="87"/>
      <c r="FL92" s="87">
        <v>20000000</v>
      </c>
      <c r="FM92" s="788"/>
      <c r="FN92" s="87"/>
      <c r="FO92" s="87"/>
      <c r="FP92" s="87"/>
      <c r="FQ92" s="87"/>
      <c r="FR92" s="87"/>
      <c r="FS92" s="87"/>
      <c r="FT92" s="87"/>
      <c r="FU92" s="87"/>
      <c r="FV92" s="87"/>
      <c r="FW92" s="87"/>
      <c r="FX92" s="87"/>
      <c r="FY92" s="87"/>
      <c r="FZ92" s="87"/>
      <c r="GA92" s="87"/>
      <c r="GB92" s="87"/>
      <c r="GC92" s="87"/>
      <c r="GD92" s="87"/>
      <c r="GE92" s="87"/>
      <c r="GF92" s="87"/>
      <c r="GG92" s="87"/>
      <c r="GH92" s="87"/>
      <c r="GI92" s="87"/>
      <c r="GJ92" s="87"/>
      <c r="GK92" s="87"/>
      <c r="GL92" s="87"/>
      <c r="GM92" s="87"/>
      <c r="GN92" s="87"/>
      <c r="GO92" s="87"/>
      <c r="GP92" s="87"/>
      <c r="GQ92" s="87"/>
      <c r="GR92" s="87"/>
      <c r="GS92" s="87"/>
      <c r="GT92" s="87"/>
      <c r="GU92" s="82">
        <f t="shared" si="734"/>
        <v>2020000000</v>
      </c>
      <c r="GV92" s="82">
        <f t="shared" si="734"/>
        <v>243864115.02000001</v>
      </c>
      <c r="GW92" s="82">
        <f t="shared" si="734"/>
        <v>243864115.02000001</v>
      </c>
      <c r="GX92" s="82">
        <f t="shared" si="734"/>
        <v>243864115.02000001</v>
      </c>
      <c r="GY92" s="792">
        <f t="shared" si="734"/>
        <v>977233909.45000005</v>
      </c>
      <c r="GZ92" s="792">
        <f t="shared" si="735"/>
        <v>7500000000</v>
      </c>
      <c r="HA92" s="792">
        <f t="shared" si="736"/>
        <v>1743864115.02</v>
      </c>
      <c r="HB92" s="792">
        <f t="shared" si="737"/>
        <v>1654943301.02</v>
      </c>
      <c r="HC92" s="792">
        <f t="shared" si="738"/>
        <v>608031866.01999998</v>
      </c>
      <c r="HD92" s="792">
        <f t="shared" si="739"/>
        <v>977233909.45000005</v>
      </c>
      <c r="HE92" s="792">
        <f t="shared" si="740"/>
        <v>0</v>
      </c>
      <c r="HF92" s="792">
        <f t="shared" si="741"/>
        <v>100000000</v>
      </c>
      <c r="HG92" s="792">
        <f t="shared" si="742"/>
        <v>100000000</v>
      </c>
      <c r="HH92" s="792">
        <f t="shared" si="743"/>
        <v>100000000</v>
      </c>
      <c r="HI92" s="792">
        <f t="shared" si="744"/>
        <v>0</v>
      </c>
      <c r="HJ92" s="792">
        <f t="shared" si="745"/>
        <v>160000000</v>
      </c>
      <c r="HK92" s="792">
        <f t="shared" si="746"/>
        <v>135550000</v>
      </c>
      <c r="HL92" s="792">
        <f t="shared" si="747"/>
        <v>66180927.799999997</v>
      </c>
      <c r="HM92" s="792">
        <f t="shared" si="748"/>
        <v>66180927.799999997</v>
      </c>
      <c r="HN92" s="792">
        <f t="shared" si="749"/>
        <v>0</v>
      </c>
      <c r="HO92" s="792">
        <f t="shared" si="750"/>
        <v>0</v>
      </c>
      <c r="HP92" s="792">
        <f t="shared" si="751"/>
        <v>0</v>
      </c>
      <c r="HQ92" s="792">
        <f t="shared" si="752"/>
        <v>0</v>
      </c>
      <c r="HR92" s="792">
        <f t="shared" si="753"/>
        <v>0</v>
      </c>
      <c r="HS92" s="792">
        <f t="shared" si="754"/>
        <v>0</v>
      </c>
      <c r="HT92" s="792">
        <f t="shared" si="755"/>
        <v>0</v>
      </c>
      <c r="HU92" s="792">
        <f t="shared" si="756"/>
        <v>0</v>
      </c>
      <c r="HV92" s="792">
        <f t="shared" si="757"/>
        <v>0</v>
      </c>
      <c r="HW92" s="792">
        <f t="shared" si="758"/>
        <v>0</v>
      </c>
      <c r="HX92" s="792">
        <f t="shared" si="759"/>
        <v>0</v>
      </c>
      <c r="HY92" s="792">
        <f t="shared" si="760"/>
        <v>0</v>
      </c>
      <c r="HZ92" s="792">
        <f t="shared" si="761"/>
        <v>0</v>
      </c>
      <c r="IA92" s="792">
        <f t="shared" si="762"/>
        <v>0</v>
      </c>
      <c r="IB92" s="792">
        <f t="shared" si="763"/>
        <v>0</v>
      </c>
      <c r="IC92" s="792">
        <f t="shared" si="764"/>
        <v>0</v>
      </c>
      <c r="ID92" s="792">
        <f t="shared" si="765"/>
        <v>0</v>
      </c>
      <c r="IE92" s="792">
        <f t="shared" si="766"/>
        <v>0</v>
      </c>
      <c r="IF92" s="792">
        <f t="shared" si="767"/>
        <v>0</v>
      </c>
      <c r="IG92" s="792">
        <f t="shared" si="768"/>
        <v>0</v>
      </c>
      <c r="IH92" s="792">
        <f t="shared" si="769"/>
        <v>0</v>
      </c>
      <c r="II92" s="792">
        <f t="shared" si="770"/>
        <v>0</v>
      </c>
      <c r="IJ92" s="792">
        <f t="shared" si="771"/>
        <v>0</v>
      </c>
      <c r="IK92" s="792">
        <f t="shared" si="772"/>
        <v>0</v>
      </c>
      <c r="IL92" s="792">
        <f t="shared" si="773"/>
        <v>0</v>
      </c>
      <c r="IM92" s="792">
        <f t="shared" si="774"/>
        <v>0</v>
      </c>
      <c r="IN92" s="792">
        <f t="shared" si="775"/>
        <v>0</v>
      </c>
      <c r="IO92" s="792"/>
      <c r="IP92" s="792"/>
      <c r="IQ92" s="792"/>
      <c r="IR92" s="792"/>
      <c r="IS92" s="792">
        <f t="shared" si="776"/>
        <v>7660000000</v>
      </c>
      <c r="IT92" s="792">
        <f t="shared" si="777"/>
        <v>1979414115.02</v>
      </c>
      <c r="IU92" s="792">
        <f t="shared" si="778"/>
        <v>1821124228.8199999</v>
      </c>
      <c r="IV92" s="792">
        <f t="shared" si="779"/>
        <v>774212793.81999993</v>
      </c>
      <c r="IW92" s="793">
        <f t="shared" si="780"/>
        <v>977233909.45000005</v>
      </c>
    </row>
    <row r="93" spans="1:257" ht="119.25" customHeight="1" x14ac:dyDescent="0.2">
      <c r="A93" s="346"/>
      <c r="B93" s="363"/>
      <c r="C93" s="299">
        <v>32</v>
      </c>
      <c r="D93" s="265" t="s">
        <v>250</v>
      </c>
      <c r="E93" s="267" t="s">
        <v>251</v>
      </c>
      <c r="F93" s="267" t="s">
        <v>252</v>
      </c>
      <c r="G93" s="802">
        <v>63</v>
      </c>
      <c r="H93" s="848" t="s">
        <v>253</v>
      </c>
      <c r="I93" s="265" t="s">
        <v>254</v>
      </c>
      <c r="J93" s="270" t="s">
        <v>255</v>
      </c>
      <c r="K93" s="270">
        <v>7</v>
      </c>
      <c r="L93" s="271" t="s">
        <v>73</v>
      </c>
      <c r="M93" s="272" t="s">
        <v>53</v>
      </c>
      <c r="N93" s="272">
        <v>1000</v>
      </c>
      <c r="O93" s="273">
        <v>250</v>
      </c>
      <c r="P93" s="274">
        <v>350</v>
      </c>
      <c r="Q93" s="272">
        <v>250</v>
      </c>
      <c r="R93" s="275"/>
      <c r="S93" s="274">
        <v>363</v>
      </c>
      <c r="T93" s="800">
        <v>250</v>
      </c>
      <c r="U93" s="800"/>
      <c r="V93" s="277">
        <v>74</v>
      </c>
      <c r="W93" s="272">
        <v>250</v>
      </c>
      <c r="X93" s="271"/>
      <c r="Y93" s="755">
        <v>331</v>
      </c>
      <c r="Z93" s="334">
        <f t="shared" si="727"/>
        <v>0.43033963369780703</v>
      </c>
      <c r="AA93" s="273">
        <v>1</v>
      </c>
      <c r="AB93" s="270" t="s">
        <v>192</v>
      </c>
      <c r="AC93" s="40"/>
      <c r="AD93" s="41"/>
      <c r="AE93" s="41"/>
      <c r="AF93" s="41"/>
      <c r="AG93" s="45">
        <f>1230000000+563040000</f>
        <v>1793040000</v>
      </c>
      <c r="AH93" s="47">
        <v>365634140.21000004</v>
      </c>
      <c r="AI93" s="42">
        <v>217208907.16</v>
      </c>
      <c r="AJ93" s="42">
        <v>217208907.16</v>
      </c>
      <c r="AK93" s="42"/>
      <c r="AL93" s="42"/>
      <c r="AM93" s="42"/>
      <c r="AN93" s="42"/>
      <c r="AO93" s="45"/>
      <c r="AP93" s="42"/>
      <c r="AQ93" s="42"/>
      <c r="AR93" s="42"/>
      <c r="AS93" s="45"/>
      <c r="AT93" s="42"/>
      <c r="AU93" s="41"/>
      <c r="AV93" s="41"/>
      <c r="AW93" s="40"/>
      <c r="AX93" s="41"/>
      <c r="AY93" s="41"/>
      <c r="AZ93" s="41"/>
      <c r="BA93" s="40"/>
      <c r="BB93" s="41"/>
      <c r="BC93" s="41"/>
      <c r="BD93" s="41"/>
      <c r="BE93" s="40"/>
      <c r="BF93" s="41"/>
      <c r="BG93" s="41"/>
      <c r="BH93" s="41"/>
      <c r="BI93" s="40">
        <v>2400000000</v>
      </c>
      <c r="BJ93" s="41"/>
      <c r="BK93" s="41"/>
      <c r="BL93" s="41"/>
      <c r="BM93" s="40">
        <f t="shared" si="728"/>
        <v>4193040000</v>
      </c>
      <c r="BN93" s="41">
        <f t="shared" si="729"/>
        <v>365634140.21000004</v>
      </c>
      <c r="BO93" s="41">
        <f t="shared" si="729"/>
        <v>217208907.16</v>
      </c>
      <c r="BP93" s="41">
        <f t="shared" si="729"/>
        <v>217208907.16</v>
      </c>
      <c r="BQ93" s="87"/>
      <c r="BR93" s="87"/>
      <c r="BS93" s="87"/>
      <c r="BT93" s="87"/>
      <c r="BU93" s="87">
        <f>1266900000+579931200</f>
        <v>1846831200</v>
      </c>
      <c r="BV93" s="87">
        <v>698908834</v>
      </c>
      <c r="BW93" s="87">
        <v>695020253.50999999</v>
      </c>
      <c r="BX93" s="87">
        <v>695020253.50999999</v>
      </c>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8"/>
      <c r="CW93" s="87"/>
      <c r="CX93" s="87"/>
      <c r="CY93" s="87"/>
      <c r="CZ93" s="87"/>
      <c r="DA93" s="87">
        <v>2000000000</v>
      </c>
      <c r="DB93" s="87"/>
      <c r="DC93" s="87"/>
      <c r="DD93" s="87"/>
      <c r="DE93" s="82">
        <f t="shared" si="730"/>
        <v>3846831200</v>
      </c>
      <c r="DF93" s="102">
        <f t="shared" si="731"/>
        <v>698908834</v>
      </c>
      <c r="DG93" s="102">
        <f t="shared" si="732"/>
        <v>695020253.50999999</v>
      </c>
      <c r="DH93" s="102">
        <f t="shared" si="733"/>
        <v>695020253.50999999</v>
      </c>
      <c r="DI93" s="102"/>
      <c r="DJ93" s="87">
        <v>1000000000</v>
      </c>
      <c r="DK93" s="86">
        <v>0</v>
      </c>
      <c r="DL93" s="87"/>
      <c r="DM93" s="87"/>
      <c r="DN93" s="57">
        <v>1902236136</v>
      </c>
      <c r="DO93" s="86">
        <v>292250000</v>
      </c>
      <c r="DP93" s="86">
        <v>270077333.67000002</v>
      </c>
      <c r="DQ93" s="86">
        <v>261519333.32999998</v>
      </c>
      <c r="DR93" s="86"/>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2">
        <f t="shared" si="781"/>
        <v>2902236136</v>
      </c>
      <c r="EX93" s="90">
        <f t="shared" si="781"/>
        <v>292250000</v>
      </c>
      <c r="EY93" s="90">
        <f t="shared" si="782"/>
        <v>270077333.67000002</v>
      </c>
      <c r="EZ93" s="90">
        <f t="shared" si="782"/>
        <v>261519333.32999998</v>
      </c>
      <c r="FA93" s="173"/>
      <c r="FB93" s="87">
        <f>5014183105-2959303220</f>
        <v>2054879885</v>
      </c>
      <c r="FC93" s="88">
        <v>1557241708.8</v>
      </c>
      <c r="FD93" s="88">
        <v>1557241708.8</v>
      </c>
      <c r="FE93" s="88">
        <v>1557241708.8</v>
      </c>
      <c r="FF93" s="133"/>
      <c r="FG93" s="87">
        <f>1344054210+615249010</f>
        <v>1959303220</v>
      </c>
      <c r="FH93" s="87">
        <v>366181075</v>
      </c>
      <c r="FI93" s="87">
        <v>320946284.32999998</v>
      </c>
      <c r="FJ93" s="87">
        <v>320946284.32999998</v>
      </c>
      <c r="FK93" s="87"/>
      <c r="FL93" s="87"/>
      <c r="FM93" s="788"/>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v>1000000000</v>
      </c>
      <c r="GQ93" s="87"/>
      <c r="GR93" s="87"/>
      <c r="GS93" s="87"/>
      <c r="GT93" s="87"/>
      <c r="GU93" s="82">
        <f t="shared" si="734"/>
        <v>5014183105</v>
      </c>
      <c r="GV93" s="82">
        <f t="shared" si="734"/>
        <v>1923422783.8</v>
      </c>
      <c r="GW93" s="82">
        <f t="shared" si="734"/>
        <v>1878187993.1299999</v>
      </c>
      <c r="GX93" s="82">
        <f t="shared" si="734"/>
        <v>1878187993.1299999</v>
      </c>
      <c r="GY93" s="792">
        <f t="shared" si="734"/>
        <v>0</v>
      </c>
      <c r="GZ93" s="792">
        <f t="shared" si="735"/>
        <v>3054879885</v>
      </c>
      <c r="HA93" s="792">
        <f t="shared" si="736"/>
        <v>1557241708.8</v>
      </c>
      <c r="HB93" s="792">
        <f t="shared" si="737"/>
        <v>1557241708.8</v>
      </c>
      <c r="HC93" s="792">
        <f t="shared" si="738"/>
        <v>1557241708.8</v>
      </c>
      <c r="HD93" s="792">
        <f t="shared" si="739"/>
        <v>0</v>
      </c>
      <c r="HE93" s="792">
        <f t="shared" si="740"/>
        <v>7501410556</v>
      </c>
      <c r="HF93" s="792">
        <f t="shared" si="741"/>
        <v>1722974049.21</v>
      </c>
      <c r="HG93" s="792">
        <f t="shared" si="742"/>
        <v>1503252778.6699998</v>
      </c>
      <c r="HH93" s="792">
        <f t="shared" si="743"/>
        <v>1494694778.3299999</v>
      </c>
      <c r="HI93" s="792">
        <f t="shared" si="744"/>
        <v>0</v>
      </c>
      <c r="HJ93" s="792">
        <f t="shared" si="745"/>
        <v>0</v>
      </c>
      <c r="HK93" s="792">
        <f t="shared" si="746"/>
        <v>0</v>
      </c>
      <c r="HL93" s="792">
        <f t="shared" si="747"/>
        <v>0</v>
      </c>
      <c r="HM93" s="792">
        <f t="shared" si="748"/>
        <v>0</v>
      </c>
      <c r="HN93" s="792">
        <f t="shared" si="749"/>
        <v>0</v>
      </c>
      <c r="HO93" s="792">
        <f t="shared" si="750"/>
        <v>0</v>
      </c>
      <c r="HP93" s="792">
        <f t="shared" si="751"/>
        <v>0</v>
      </c>
      <c r="HQ93" s="792">
        <f t="shared" si="752"/>
        <v>0</v>
      </c>
      <c r="HR93" s="792">
        <f t="shared" si="753"/>
        <v>0</v>
      </c>
      <c r="HS93" s="792">
        <f t="shared" si="754"/>
        <v>0</v>
      </c>
      <c r="HT93" s="792">
        <f t="shared" si="755"/>
        <v>0</v>
      </c>
      <c r="HU93" s="792">
        <f t="shared" si="756"/>
        <v>0</v>
      </c>
      <c r="HV93" s="792">
        <f t="shared" si="757"/>
        <v>0</v>
      </c>
      <c r="HW93" s="792">
        <f t="shared" si="758"/>
        <v>0</v>
      </c>
      <c r="HX93" s="792">
        <f t="shared" si="759"/>
        <v>0</v>
      </c>
      <c r="HY93" s="792">
        <f t="shared" si="760"/>
        <v>0</v>
      </c>
      <c r="HZ93" s="792">
        <f t="shared" si="761"/>
        <v>0</v>
      </c>
      <c r="IA93" s="792">
        <f t="shared" si="762"/>
        <v>0</v>
      </c>
      <c r="IB93" s="792">
        <f t="shared" si="763"/>
        <v>0</v>
      </c>
      <c r="IC93" s="792">
        <f t="shared" si="764"/>
        <v>0</v>
      </c>
      <c r="ID93" s="792">
        <f t="shared" si="765"/>
        <v>0</v>
      </c>
      <c r="IE93" s="792">
        <f t="shared" si="766"/>
        <v>0</v>
      </c>
      <c r="IF93" s="792">
        <f t="shared" si="767"/>
        <v>0</v>
      </c>
      <c r="IG93" s="792">
        <f t="shared" si="768"/>
        <v>0</v>
      </c>
      <c r="IH93" s="792">
        <f t="shared" si="769"/>
        <v>0</v>
      </c>
      <c r="II93" s="792">
        <f t="shared" si="770"/>
        <v>0</v>
      </c>
      <c r="IJ93" s="792">
        <f t="shared" si="771"/>
        <v>0</v>
      </c>
      <c r="IK93" s="792">
        <f t="shared" si="772"/>
        <v>0</v>
      </c>
      <c r="IL93" s="792">
        <f t="shared" si="773"/>
        <v>0</v>
      </c>
      <c r="IM93" s="792">
        <f t="shared" si="774"/>
        <v>0</v>
      </c>
      <c r="IN93" s="792">
        <f t="shared" si="775"/>
        <v>5400000000</v>
      </c>
      <c r="IO93" s="792"/>
      <c r="IP93" s="792"/>
      <c r="IQ93" s="792"/>
      <c r="IR93" s="792"/>
      <c r="IS93" s="792">
        <f t="shared" si="776"/>
        <v>15956290441</v>
      </c>
      <c r="IT93" s="792">
        <f t="shared" si="777"/>
        <v>3280215758.0100002</v>
      </c>
      <c r="IU93" s="792">
        <f t="shared" si="778"/>
        <v>3060494487.4699998</v>
      </c>
      <c r="IV93" s="792">
        <f t="shared" si="779"/>
        <v>3051936487.1300001</v>
      </c>
      <c r="IW93" s="793">
        <f t="shared" si="780"/>
        <v>0</v>
      </c>
    </row>
    <row r="94" spans="1:257" ht="86.25" customHeight="1" x14ac:dyDescent="0.2">
      <c r="A94" s="401"/>
      <c r="B94" s="389"/>
      <c r="C94" s="284">
        <v>6</v>
      </c>
      <c r="D94" s="321" t="s">
        <v>230</v>
      </c>
      <c r="E94" s="417" t="s">
        <v>127</v>
      </c>
      <c r="F94" s="369" t="s">
        <v>127</v>
      </c>
      <c r="G94" s="802">
        <v>64</v>
      </c>
      <c r="H94" s="848" t="s">
        <v>256</v>
      </c>
      <c r="I94" s="265" t="s">
        <v>257</v>
      </c>
      <c r="J94" s="406" t="s">
        <v>233</v>
      </c>
      <c r="K94" s="406">
        <v>15</v>
      </c>
      <c r="L94" s="271" t="s">
        <v>73</v>
      </c>
      <c r="M94" s="272">
        <v>0</v>
      </c>
      <c r="N94" s="272">
        <v>3</v>
      </c>
      <c r="O94" s="272">
        <v>0</v>
      </c>
      <c r="P94" s="277"/>
      <c r="Q94" s="272">
        <v>1</v>
      </c>
      <c r="R94" s="275"/>
      <c r="S94" s="274">
        <v>0</v>
      </c>
      <c r="T94" s="272">
        <v>1</v>
      </c>
      <c r="U94" s="800">
        <v>2</v>
      </c>
      <c r="V94" s="957">
        <v>0</v>
      </c>
      <c r="W94" s="272">
        <v>1</v>
      </c>
      <c r="X94" s="271"/>
      <c r="Y94" s="278">
        <v>0</v>
      </c>
      <c r="Z94" s="334">
        <f t="shared" si="727"/>
        <v>0</v>
      </c>
      <c r="AA94" s="273">
        <v>11</v>
      </c>
      <c r="AB94" s="270" t="s">
        <v>229</v>
      </c>
      <c r="AC94" s="40"/>
      <c r="AD94" s="41"/>
      <c r="AE94" s="41"/>
      <c r="AF94" s="41"/>
      <c r="AG94" s="40"/>
      <c r="AH94" s="41"/>
      <c r="AI94" s="41"/>
      <c r="AJ94" s="41"/>
      <c r="AK94" s="42"/>
      <c r="AL94" s="42"/>
      <c r="AM94" s="42"/>
      <c r="AN94" s="42"/>
      <c r="AO94" s="45"/>
      <c r="AP94" s="42"/>
      <c r="AQ94" s="42"/>
      <c r="AR94" s="42"/>
      <c r="AS94" s="45"/>
      <c r="AT94" s="42"/>
      <c r="AU94" s="41"/>
      <c r="AV94" s="41"/>
      <c r="AW94" s="40"/>
      <c r="AX94" s="41"/>
      <c r="AY94" s="41"/>
      <c r="AZ94" s="41"/>
      <c r="BA94" s="40"/>
      <c r="BB94" s="41"/>
      <c r="BC94" s="41"/>
      <c r="BD94" s="41"/>
      <c r="BE94" s="40"/>
      <c r="BF94" s="41"/>
      <c r="BG94" s="41"/>
      <c r="BH94" s="41"/>
      <c r="BI94" s="40"/>
      <c r="BJ94" s="41"/>
      <c r="BK94" s="41"/>
      <c r="BL94" s="41"/>
      <c r="BM94" s="40">
        <f t="shared" si="728"/>
        <v>0</v>
      </c>
      <c r="BN94" s="41">
        <f t="shared" si="729"/>
        <v>0</v>
      </c>
      <c r="BO94" s="41">
        <f t="shared" si="729"/>
        <v>0</v>
      </c>
      <c r="BP94" s="41">
        <f t="shared" si="729"/>
        <v>0</v>
      </c>
      <c r="BQ94" s="87"/>
      <c r="BR94" s="87"/>
      <c r="BS94" s="87"/>
      <c r="BT94" s="87"/>
      <c r="BU94" s="87"/>
      <c r="BV94" s="87"/>
      <c r="BW94" s="87"/>
      <c r="BX94" s="87"/>
      <c r="BY94" s="87"/>
      <c r="BZ94" s="87">
        <v>30000000</v>
      </c>
      <c r="CA94" s="87">
        <v>30000000</v>
      </c>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v>1000000000</v>
      </c>
      <c r="DB94" s="87"/>
      <c r="DC94" s="87"/>
      <c r="DD94" s="87"/>
      <c r="DE94" s="82">
        <f t="shared" si="730"/>
        <v>1030000000</v>
      </c>
      <c r="DF94" s="102">
        <f t="shared" si="731"/>
        <v>30000000</v>
      </c>
      <c r="DG94" s="102">
        <f t="shared" si="732"/>
        <v>0</v>
      </c>
      <c r="DH94" s="102">
        <f t="shared" si="733"/>
        <v>0</v>
      </c>
      <c r="DI94" s="102"/>
      <c r="DJ94" s="87">
        <v>1000000000</v>
      </c>
      <c r="DK94" s="86"/>
      <c r="DL94" s="87"/>
      <c r="DM94" s="87"/>
      <c r="DN94" s="88"/>
      <c r="DO94" s="88"/>
      <c r="DP94" s="88"/>
      <c r="DQ94" s="88"/>
      <c r="DR94" s="88"/>
      <c r="DS94" s="88"/>
      <c r="DT94" s="87">
        <v>30000000</v>
      </c>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2">
        <f t="shared" si="781"/>
        <v>1000000000</v>
      </c>
      <c r="EX94" s="90">
        <f t="shared" si="781"/>
        <v>30000000</v>
      </c>
      <c r="EY94" s="90">
        <f t="shared" si="782"/>
        <v>0</v>
      </c>
      <c r="EZ94" s="90">
        <f t="shared" si="782"/>
        <v>0</v>
      </c>
      <c r="FA94" s="173"/>
      <c r="FB94" s="87"/>
      <c r="FC94" s="88"/>
      <c r="FD94" s="88"/>
      <c r="FE94" s="88"/>
      <c r="FF94" s="133"/>
      <c r="FG94" s="87"/>
      <c r="FH94" s="87"/>
      <c r="FI94" s="87"/>
      <c r="FJ94" s="87"/>
      <c r="FK94" s="87"/>
      <c r="FL94" s="87"/>
      <c r="FM94" s="788">
        <v>29812345</v>
      </c>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v>1000000000</v>
      </c>
      <c r="GQ94" s="87"/>
      <c r="GR94" s="87"/>
      <c r="GS94" s="87"/>
      <c r="GT94" s="87"/>
      <c r="GU94" s="82">
        <f t="shared" si="734"/>
        <v>1000000000</v>
      </c>
      <c r="GV94" s="82">
        <f t="shared" si="734"/>
        <v>29812345</v>
      </c>
      <c r="GW94" s="82">
        <f t="shared" si="734"/>
        <v>0</v>
      </c>
      <c r="GX94" s="82">
        <f t="shared" si="734"/>
        <v>0</v>
      </c>
      <c r="GY94" s="792">
        <f t="shared" si="734"/>
        <v>0</v>
      </c>
      <c r="GZ94" s="792">
        <f t="shared" si="735"/>
        <v>1000000000</v>
      </c>
      <c r="HA94" s="792">
        <f t="shared" si="736"/>
        <v>0</v>
      </c>
      <c r="HB94" s="792">
        <f t="shared" si="737"/>
        <v>0</v>
      </c>
      <c r="HC94" s="792">
        <f t="shared" si="738"/>
        <v>0</v>
      </c>
      <c r="HD94" s="792">
        <f t="shared" si="739"/>
        <v>0</v>
      </c>
      <c r="HE94" s="792">
        <f t="shared" si="740"/>
        <v>0</v>
      </c>
      <c r="HF94" s="792">
        <f t="shared" si="741"/>
        <v>0</v>
      </c>
      <c r="HG94" s="792">
        <f t="shared" si="742"/>
        <v>0</v>
      </c>
      <c r="HH94" s="792">
        <f t="shared" si="743"/>
        <v>0</v>
      </c>
      <c r="HI94" s="792">
        <f t="shared" si="744"/>
        <v>0</v>
      </c>
      <c r="HJ94" s="792">
        <f t="shared" si="745"/>
        <v>30000000</v>
      </c>
      <c r="HK94" s="792">
        <f t="shared" si="746"/>
        <v>89812345</v>
      </c>
      <c r="HL94" s="792">
        <f t="shared" si="747"/>
        <v>0</v>
      </c>
      <c r="HM94" s="792">
        <f t="shared" si="748"/>
        <v>0</v>
      </c>
      <c r="HN94" s="792">
        <f t="shared" si="749"/>
        <v>0</v>
      </c>
      <c r="HO94" s="792">
        <f t="shared" si="750"/>
        <v>0</v>
      </c>
      <c r="HP94" s="792">
        <f t="shared" si="751"/>
        <v>0</v>
      </c>
      <c r="HQ94" s="792">
        <f t="shared" si="752"/>
        <v>0</v>
      </c>
      <c r="HR94" s="792">
        <f t="shared" si="753"/>
        <v>0</v>
      </c>
      <c r="HS94" s="792">
        <f t="shared" si="754"/>
        <v>0</v>
      </c>
      <c r="HT94" s="792">
        <f t="shared" si="755"/>
        <v>0</v>
      </c>
      <c r="HU94" s="792">
        <f t="shared" si="756"/>
        <v>0</v>
      </c>
      <c r="HV94" s="792">
        <f t="shared" si="757"/>
        <v>0</v>
      </c>
      <c r="HW94" s="792">
        <f t="shared" si="758"/>
        <v>0</v>
      </c>
      <c r="HX94" s="792">
        <f t="shared" si="759"/>
        <v>0</v>
      </c>
      <c r="HY94" s="792">
        <f t="shared" si="760"/>
        <v>0</v>
      </c>
      <c r="HZ94" s="792">
        <f t="shared" si="761"/>
        <v>0</v>
      </c>
      <c r="IA94" s="792">
        <f t="shared" si="762"/>
        <v>0</v>
      </c>
      <c r="IB94" s="792">
        <f t="shared" si="763"/>
        <v>0</v>
      </c>
      <c r="IC94" s="792">
        <f t="shared" si="764"/>
        <v>0</v>
      </c>
      <c r="ID94" s="792">
        <f t="shared" si="765"/>
        <v>0</v>
      </c>
      <c r="IE94" s="792">
        <f t="shared" si="766"/>
        <v>0</v>
      </c>
      <c r="IF94" s="792">
        <f t="shared" si="767"/>
        <v>0</v>
      </c>
      <c r="IG94" s="792">
        <f t="shared" si="768"/>
        <v>0</v>
      </c>
      <c r="IH94" s="792">
        <f t="shared" si="769"/>
        <v>0</v>
      </c>
      <c r="II94" s="792">
        <f t="shared" si="770"/>
        <v>0</v>
      </c>
      <c r="IJ94" s="792">
        <f t="shared" si="771"/>
        <v>0</v>
      </c>
      <c r="IK94" s="792">
        <f t="shared" si="772"/>
        <v>0</v>
      </c>
      <c r="IL94" s="792">
        <f t="shared" si="773"/>
        <v>0</v>
      </c>
      <c r="IM94" s="792">
        <f t="shared" si="774"/>
        <v>0</v>
      </c>
      <c r="IN94" s="792">
        <f t="shared" si="775"/>
        <v>2000000000</v>
      </c>
      <c r="IO94" s="792"/>
      <c r="IP94" s="792"/>
      <c r="IQ94" s="792"/>
      <c r="IR94" s="792"/>
      <c r="IS94" s="792">
        <f t="shared" si="776"/>
        <v>3030000000</v>
      </c>
      <c r="IT94" s="792">
        <f t="shared" si="777"/>
        <v>89812345</v>
      </c>
      <c r="IU94" s="792">
        <f t="shared" si="778"/>
        <v>0</v>
      </c>
      <c r="IV94" s="792">
        <f t="shared" si="779"/>
        <v>0</v>
      </c>
      <c r="IW94" s="793">
        <f t="shared" si="780"/>
        <v>0</v>
      </c>
    </row>
    <row r="95" spans="1:257" ht="24.75" customHeight="1" x14ac:dyDescent="0.2">
      <c r="A95" s="339">
        <v>3</v>
      </c>
      <c r="B95" s="418" t="s">
        <v>258</v>
      </c>
      <c r="C95" s="419"/>
      <c r="D95" s="419"/>
      <c r="E95" s="420"/>
      <c r="F95" s="420"/>
      <c r="G95" s="421"/>
      <c r="H95" s="421"/>
      <c r="I95" s="421"/>
      <c r="J95" s="421"/>
      <c r="K95" s="421"/>
      <c r="L95" s="421"/>
      <c r="M95" s="421"/>
      <c r="N95" s="421"/>
      <c r="O95" s="421"/>
      <c r="P95" s="421"/>
      <c r="Q95" s="421"/>
      <c r="R95" s="421"/>
      <c r="S95" s="421"/>
      <c r="T95" s="421"/>
      <c r="U95" s="421"/>
      <c r="V95" s="421"/>
      <c r="W95" s="421"/>
      <c r="X95" s="421"/>
      <c r="Y95" s="748"/>
      <c r="Z95" s="421"/>
      <c r="AA95" s="421"/>
      <c r="AB95" s="421"/>
      <c r="AC95" s="188">
        <f t="shared" ref="AC95:BL95" si="783">AC96+AC110+AC138+AC151+AC162+AC171+AC177+AC188+AC233+AC240+AC257+AC262+AC268+AC281+AC294+AC300+AC312+AC319</f>
        <v>0</v>
      </c>
      <c r="AD95" s="188">
        <f t="shared" si="783"/>
        <v>0</v>
      </c>
      <c r="AE95" s="188">
        <f t="shared" si="783"/>
        <v>0</v>
      </c>
      <c r="AF95" s="188">
        <f t="shared" si="783"/>
        <v>0</v>
      </c>
      <c r="AG95" s="188">
        <f t="shared" si="783"/>
        <v>33921269166</v>
      </c>
      <c r="AH95" s="188">
        <f t="shared" si="783"/>
        <v>37653815543</v>
      </c>
      <c r="AI95" s="188">
        <f t="shared" si="783"/>
        <v>24923443575</v>
      </c>
      <c r="AJ95" s="188">
        <f t="shared" si="783"/>
        <v>24017402458</v>
      </c>
      <c r="AK95" s="188">
        <f t="shared" si="783"/>
        <v>5674664564.6400003</v>
      </c>
      <c r="AL95" s="188">
        <f t="shared" si="783"/>
        <v>7209909756.6400003</v>
      </c>
      <c r="AM95" s="188">
        <f t="shared" si="783"/>
        <v>6200685681</v>
      </c>
      <c r="AN95" s="188">
        <f t="shared" si="783"/>
        <v>5893328025</v>
      </c>
      <c r="AO95" s="188">
        <f t="shared" si="783"/>
        <v>1159954239</v>
      </c>
      <c r="AP95" s="188">
        <f t="shared" si="783"/>
        <v>1875171512</v>
      </c>
      <c r="AQ95" s="188">
        <f t="shared" si="783"/>
        <v>1241955936</v>
      </c>
      <c r="AR95" s="188">
        <f t="shared" si="783"/>
        <v>877692925</v>
      </c>
      <c r="AS95" s="188">
        <f t="shared" si="783"/>
        <v>4987433131</v>
      </c>
      <c r="AT95" s="188">
        <f t="shared" si="783"/>
        <v>5817514937.4499998</v>
      </c>
      <c r="AU95" s="188">
        <f t="shared" si="783"/>
        <v>5268549692</v>
      </c>
      <c r="AV95" s="188">
        <f t="shared" si="783"/>
        <v>5257850617</v>
      </c>
      <c r="AW95" s="188">
        <f t="shared" si="783"/>
        <v>0</v>
      </c>
      <c r="AX95" s="188">
        <f t="shared" si="783"/>
        <v>0</v>
      </c>
      <c r="AY95" s="188">
        <f t="shared" si="783"/>
        <v>0</v>
      </c>
      <c r="AZ95" s="188">
        <f t="shared" si="783"/>
        <v>0</v>
      </c>
      <c r="BA95" s="188">
        <f t="shared" si="783"/>
        <v>112952913595</v>
      </c>
      <c r="BB95" s="188">
        <f t="shared" si="783"/>
        <v>115872342405.84</v>
      </c>
      <c r="BC95" s="188">
        <f t="shared" si="783"/>
        <v>113283855070.28</v>
      </c>
      <c r="BD95" s="188">
        <f t="shared" si="783"/>
        <v>112814161930.28</v>
      </c>
      <c r="BE95" s="188">
        <f t="shared" si="783"/>
        <v>11365979119</v>
      </c>
      <c r="BF95" s="188">
        <f t="shared" si="783"/>
        <v>14109434246</v>
      </c>
      <c r="BG95" s="188">
        <f t="shared" si="783"/>
        <v>12271439621.66</v>
      </c>
      <c r="BH95" s="188">
        <f t="shared" si="783"/>
        <v>10529805240.66</v>
      </c>
      <c r="BI95" s="188">
        <f t="shared" si="783"/>
        <v>9950000000</v>
      </c>
      <c r="BJ95" s="188">
        <f t="shared" si="783"/>
        <v>0</v>
      </c>
      <c r="BK95" s="188">
        <f t="shared" si="783"/>
        <v>0</v>
      </c>
      <c r="BL95" s="188">
        <f t="shared" si="783"/>
        <v>0</v>
      </c>
      <c r="BM95" s="188">
        <f t="shared" ref="BM95:DX95" si="784">BM96+BM110+BM138+BM151+BM162+BM171+BM177+BM188+BM233+BM240+BM257+BM262+BM268+BM281+BM294+BM300+BM312+BM319</f>
        <v>180012213814.64001</v>
      </c>
      <c r="BN95" s="188">
        <f t="shared" si="784"/>
        <v>182538188400.92999</v>
      </c>
      <c r="BO95" s="188">
        <f t="shared" si="784"/>
        <v>163189929575.94</v>
      </c>
      <c r="BP95" s="188">
        <f t="shared" si="784"/>
        <v>159390241195.94</v>
      </c>
      <c r="BQ95" s="188">
        <f t="shared" si="784"/>
        <v>0</v>
      </c>
      <c r="BR95" s="188">
        <f t="shared" si="784"/>
        <v>0</v>
      </c>
      <c r="BS95" s="188">
        <f t="shared" si="784"/>
        <v>0</v>
      </c>
      <c r="BT95" s="188">
        <f t="shared" si="784"/>
        <v>0</v>
      </c>
      <c r="BU95" s="188">
        <f t="shared" si="784"/>
        <v>28265270630.439999</v>
      </c>
      <c r="BV95" s="188">
        <f t="shared" si="784"/>
        <v>20524927188.810001</v>
      </c>
      <c r="BW95" s="188">
        <f t="shared" si="784"/>
        <v>17997477989.439999</v>
      </c>
      <c r="BX95" s="188">
        <f t="shared" si="784"/>
        <v>17754820083.25</v>
      </c>
      <c r="BY95" s="188">
        <f t="shared" si="784"/>
        <v>96122616</v>
      </c>
      <c r="BZ95" s="188">
        <f t="shared" si="784"/>
        <v>5601591884.6692009</v>
      </c>
      <c r="CA95" s="188">
        <f t="shared" si="784"/>
        <v>37355916892.550003</v>
      </c>
      <c r="CB95" s="188">
        <f t="shared" si="784"/>
        <v>33236600285.209999</v>
      </c>
      <c r="CC95" s="188">
        <f t="shared" si="784"/>
        <v>32696058403.540001</v>
      </c>
      <c r="CD95" s="188">
        <f t="shared" si="784"/>
        <v>590665022.85000002</v>
      </c>
      <c r="CE95" s="188">
        <f t="shared" si="784"/>
        <v>0</v>
      </c>
      <c r="CF95" s="188">
        <f t="shared" si="784"/>
        <v>9717738616.1300011</v>
      </c>
      <c r="CG95" s="188">
        <f t="shared" si="784"/>
        <v>7800273554</v>
      </c>
      <c r="CH95" s="188">
        <f t="shared" si="784"/>
        <v>7683230554</v>
      </c>
      <c r="CI95" s="188">
        <f t="shared" si="784"/>
        <v>233587702.31</v>
      </c>
      <c r="CJ95" s="188">
        <f t="shared" si="784"/>
        <v>0</v>
      </c>
      <c r="CK95" s="188">
        <f t="shared" si="784"/>
        <v>0</v>
      </c>
      <c r="CL95" s="188">
        <f t="shared" si="784"/>
        <v>0</v>
      </c>
      <c r="CM95" s="188">
        <f t="shared" si="784"/>
        <v>0</v>
      </c>
      <c r="CN95" s="188">
        <f t="shared" si="784"/>
        <v>0</v>
      </c>
      <c r="CO95" s="188">
        <f t="shared" si="784"/>
        <v>0</v>
      </c>
      <c r="CP95" s="188">
        <f t="shared" si="784"/>
        <v>0</v>
      </c>
      <c r="CQ95" s="188">
        <f t="shared" si="784"/>
        <v>116291155143.60001</v>
      </c>
      <c r="CR95" s="188">
        <f t="shared" si="784"/>
        <v>129482155897</v>
      </c>
      <c r="CS95" s="188">
        <f t="shared" si="784"/>
        <v>126291698200.14</v>
      </c>
      <c r="CT95" s="188">
        <f t="shared" si="784"/>
        <v>126286393950.14</v>
      </c>
      <c r="CU95" s="188">
        <f t="shared" si="784"/>
        <v>20000000</v>
      </c>
      <c r="CV95" s="188">
        <f t="shared" si="784"/>
        <v>10799941036.780186</v>
      </c>
      <c r="CW95" s="188">
        <f t="shared" si="784"/>
        <v>14770969867.99691</v>
      </c>
      <c r="CX95" s="188">
        <f t="shared" si="784"/>
        <v>13797961475.66</v>
      </c>
      <c r="CY95" s="188">
        <f t="shared" si="784"/>
        <v>12820316607.33</v>
      </c>
      <c r="CZ95" s="188">
        <f t="shared" si="784"/>
        <v>278333357</v>
      </c>
      <c r="DA95" s="188">
        <f t="shared" si="784"/>
        <v>11045276423</v>
      </c>
      <c r="DB95" s="188">
        <f t="shared" si="784"/>
        <v>0</v>
      </c>
      <c r="DC95" s="188">
        <f t="shared" si="784"/>
        <v>0</v>
      </c>
      <c r="DD95" s="188">
        <f t="shared" si="784"/>
        <v>0</v>
      </c>
      <c r="DE95" s="188">
        <f t="shared" si="784"/>
        <v>172236822820.43924</v>
      </c>
      <c r="DF95" s="188">
        <f t="shared" si="784"/>
        <v>211851708462.48694</v>
      </c>
      <c r="DG95" s="188">
        <f t="shared" si="784"/>
        <v>199124011504.44998</v>
      </c>
      <c r="DH95" s="188">
        <f t="shared" si="784"/>
        <v>197240819598.25998</v>
      </c>
      <c r="DI95" s="188">
        <f t="shared" si="784"/>
        <v>985120995.85000002</v>
      </c>
      <c r="DJ95" s="188">
        <f t="shared" si="784"/>
        <v>0</v>
      </c>
      <c r="DK95" s="188">
        <f t="shared" si="784"/>
        <v>0</v>
      </c>
      <c r="DL95" s="188">
        <f t="shared" si="784"/>
        <v>0</v>
      </c>
      <c r="DM95" s="188">
        <f t="shared" si="784"/>
        <v>0</v>
      </c>
      <c r="DN95" s="188">
        <f t="shared" si="784"/>
        <v>29113228748.364998</v>
      </c>
      <c r="DO95" s="188">
        <f t="shared" si="784"/>
        <v>13078233506.73</v>
      </c>
      <c r="DP95" s="188">
        <f t="shared" si="784"/>
        <v>9277428668</v>
      </c>
      <c r="DQ95" s="188">
        <f t="shared" si="784"/>
        <v>8482635371</v>
      </c>
      <c r="DR95" s="188">
        <f t="shared" si="784"/>
        <v>0</v>
      </c>
      <c r="DS95" s="188">
        <f t="shared" si="784"/>
        <v>3941979641.2092762</v>
      </c>
      <c r="DT95" s="188">
        <f t="shared" si="784"/>
        <v>14955585906</v>
      </c>
      <c r="DU95" s="188">
        <f t="shared" si="784"/>
        <v>12177027803.41</v>
      </c>
      <c r="DV95" s="188">
        <f t="shared" si="784"/>
        <v>11606538084.059999</v>
      </c>
      <c r="DW95" s="188">
        <f t="shared" si="784"/>
        <v>15000000</v>
      </c>
      <c r="DX95" s="188">
        <f t="shared" si="784"/>
        <v>0</v>
      </c>
      <c r="DY95" s="188">
        <f t="shared" ref="DY95:EW95" si="785">DY96+DY110+DY138+DY151+DY162+DY171+DY177+DY188+DY233+DY240+DY257+DY262+DY268+DY281+DY294+DY300+DY312+DY319</f>
        <v>47295227929</v>
      </c>
      <c r="DZ95" s="188">
        <f t="shared" si="785"/>
        <v>40662055071</v>
      </c>
      <c r="EA95" s="188">
        <f t="shared" si="785"/>
        <v>40379175254</v>
      </c>
      <c r="EB95" s="188">
        <f t="shared" si="785"/>
        <v>240595333.3793</v>
      </c>
      <c r="EC95" s="188">
        <f t="shared" si="785"/>
        <v>0</v>
      </c>
      <c r="ED95" s="188">
        <f t="shared" si="785"/>
        <v>0</v>
      </c>
      <c r="EE95" s="188">
        <f t="shared" si="785"/>
        <v>0</v>
      </c>
      <c r="EF95" s="188">
        <f t="shared" si="785"/>
        <v>0</v>
      </c>
      <c r="EG95" s="188">
        <f t="shared" si="785"/>
        <v>0</v>
      </c>
      <c r="EH95" s="188">
        <f t="shared" si="785"/>
        <v>0</v>
      </c>
      <c r="EI95" s="188">
        <f t="shared" si="785"/>
        <v>0</v>
      </c>
      <c r="EJ95" s="188">
        <f t="shared" si="785"/>
        <v>119779889797.90849</v>
      </c>
      <c r="EK95" s="188">
        <f t="shared" si="785"/>
        <v>135123325409.86</v>
      </c>
      <c r="EL95" s="188">
        <f t="shared" si="785"/>
        <v>134442565703.71001</v>
      </c>
      <c r="EM95" s="188">
        <f t="shared" si="785"/>
        <v>134371544331.71001</v>
      </c>
      <c r="EN95" s="188">
        <f t="shared" si="785"/>
        <v>11123939268.595118</v>
      </c>
      <c r="EO95" s="188">
        <f t="shared" si="785"/>
        <v>12475916796.07</v>
      </c>
      <c r="EP95" s="188">
        <f t="shared" si="785"/>
        <v>11641392865</v>
      </c>
      <c r="EQ95" s="188">
        <f t="shared" si="785"/>
        <v>10984392865</v>
      </c>
      <c r="ER95" s="188">
        <f t="shared" si="785"/>
        <v>42000000</v>
      </c>
      <c r="ES95" s="188">
        <f t="shared" si="785"/>
        <v>11750000000</v>
      </c>
      <c r="ET95" s="188">
        <f t="shared" si="785"/>
        <v>0</v>
      </c>
      <c r="EU95" s="188">
        <f t="shared" si="785"/>
        <v>0</v>
      </c>
      <c r="EV95" s="188">
        <f t="shared" si="785"/>
        <v>0</v>
      </c>
      <c r="EW95" s="188">
        <f t="shared" si="785"/>
        <v>175949632789.45718</v>
      </c>
      <c r="EX95" s="188">
        <f>EX96+EX110+EX138+EX151+EX162+EX171+EX177+EX188+EX233+EX240+EX257+EX262+EX268+EX281+EX294+EX300+EX312+EX319</f>
        <v>222928289547.65997</v>
      </c>
      <c r="EY95" s="188">
        <f t="shared" ref="EY95:GY95" si="786">EY96+EY110+EY138+EY151+EY162+EY171+EY177+EY188+EY233+EY240+EY257+EY262+EY268+EY281+EY294+EY300+EY312+EY319</f>
        <v>208200470111.12</v>
      </c>
      <c r="EZ95" s="188">
        <f t="shared" si="786"/>
        <v>205824285905.76999</v>
      </c>
      <c r="FA95" s="188">
        <f t="shared" si="786"/>
        <v>57000000</v>
      </c>
      <c r="FB95" s="188">
        <f t="shared" si="786"/>
        <v>0</v>
      </c>
      <c r="FC95" s="188">
        <f t="shared" si="786"/>
        <v>0</v>
      </c>
      <c r="FD95" s="188">
        <f t="shared" si="786"/>
        <v>0</v>
      </c>
      <c r="FE95" s="188">
        <f t="shared" si="786"/>
        <v>0</v>
      </c>
      <c r="FF95" s="188">
        <f t="shared" si="786"/>
        <v>0</v>
      </c>
      <c r="FG95" s="188">
        <f t="shared" si="786"/>
        <v>29986625610.224964</v>
      </c>
      <c r="FH95" s="188">
        <f t="shared" si="786"/>
        <v>19288776379.73</v>
      </c>
      <c r="FI95" s="188">
        <f t="shared" si="786"/>
        <v>16588796081.98</v>
      </c>
      <c r="FJ95" s="188">
        <f t="shared" si="786"/>
        <v>16479545994.98</v>
      </c>
      <c r="FK95" s="188">
        <f t="shared" si="786"/>
        <v>652239011</v>
      </c>
      <c r="FL95" s="188">
        <f t="shared" si="786"/>
        <v>3194389030.4455543</v>
      </c>
      <c r="FM95" s="188">
        <f t="shared" si="786"/>
        <v>15684472775</v>
      </c>
      <c r="FN95" s="188">
        <f t="shared" si="786"/>
        <v>13346078461.26</v>
      </c>
      <c r="FO95" s="188">
        <f t="shared" si="786"/>
        <v>13106142300.889999</v>
      </c>
      <c r="FP95" s="188">
        <f t="shared" si="786"/>
        <v>28233559.350000001</v>
      </c>
      <c r="FQ95" s="188">
        <f t="shared" si="786"/>
        <v>0</v>
      </c>
      <c r="FR95" s="188">
        <f t="shared" si="786"/>
        <v>44217749688.93</v>
      </c>
      <c r="FS95" s="188">
        <f t="shared" si="786"/>
        <v>42614800811.440002</v>
      </c>
      <c r="FT95" s="188">
        <f t="shared" si="786"/>
        <v>38719095551.440002</v>
      </c>
      <c r="FU95" s="188">
        <f t="shared" si="786"/>
        <v>282879817</v>
      </c>
      <c r="FV95" s="188">
        <f t="shared" si="786"/>
        <v>247813193.38067901</v>
      </c>
      <c r="FW95" s="188">
        <f t="shared" si="786"/>
        <v>0</v>
      </c>
      <c r="FX95" s="188">
        <f t="shared" si="786"/>
        <v>0</v>
      </c>
      <c r="FY95" s="188">
        <f t="shared" si="786"/>
        <v>0</v>
      </c>
      <c r="FZ95" s="188">
        <f t="shared" si="786"/>
        <v>0</v>
      </c>
      <c r="GA95" s="188">
        <f t="shared" si="786"/>
        <v>0</v>
      </c>
      <c r="GB95" s="188">
        <f t="shared" si="786"/>
        <v>0</v>
      </c>
      <c r="GC95" s="188">
        <f t="shared" si="786"/>
        <v>0</v>
      </c>
      <c r="GD95" s="188">
        <f t="shared" si="786"/>
        <v>0</v>
      </c>
      <c r="GE95" s="188">
        <f t="shared" si="786"/>
        <v>0</v>
      </c>
      <c r="GF95" s="188">
        <f t="shared" si="786"/>
        <v>123373286491.84402</v>
      </c>
      <c r="GG95" s="188">
        <f t="shared" si="786"/>
        <v>145429748538.37997</v>
      </c>
      <c r="GH95" s="188">
        <f t="shared" si="786"/>
        <v>145395346535</v>
      </c>
      <c r="GI95" s="188">
        <f t="shared" si="786"/>
        <v>145395346535</v>
      </c>
      <c r="GJ95" s="188">
        <f t="shared" si="786"/>
        <v>59349419</v>
      </c>
      <c r="GK95" s="188">
        <f t="shared" si="786"/>
        <v>11457657446.024429</v>
      </c>
      <c r="GL95" s="188">
        <f t="shared" si="786"/>
        <v>15044771300</v>
      </c>
      <c r="GM95" s="188">
        <f t="shared" si="786"/>
        <v>14685046863</v>
      </c>
      <c r="GN95" s="188">
        <f t="shared" si="786"/>
        <v>14644880429</v>
      </c>
      <c r="GO95" s="188">
        <f t="shared" si="786"/>
        <v>0</v>
      </c>
      <c r="GP95" s="188">
        <f t="shared" si="786"/>
        <v>14747500000</v>
      </c>
      <c r="GQ95" s="188">
        <f t="shared" si="786"/>
        <v>0</v>
      </c>
      <c r="GR95" s="188">
        <f t="shared" si="786"/>
        <v>0</v>
      </c>
      <c r="GS95" s="188">
        <f t="shared" si="786"/>
        <v>0</v>
      </c>
      <c r="GT95" s="188">
        <f t="shared" si="786"/>
        <v>0</v>
      </c>
      <c r="GU95" s="188">
        <f t="shared" si="786"/>
        <v>183007271771.91962</v>
      </c>
      <c r="GV95" s="188">
        <f t="shared" si="786"/>
        <v>239665518682.03998</v>
      </c>
      <c r="GW95" s="188">
        <f t="shared" si="786"/>
        <v>232630068752.67999</v>
      </c>
      <c r="GX95" s="188">
        <f t="shared" si="786"/>
        <v>228345010811.31</v>
      </c>
      <c r="GY95" s="963">
        <f t="shared" si="786"/>
        <v>1022701806.35</v>
      </c>
      <c r="GZ95" s="188">
        <f t="shared" ref="GZ95:IW95" si="787">GZ96+GZ110+GZ138+GZ151+GZ162+GZ171+GZ177+GZ188+GZ233+GZ240+GZ257+GZ262+GZ268+GZ281+GZ294+GZ300+GZ312+GZ319</f>
        <v>0</v>
      </c>
      <c r="HA95" s="188">
        <f t="shared" si="787"/>
        <v>0</v>
      </c>
      <c r="HB95" s="188">
        <f t="shared" si="787"/>
        <v>0</v>
      </c>
      <c r="HC95" s="188">
        <f t="shared" si="787"/>
        <v>0</v>
      </c>
      <c r="HD95" s="188">
        <f t="shared" si="787"/>
        <v>0</v>
      </c>
      <c r="HE95" s="188">
        <f t="shared" si="787"/>
        <v>121286394155.02998</v>
      </c>
      <c r="HF95" s="188">
        <f t="shared" si="787"/>
        <v>90545752618.269989</v>
      </c>
      <c r="HG95" s="188">
        <f t="shared" si="787"/>
        <v>68787146314.419998</v>
      </c>
      <c r="HH95" s="188">
        <f t="shared" si="787"/>
        <v>66734403907.229996</v>
      </c>
      <c r="HI95" s="188">
        <f t="shared" si="787"/>
        <v>748361627</v>
      </c>
      <c r="HJ95" s="188">
        <f t="shared" si="787"/>
        <v>18412625120.964031</v>
      </c>
      <c r="HK95" s="188">
        <f t="shared" si="787"/>
        <v>75205885330.190002</v>
      </c>
      <c r="HL95" s="188">
        <f t="shared" si="787"/>
        <v>64960392230.87999</v>
      </c>
      <c r="HM95" s="188">
        <f t="shared" si="787"/>
        <v>63302066813.489998</v>
      </c>
      <c r="HN95" s="188">
        <f t="shared" si="787"/>
        <v>633898582.20000005</v>
      </c>
      <c r="HO95" s="188">
        <f t="shared" si="787"/>
        <v>1159954239</v>
      </c>
      <c r="HP95" s="188">
        <f t="shared" si="787"/>
        <v>103105887746.06</v>
      </c>
      <c r="HQ95" s="188">
        <f t="shared" si="787"/>
        <v>92319085372.440002</v>
      </c>
      <c r="HR95" s="188">
        <f t="shared" si="787"/>
        <v>87659194284.440002</v>
      </c>
      <c r="HS95" s="188">
        <f t="shared" si="787"/>
        <v>282879817</v>
      </c>
      <c r="HT95" s="188">
        <f t="shared" si="787"/>
        <v>5709429360.0699797</v>
      </c>
      <c r="HU95" s="188">
        <f t="shared" si="787"/>
        <v>5817514937.4499998</v>
      </c>
      <c r="HV95" s="188">
        <f t="shared" si="787"/>
        <v>5268549692</v>
      </c>
      <c r="HW95" s="188">
        <f t="shared" si="787"/>
        <v>5257850617</v>
      </c>
      <c r="HX95" s="188">
        <f t="shared" si="787"/>
        <v>0</v>
      </c>
      <c r="HY95" s="188">
        <f t="shared" si="787"/>
        <v>0</v>
      </c>
      <c r="HZ95" s="188">
        <f t="shared" si="787"/>
        <v>0</v>
      </c>
      <c r="IA95" s="188">
        <f t="shared" si="787"/>
        <v>0</v>
      </c>
      <c r="IB95" s="188">
        <f t="shared" si="787"/>
        <v>0</v>
      </c>
      <c r="IC95" s="188">
        <f t="shared" si="787"/>
        <v>0</v>
      </c>
      <c r="ID95" s="188">
        <f t="shared" si="787"/>
        <v>472397245028.35254</v>
      </c>
      <c r="IE95" s="188">
        <f t="shared" si="787"/>
        <v>525907572251.07996</v>
      </c>
      <c r="IF95" s="188">
        <f t="shared" si="787"/>
        <v>519413465509.13</v>
      </c>
      <c r="IG95" s="188">
        <f t="shared" si="787"/>
        <v>518867446747.13</v>
      </c>
      <c r="IH95" s="188">
        <f t="shared" si="787"/>
        <v>79349419</v>
      </c>
      <c r="II95" s="188">
        <f t="shared" si="787"/>
        <v>44747516870.399734</v>
      </c>
      <c r="IJ95" s="188">
        <f t="shared" si="787"/>
        <v>56401092210.06691</v>
      </c>
      <c r="IK95" s="188">
        <f t="shared" si="787"/>
        <v>52395840825.32</v>
      </c>
      <c r="IL95" s="188">
        <f t="shared" si="787"/>
        <v>48979395141.989998</v>
      </c>
      <c r="IM95" s="188">
        <f t="shared" si="787"/>
        <v>320333357</v>
      </c>
      <c r="IN95" s="188">
        <f t="shared" si="787"/>
        <v>47492776423</v>
      </c>
      <c r="IO95" s="188">
        <f t="shared" si="787"/>
        <v>0</v>
      </c>
      <c r="IP95" s="188">
        <f t="shared" si="787"/>
        <v>0</v>
      </c>
      <c r="IQ95" s="188">
        <f t="shared" si="787"/>
        <v>0</v>
      </c>
      <c r="IR95" s="188">
        <f t="shared" si="787"/>
        <v>0</v>
      </c>
      <c r="IS95" s="188">
        <f t="shared" si="787"/>
        <v>711205941196.81616</v>
      </c>
      <c r="IT95" s="188">
        <f t="shared" si="787"/>
        <v>856983705093.11694</v>
      </c>
      <c r="IU95" s="188">
        <f t="shared" si="787"/>
        <v>803144479944.19006</v>
      </c>
      <c r="IV95" s="188">
        <f t="shared" si="787"/>
        <v>790800357511.27991</v>
      </c>
      <c r="IW95" s="188">
        <f t="shared" si="787"/>
        <v>2064822802.1999998</v>
      </c>
    </row>
    <row r="96" spans="1:257" ht="24.75" customHeight="1" x14ac:dyDescent="0.2">
      <c r="A96" s="343"/>
      <c r="B96" s="239">
        <v>5</v>
      </c>
      <c r="C96" s="344" t="s">
        <v>259</v>
      </c>
      <c r="D96" s="242"/>
      <c r="E96" s="242"/>
      <c r="F96" s="242"/>
      <c r="G96" s="243"/>
      <c r="H96" s="243"/>
      <c r="I96" s="243"/>
      <c r="J96" s="243"/>
      <c r="K96" s="243"/>
      <c r="L96" s="243"/>
      <c r="M96" s="243"/>
      <c r="N96" s="243"/>
      <c r="O96" s="243"/>
      <c r="P96" s="243"/>
      <c r="Q96" s="243"/>
      <c r="R96" s="243"/>
      <c r="S96" s="243"/>
      <c r="T96" s="243"/>
      <c r="U96" s="243"/>
      <c r="V96" s="243"/>
      <c r="W96" s="243"/>
      <c r="X96" s="243"/>
      <c r="Y96" s="246"/>
      <c r="Z96" s="243"/>
      <c r="AA96" s="243"/>
      <c r="AB96" s="243"/>
      <c r="AC96" s="37">
        <f t="shared" ref="AC96:CN96" si="788">AC97+AC101+AC108</f>
        <v>0</v>
      </c>
      <c r="AD96" s="37">
        <f t="shared" si="788"/>
        <v>0</v>
      </c>
      <c r="AE96" s="37">
        <f t="shared" si="788"/>
        <v>0</v>
      </c>
      <c r="AF96" s="37">
        <f t="shared" si="788"/>
        <v>0</v>
      </c>
      <c r="AG96" s="37">
        <f t="shared" si="788"/>
        <v>3582459532</v>
      </c>
      <c r="AH96" s="37">
        <f t="shared" si="788"/>
        <v>3582541949</v>
      </c>
      <c r="AI96" s="37">
        <f t="shared" si="788"/>
        <v>1809542199</v>
      </c>
      <c r="AJ96" s="37">
        <f t="shared" si="788"/>
        <v>1809542199</v>
      </c>
      <c r="AK96" s="37">
        <f t="shared" si="788"/>
        <v>3216953997</v>
      </c>
      <c r="AL96" s="37">
        <f t="shared" si="788"/>
        <v>3216953997</v>
      </c>
      <c r="AM96" s="37">
        <f t="shared" si="788"/>
        <v>3046888415</v>
      </c>
      <c r="AN96" s="37">
        <f t="shared" si="788"/>
        <v>2953888415</v>
      </c>
      <c r="AO96" s="37">
        <f t="shared" si="788"/>
        <v>0</v>
      </c>
      <c r="AP96" s="37">
        <f t="shared" si="788"/>
        <v>0</v>
      </c>
      <c r="AQ96" s="37">
        <f t="shared" si="788"/>
        <v>0</v>
      </c>
      <c r="AR96" s="37">
        <f t="shared" si="788"/>
        <v>0</v>
      </c>
      <c r="AS96" s="37">
        <f t="shared" si="788"/>
        <v>4987433131</v>
      </c>
      <c r="AT96" s="37">
        <f t="shared" si="788"/>
        <v>5768635462</v>
      </c>
      <c r="AU96" s="37">
        <f t="shared" si="788"/>
        <v>5222850617</v>
      </c>
      <c r="AV96" s="37">
        <f t="shared" si="788"/>
        <v>5222850617</v>
      </c>
      <c r="AW96" s="37">
        <f t="shared" si="788"/>
        <v>0</v>
      </c>
      <c r="AX96" s="37">
        <f t="shared" si="788"/>
        <v>0</v>
      </c>
      <c r="AY96" s="37">
        <f t="shared" si="788"/>
        <v>0</v>
      </c>
      <c r="AZ96" s="37">
        <f t="shared" si="788"/>
        <v>0</v>
      </c>
      <c r="BA96" s="37">
        <f t="shared" si="788"/>
        <v>99034613825</v>
      </c>
      <c r="BB96" s="37">
        <f t="shared" si="788"/>
        <v>99583861125.839996</v>
      </c>
      <c r="BC96" s="37">
        <f t="shared" si="788"/>
        <v>98297393067.130005</v>
      </c>
      <c r="BD96" s="37">
        <f t="shared" si="788"/>
        <v>97854593067.130005</v>
      </c>
      <c r="BE96" s="37">
        <f t="shared" si="788"/>
        <v>0</v>
      </c>
      <c r="BF96" s="37">
        <f t="shared" si="788"/>
        <v>0</v>
      </c>
      <c r="BG96" s="37">
        <f t="shared" si="788"/>
        <v>0</v>
      </c>
      <c r="BH96" s="37">
        <f t="shared" si="788"/>
        <v>0</v>
      </c>
      <c r="BI96" s="37">
        <f t="shared" si="788"/>
        <v>0</v>
      </c>
      <c r="BJ96" s="37">
        <f t="shared" si="788"/>
        <v>0</v>
      </c>
      <c r="BK96" s="37">
        <f t="shared" si="788"/>
        <v>0</v>
      </c>
      <c r="BL96" s="37">
        <f t="shared" si="788"/>
        <v>0</v>
      </c>
      <c r="BM96" s="37">
        <f t="shared" si="788"/>
        <v>110821460485</v>
      </c>
      <c r="BN96" s="37">
        <f t="shared" si="788"/>
        <v>112151992533.84</v>
      </c>
      <c r="BO96" s="37">
        <f t="shared" si="788"/>
        <v>108376674298.13</v>
      </c>
      <c r="BP96" s="37">
        <f t="shared" si="788"/>
        <v>107840874298.13</v>
      </c>
      <c r="BQ96" s="37">
        <f t="shared" si="788"/>
        <v>0</v>
      </c>
      <c r="BR96" s="37">
        <f t="shared" si="788"/>
        <v>0</v>
      </c>
      <c r="BS96" s="37">
        <f t="shared" si="788"/>
        <v>0</v>
      </c>
      <c r="BT96" s="37">
        <f t="shared" si="788"/>
        <v>0</v>
      </c>
      <c r="BU96" s="37">
        <f t="shared" si="788"/>
        <v>3683852490.1000004</v>
      </c>
      <c r="BV96" s="37">
        <f t="shared" si="788"/>
        <v>3901505459</v>
      </c>
      <c r="BW96" s="37">
        <f t="shared" si="788"/>
        <v>3078809789</v>
      </c>
      <c r="BX96" s="37">
        <f t="shared" si="788"/>
        <v>2859136388</v>
      </c>
      <c r="BY96" s="37">
        <f t="shared" si="788"/>
        <v>0</v>
      </c>
      <c r="BZ96" s="37">
        <f t="shared" si="788"/>
        <v>3050000000</v>
      </c>
      <c r="CA96" s="37">
        <f t="shared" si="788"/>
        <v>7182663541</v>
      </c>
      <c r="CB96" s="37">
        <f t="shared" si="788"/>
        <v>6371020473</v>
      </c>
      <c r="CC96" s="37">
        <f t="shared" si="788"/>
        <v>6262536323</v>
      </c>
      <c r="CD96" s="37">
        <f t="shared" si="788"/>
        <v>40000000</v>
      </c>
      <c r="CE96" s="37">
        <f t="shared" si="788"/>
        <v>0</v>
      </c>
      <c r="CF96" s="37">
        <f t="shared" si="788"/>
        <v>7520231341</v>
      </c>
      <c r="CG96" s="37">
        <f t="shared" si="788"/>
        <v>6621047614</v>
      </c>
      <c r="CH96" s="37">
        <f t="shared" si="788"/>
        <v>6621047614</v>
      </c>
      <c r="CI96" s="37">
        <f t="shared" si="788"/>
        <v>233587702.31</v>
      </c>
      <c r="CJ96" s="37">
        <f t="shared" si="788"/>
        <v>0</v>
      </c>
      <c r="CK96" s="37">
        <f t="shared" si="788"/>
        <v>0</v>
      </c>
      <c r="CL96" s="37">
        <f t="shared" si="788"/>
        <v>0</v>
      </c>
      <c r="CM96" s="37">
        <f t="shared" si="788"/>
        <v>0</v>
      </c>
      <c r="CN96" s="37">
        <f t="shared" si="788"/>
        <v>0</v>
      </c>
      <c r="CO96" s="37">
        <f t="shared" ref="CO96:EV96" si="789">CO97+CO101+CO108</f>
        <v>0</v>
      </c>
      <c r="CP96" s="37">
        <f t="shared" si="789"/>
        <v>0</v>
      </c>
      <c r="CQ96" s="37">
        <f t="shared" si="789"/>
        <v>102005652239.75</v>
      </c>
      <c r="CR96" s="37">
        <f t="shared" si="789"/>
        <v>109866068353</v>
      </c>
      <c r="CS96" s="37">
        <f t="shared" si="789"/>
        <v>107013919855.14</v>
      </c>
      <c r="CT96" s="37">
        <f t="shared" si="789"/>
        <v>107008615605.14</v>
      </c>
      <c r="CU96" s="37">
        <f t="shared" si="789"/>
        <v>0</v>
      </c>
      <c r="CV96" s="37">
        <f t="shared" si="789"/>
        <v>0</v>
      </c>
      <c r="CW96" s="37">
        <f t="shared" si="789"/>
        <v>0</v>
      </c>
      <c r="CX96" s="37">
        <f t="shared" si="789"/>
        <v>0</v>
      </c>
      <c r="CY96" s="37">
        <f t="shared" si="789"/>
        <v>0</v>
      </c>
      <c r="CZ96" s="37">
        <f t="shared" si="789"/>
        <v>0</v>
      </c>
      <c r="DA96" s="37">
        <f t="shared" si="789"/>
        <v>0</v>
      </c>
      <c r="DB96" s="37">
        <f t="shared" si="789"/>
        <v>0</v>
      </c>
      <c r="DC96" s="37">
        <f t="shared" si="789"/>
        <v>0</v>
      </c>
      <c r="DD96" s="37">
        <f t="shared" si="789"/>
        <v>0</v>
      </c>
      <c r="DE96" s="37">
        <f t="shared" si="789"/>
        <v>108973092432.16</v>
      </c>
      <c r="DF96" s="37">
        <f t="shared" si="789"/>
        <v>128470468694</v>
      </c>
      <c r="DG96" s="37">
        <f t="shared" si="789"/>
        <v>123084797731.14</v>
      </c>
      <c r="DH96" s="37">
        <f t="shared" si="789"/>
        <v>122751335930.14</v>
      </c>
      <c r="DI96" s="37">
        <f t="shared" si="789"/>
        <v>40000000</v>
      </c>
      <c r="DJ96" s="37">
        <f t="shared" si="789"/>
        <v>0</v>
      </c>
      <c r="DK96" s="37">
        <f t="shared" si="789"/>
        <v>0</v>
      </c>
      <c r="DL96" s="37">
        <f t="shared" si="789"/>
        <v>0</v>
      </c>
      <c r="DM96" s="37">
        <f t="shared" si="789"/>
        <v>0</v>
      </c>
      <c r="DN96" s="37">
        <f t="shared" si="789"/>
        <v>3794368064.803</v>
      </c>
      <c r="DO96" s="37">
        <f t="shared" si="789"/>
        <v>1530033770.24</v>
      </c>
      <c r="DP96" s="37">
        <f t="shared" si="789"/>
        <v>1050310348</v>
      </c>
      <c r="DQ96" s="37">
        <f t="shared" si="789"/>
        <v>583132032</v>
      </c>
      <c r="DR96" s="37">
        <f t="shared" si="789"/>
        <v>0</v>
      </c>
      <c r="DS96" s="37">
        <f t="shared" si="789"/>
        <v>2015000000</v>
      </c>
      <c r="DT96" s="37">
        <f t="shared" si="789"/>
        <v>3868738450</v>
      </c>
      <c r="DU96" s="37">
        <f t="shared" si="789"/>
        <v>2787655767</v>
      </c>
      <c r="DV96" s="37">
        <f t="shared" si="789"/>
        <v>2329189892</v>
      </c>
      <c r="DW96" s="37">
        <f t="shared" si="789"/>
        <v>0</v>
      </c>
      <c r="DX96" s="37">
        <f t="shared" si="789"/>
        <v>0</v>
      </c>
      <c r="DY96" s="37">
        <f t="shared" si="789"/>
        <v>10956502998</v>
      </c>
      <c r="DZ96" s="37">
        <f t="shared" si="789"/>
        <v>9361234587</v>
      </c>
      <c r="EA96" s="37">
        <f t="shared" si="789"/>
        <v>9078354770</v>
      </c>
      <c r="EB96" s="37">
        <f t="shared" si="789"/>
        <v>240595333.3793</v>
      </c>
      <c r="EC96" s="37">
        <f t="shared" si="789"/>
        <v>0</v>
      </c>
      <c r="ED96" s="37">
        <f t="shared" si="789"/>
        <v>0</v>
      </c>
      <c r="EE96" s="37">
        <f t="shared" si="789"/>
        <v>0</v>
      </c>
      <c r="EF96" s="37">
        <f t="shared" si="789"/>
        <v>0</v>
      </c>
      <c r="EG96" s="37">
        <f t="shared" si="789"/>
        <v>0</v>
      </c>
      <c r="EH96" s="37">
        <f t="shared" si="789"/>
        <v>0</v>
      </c>
      <c r="EI96" s="37">
        <f t="shared" si="789"/>
        <v>0</v>
      </c>
      <c r="EJ96" s="37">
        <f t="shared" si="789"/>
        <v>105065821806.94299</v>
      </c>
      <c r="EK96" s="37">
        <f t="shared" si="789"/>
        <v>118445996442</v>
      </c>
      <c r="EL96" s="37">
        <f t="shared" si="789"/>
        <v>117932590625.24001</v>
      </c>
      <c r="EM96" s="37">
        <f t="shared" si="789"/>
        <v>117927642370.24001</v>
      </c>
      <c r="EN96" s="37">
        <f t="shared" si="789"/>
        <v>0</v>
      </c>
      <c r="EO96" s="37">
        <f t="shared" si="789"/>
        <v>0</v>
      </c>
      <c r="EP96" s="37">
        <f t="shared" si="789"/>
        <v>0</v>
      </c>
      <c r="EQ96" s="37">
        <f t="shared" si="789"/>
        <v>0</v>
      </c>
      <c r="ER96" s="37">
        <f t="shared" si="789"/>
        <v>0</v>
      </c>
      <c r="ES96" s="37">
        <f t="shared" si="789"/>
        <v>0</v>
      </c>
      <c r="ET96" s="37">
        <f t="shared" si="789"/>
        <v>0</v>
      </c>
      <c r="EU96" s="37">
        <f t="shared" si="789"/>
        <v>0</v>
      </c>
      <c r="EV96" s="37">
        <f t="shared" si="789"/>
        <v>0</v>
      </c>
      <c r="EW96" s="37">
        <f t="shared" ref="EW96" si="790">EW97+EW101+EW108</f>
        <v>111115785205.12529</v>
      </c>
      <c r="EX96" s="37">
        <f>EX97+EX101+EX108</f>
        <v>134801271660.23999</v>
      </c>
      <c r="EY96" s="37">
        <f t="shared" ref="EY96:GY96" si="791">EY97+EY101+EY108</f>
        <v>131131791327.24001</v>
      </c>
      <c r="EZ96" s="37">
        <f t="shared" si="791"/>
        <v>129918319064.24001</v>
      </c>
      <c r="FA96" s="37">
        <f t="shared" si="791"/>
        <v>0</v>
      </c>
      <c r="FB96" s="37">
        <f t="shared" si="791"/>
        <v>0</v>
      </c>
      <c r="FC96" s="37">
        <f t="shared" si="791"/>
        <v>0</v>
      </c>
      <c r="FD96" s="37">
        <f t="shared" si="791"/>
        <v>0</v>
      </c>
      <c r="FE96" s="37">
        <f t="shared" si="791"/>
        <v>0</v>
      </c>
      <c r="FF96" s="37">
        <f t="shared" si="791"/>
        <v>0</v>
      </c>
      <c r="FG96" s="37">
        <f t="shared" si="791"/>
        <v>3911381806.7470903</v>
      </c>
      <c r="FH96" s="37">
        <f t="shared" si="791"/>
        <v>8977870593.7200012</v>
      </c>
      <c r="FI96" s="37">
        <f t="shared" si="791"/>
        <v>7930073312</v>
      </c>
      <c r="FJ96" s="37">
        <f t="shared" si="791"/>
        <v>7820823225</v>
      </c>
      <c r="FK96" s="37">
        <f t="shared" si="791"/>
        <v>462306840</v>
      </c>
      <c r="FL96" s="37">
        <f t="shared" si="791"/>
        <v>1515000000</v>
      </c>
      <c r="FM96" s="37">
        <f t="shared" si="791"/>
        <v>4678852774</v>
      </c>
      <c r="FN96" s="37">
        <f t="shared" si="791"/>
        <v>4474764973.3699999</v>
      </c>
      <c r="FO96" s="37">
        <f t="shared" si="791"/>
        <v>4234828813</v>
      </c>
      <c r="FP96" s="37">
        <f t="shared" si="791"/>
        <v>17368250</v>
      </c>
      <c r="FQ96" s="37">
        <f t="shared" si="791"/>
        <v>0</v>
      </c>
      <c r="FR96" s="37">
        <f t="shared" si="791"/>
        <v>13377288477.24</v>
      </c>
      <c r="FS96" s="37">
        <f t="shared" si="791"/>
        <v>13377288477</v>
      </c>
      <c r="FT96" s="37">
        <f t="shared" si="791"/>
        <v>9481583217</v>
      </c>
      <c r="FU96" s="37">
        <f t="shared" si="791"/>
        <v>282879817</v>
      </c>
      <c r="FV96" s="37">
        <f t="shared" si="791"/>
        <v>247813193.38067901</v>
      </c>
      <c r="FW96" s="37">
        <f t="shared" si="791"/>
        <v>0</v>
      </c>
      <c r="FX96" s="37">
        <f t="shared" si="791"/>
        <v>0</v>
      </c>
      <c r="FY96" s="37">
        <f t="shared" si="791"/>
        <v>0</v>
      </c>
      <c r="FZ96" s="37">
        <f t="shared" si="791"/>
        <v>0</v>
      </c>
      <c r="GA96" s="37">
        <f t="shared" si="791"/>
        <v>0</v>
      </c>
      <c r="GB96" s="37">
        <f t="shared" si="791"/>
        <v>0</v>
      </c>
      <c r="GC96" s="37">
        <f t="shared" si="791"/>
        <v>0</v>
      </c>
      <c r="GD96" s="37">
        <f t="shared" si="791"/>
        <v>0</v>
      </c>
      <c r="GE96" s="37">
        <f t="shared" si="791"/>
        <v>0</v>
      </c>
      <c r="GF96" s="37">
        <f t="shared" si="791"/>
        <v>108217796461.14622</v>
      </c>
      <c r="GG96" s="37">
        <f t="shared" si="791"/>
        <v>142827307197.28998</v>
      </c>
      <c r="GH96" s="37">
        <f t="shared" si="791"/>
        <v>142805305520</v>
      </c>
      <c r="GI96" s="37">
        <f t="shared" si="791"/>
        <v>142805305520</v>
      </c>
      <c r="GJ96" s="37">
        <f t="shared" si="791"/>
        <v>0</v>
      </c>
      <c r="GK96" s="37">
        <f t="shared" si="791"/>
        <v>0</v>
      </c>
      <c r="GL96" s="37">
        <f t="shared" si="791"/>
        <v>0</v>
      </c>
      <c r="GM96" s="37">
        <f t="shared" si="791"/>
        <v>0</v>
      </c>
      <c r="GN96" s="37">
        <f t="shared" si="791"/>
        <v>0</v>
      </c>
      <c r="GO96" s="37">
        <f t="shared" si="791"/>
        <v>0</v>
      </c>
      <c r="GP96" s="37">
        <f t="shared" si="791"/>
        <v>2000000000</v>
      </c>
      <c r="GQ96" s="37">
        <f t="shared" si="791"/>
        <v>0</v>
      </c>
      <c r="GR96" s="37">
        <f t="shared" si="791"/>
        <v>0</v>
      </c>
      <c r="GS96" s="37">
        <f t="shared" si="791"/>
        <v>0</v>
      </c>
      <c r="GT96" s="37">
        <f t="shared" si="791"/>
        <v>0</v>
      </c>
      <c r="GU96" s="37">
        <f t="shared" si="791"/>
        <v>115891991461.27399</v>
      </c>
      <c r="GV96" s="37">
        <f t="shared" si="791"/>
        <v>169861319042.24997</v>
      </c>
      <c r="GW96" s="37">
        <f t="shared" si="791"/>
        <v>168587432282.37</v>
      </c>
      <c r="GX96" s="37">
        <f t="shared" si="791"/>
        <v>164342540775</v>
      </c>
      <c r="GY96" s="961">
        <f t="shared" si="791"/>
        <v>762554907</v>
      </c>
      <c r="GZ96" s="37">
        <f t="shared" ref="GZ96:IW96" si="792">GZ97+GZ101+GZ108</f>
        <v>0</v>
      </c>
      <c r="HA96" s="37">
        <f t="shared" si="792"/>
        <v>0</v>
      </c>
      <c r="HB96" s="37">
        <f t="shared" si="792"/>
        <v>0</v>
      </c>
      <c r="HC96" s="37">
        <f t="shared" si="792"/>
        <v>0</v>
      </c>
      <c r="HD96" s="37">
        <f t="shared" si="792"/>
        <v>0</v>
      </c>
      <c r="HE96" s="37">
        <f t="shared" si="792"/>
        <v>14972061893.650089</v>
      </c>
      <c r="HF96" s="37">
        <f t="shared" si="792"/>
        <v>17991951771.959999</v>
      </c>
      <c r="HG96" s="37">
        <f t="shared" si="792"/>
        <v>13868735648</v>
      </c>
      <c r="HH96" s="37">
        <f t="shared" si="792"/>
        <v>13072633844</v>
      </c>
      <c r="HI96" s="37">
        <f t="shared" si="792"/>
        <v>462306840</v>
      </c>
      <c r="HJ96" s="37">
        <f t="shared" si="792"/>
        <v>9796953997</v>
      </c>
      <c r="HK96" s="37">
        <f t="shared" si="792"/>
        <v>18947208762</v>
      </c>
      <c r="HL96" s="37">
        <f t="shared" si="792"/>
        <v>16680329628.369999</v>
      </c>
      <c r="HM96" s="37">
        <f t="shared" si="792"/>
        <v>15780443443</v>
      </c>
      <c r="HN96" s="37">
        <f t="shared" si="792"/>
        <v>57368250</v>
      </c>
      <c r="HO96" s="37">
        <f t="shared" si="792"/>
        <v>0</v>
      </c>
      <c r="HP96" s="37">
        <f t="shared" si="792"/>
        <v>31854022816.239998</v>
      </c>
      <c r="HQ96" s="37">
        <f t="shared" si="792"/>
        <v>29359570678</v>
      </c>
      <c r="HR96" s="37">
        <f t="shared" si="792"/>
        <v>25180985601</v>
      </c>
      <c r="HS96" s="37">
        <f t="shared" si="792"/>
        <v>282879817</v>
      </c>
      <c r="HT96" s="37">
        <f t="shared" si="792"/>
        <v>5709429360.0699797</v>
      </c>
      <c r="HU96" s="37">
        <f t="shared" si="792"/>
        <v>5768635462</v>
      </c>
      <c r="HV96" s="37">
        <f t="shared" si="792"/>
        <v>5222850617</v>
      </c>
      <c r="HW96" s="37">
        <f t="shared" si="792"/>
        <v>5222850617</v>
      </c>
      <c r="HX96" s="37">
        <f t="shared" si="792"/>
        <v>0</v>
      </c>
      <c r="HY96" s="37">
        <f t="shared" si="792"/>
        <v>0</v>
      </c>
      <c r="HZ96" s="37">
        <f t="shared" si="792"/>
        <v>0</v>
      </c>
      <c r="IA96" s="37">
        <f t="shared" si="792"/>
        <v>0</v>
      </c>
      <c r="IB96" s="37">
        <f t="shared" si="792"/>
        <v>0</v>
      </c>
      <c r="IC96" s="37">
        <f t="shared" si="792"/>
        <v>0</v>
      </c>
      <c r="ID96" s="37">
        <f t="shared" si="792"/>
        <v>414323884332.83923</v>
      </c>
      <c r="IE96" s="37">
        <f t="shared" si="792"/>
        <v>470723233118.12994</v>
      </c>
      <c r="IF96" s="37">
        <f t="shared" si="792"/>
        <v>466049209067.51001</v>
      </c>
      <c r="IG96" s="37">
        <f t="shared" si="792"/>
        <v>465596156562.51001</v>
      </c>
      <c r="IH96" s="37">
        <f t="shared" si="792"/>
        <v>0</v>
      </c>
      <c r="II96" s="37">
        <f t="shared" si="792"/>
        <v>0</v>
      </c>
      <c r="IJ96" s="37">
        <f t="shared" si="792"/>
        <v>0</v>
      </c>
      <c r="IK96" s="37">
        <f t="shared" si="792"/>
        <v>0</v>
      </c>
      <c r="IL96" s="37">
        <f t="shared" si="792"/>
        <v>0</v>
      </c>
      <c r="IM96" s="37">
        <f t="shared" si="792"/>
        <v>0</v>
      </c>
      <c r="IN96" s="37">
        <f t="shared" si="792"/>
        <v>2000000000</v>
      </c>
      <c r="IO96" s="37">
        <f t="shared" si="792"/>
        <v>0</v>
      </c>
      <c r="IP96" s="37">
        <f t="shared" si="792"/>
        <v>0</v>
      </c>
      <c r="IQ96" s="37">
        <f t="shared" si="792"/>
        <v>0</v>
      </c>
      <c r="IR96" s="37">
        <f t="shared" si="792"/>
        <v>0</v>
      </c>
      <c r="IS96" s="37">
        <f t="shared" si="792"/>
        <v>446802329583.55927</v>
      </c>
      <c r="IT96" s="37">
        <f t="shared" si="792"/>
        <v>545285051930.32996</v>
      </c>
      <c r="IU96" s="37">
        <f t="shared" si="792"/>
        <v>531180695638.88</v>
      </c>
      <c r="IV96" s="37">
        <f t="shared" si="792"/>
        <v>524853070067.51001</v>
      </c>
      <c r="IW96" s="37">
        <f t="shared" si="792"/>
        <v>802554907</v>
      </c>
    </row>
    <row r="97" spans="1:257" ht="24.75" customHeight="1" x14ac:dyDescent="0.2">
      <c r="A97" s="346"/>
      <c r="B97" s="343"/>
      <c r="C97" s="252">
        <v>16</v>
      </c>
      <c r="D97" s="253" t="s">
        <v>260</v>
      </c>
      <c r="E97" s="256"/>
      <c r="F97" s="256"/>
      <c r="G97" s="255"/>
      <c r="H97" s="255"/>
      <c r="I97" s="255"/>
      <c r="J97" s="255"/>
      <c r="K97" s="255"/>
      <c r="L97" s="255"/>
      <c r="M97" s="255"/>
      <c r="N97" s="255"/>
      <c r="O97" s="255"/>
      <c r="P97" s="255"/>
      <c r="Q97" s="255"/>
      <c r="R97" s="255"/>
      <c r="S97" s="255"/>
      <c r="T97" s="255"/>
      <c r="U97" s="255"/>
      <c r="V97" s="255"/>
      <c r="W97" s="255"/>
      <c r="X97" s="255"/>
      <c r="Y97" s="312"/>
      <c r="Z97" s="255"/>
      <c r="AA97" s="255"/>
      <c r="AB97" s="255"/>
      <c r="AC97" s="38">
        <f t="shared" ref="AC97:BL97" si="793">SUM(AC98:AC100)</f>
        <v>0</v>
      </c>
      <c r="AD97" s="38">
        <f t="shared" si="793"/>
        <v>0</v>
      </c>
      <c r="AE97" s="38">
        <f t="shared" si="793"/>
        <v>0</v>
      </c>
      <c r="AF97" s="38">
        <f t="shared" si="793"/>
        <v>0</v>
      </c>
      <c r="AG97" s="38">
        <f t="shared" si="793"/>
        <v>3582459532</v>
      </c>
      <c r="AH97" s="38">
        <f t="shared" si="793"/>
        <v>3582541949</v>
      </c>
      <c r="AI97" s="38">
        <f t="shared" si="793"/>
        <v>1809542199</v>
      </c>
      <c r="AJ97" s="38">
        <f t="shared" si="793"/>
        <v>1809542199</v>
      </c>
      <c r="AK97" s="38">
        <f t="shared" si="793"/>
        <v>3166953997</v>
      </c>
      <c r="AL97" s="38">
        <f t="shared" si="793"/>
        <v>3166953997</v>
      </c>
      <c r="AM97" s="38">
        <f t="shared" si="793"/>
        <v>2998902415</v>
      </c>
      <c r="AN97" s="38">
        <f t="shared" si="793"/>
        <v>2945902415</v>
      </c>
      <c r="AO97" s="38">
        <f t="shared" si="793"/>
        <v>0</v>
      </c>
      <c r="AP97" s="38">
        <f t="shared" si="793"/>
        <v>0</v>
      </c>
      <c r="AQ97" s="38">
        <f t="shared" si="793"/>
        <v>0</v>
      </c>
      <c r="AR97" s="38">
        <f t="shared" si="793"/>
        <v>0</v>
      </c>
      <c r="AS97" s="38">
        <f t="shared" si="793"/>
        <v>4987433131</v>
      </c>
      <c r="AT97" s="38">
        <f t="shared" si="793"/>
        <v>5768635462</v>
      </c>
      <c r="AU97" s="38">
        <f t="shared" si="793"/>
        <v>5222850617</v>
      </c>
      <c r="AV97" s="38">
        <f t="shared" si="793"/>
        <v>5222850617</v>
      </c>
      <c r="AW97" s="38">
        <f t="shared" si="793"/>
        <v>0</v>
      </c>
      <c r="AX97" s="38">
        <f t="shared" si="793"/>
        <v>0</v>
      </c>
      <c r="AY97" s="38">
        <f t="shared" si="793"/>
        <v>0</v>
      </c>
      <c r="AZ97" s="38">
        <f t="shared" si="793"/>
        <v>0</v>
      </c>
      <c r="BA97" s="38">
        <f t="shared" si="793"/>
        <v>0</v>
      </c>
      <c r="BB97" s="38">
        <f t="shared" si="793"/>
        <v>934549247</v>
      </c>
      <c r="BC97" s="38">
        <f t="shared" si="793"/>
        <v>703809200</v>
      </c>
      <c r="BD97" s="38">
        <f t="shared" si="793"/>
        <v>703809200</v>
      </c>
      <c r="BE97" s="38">
        <f t="shared" si="793"/>
        <v>0</v>
      </c>
      <c r="BF97" s="38">
        <f t="shared" si="793"/>
        <v>0</v>
      </c>
      <c r="BG97" s="38">
        <f t="shared" si="793"/>
        <v>0</v>
      </c>
      <c r="BH97" s="38">
        <f t="shared" si="793"/>
        <v>0</v>
      </c>
      <c r="BI97" s="38">
        <f t="shared" si="793"/>
        <v>0</v>
      </c>
      <c r="BJ97" s="38">
        <f t="shared" si="793"/>
        <v>0</v>
      </c>
      <c r="BK97" s="38">
        <f t="shared" si="793"/>
        <v>0</v>
      </c>
      <c r="BL97" s="38">
        <f t="shared" si="793"/>
        <v>0</v>
      </c>
      <c r="BM97" s="38">
        <f t="shared" ref="BM97:DX97" si="794">SUM(BM98:BM100)</f>
        <v>11736846660</v>
      </c>
      <c r="BN97" s="38">
        <f t="shared" si="794"/>
        <v>13452680655</v>
      </c>
      <c r="BO97" s="38">
        <f t="shared" si="794"/>
        <v>10735104431</v>
      </c>
      <c r="BP97" s="38">
        <f t="shared" si="794"/>
        <v>10682104431</v>
      </c>
      <c r="BQ97" s="38">
        <f t="shared" si="794"/>
        <v>0</v>
      </c>
      <c r="BR97" s="38">
        <f t="shared" si="794"/>
        <v>0</v>
      </c>
      <c r="BS97" s="38">
        <f t="shared" si="794"/>
        <v>0</v>
      </c>
      <c r="BT97" s="38">
        <f t="shared" si="794"/>
        <v>0</v>
      </c>
      <c r="BU97" s="38">
        <f t="shared" si="794"/>
        <v>3683852490.1000004</v>
      </c>
      <c r="BV97" s="38">
        <f t="shared" si="794"/>
        <v>3901505459</v>
      </c>
      <c r="BW97" s="38">
        <f t="shared" si="794"/>
        <v>3078809789</v>
      </c>
      <c r="BX97" s="38">
        <f t="shared" si="794"/>
        <v>2859136388</v>
      </c>
      <c r="BY97" s="38">
        <f t="shared" si="794"/>
        <v>0</v>
      </c>
      <c r="BZ97" s="38">
        <f t="shared" si="794"/>
        <v>3000000000</v>
      </c>
      <c r="CA97" s="38">
        <f t="shared" si="794"/>
        <v>7142663541</v>
      </c>
      <c r="CB97" s="38">
        <f t="shared" si="794"/>
        <v>6371020473</v>
      </c>
      <c r="CC97" s="38">
        <f t="shared" si="794"/>
        <v>6262536323</v>
      </c>
      <c r="CD97" s="38">
        <f t="shared" si="794"/>
        <v>0</v>
      </c>
      <c r="CE97" s="38">
        <f t="shared" si="794"/>
        <v>0</v>
      </c>
      <c r="CF97" s="38">
        <f t="shared" si="794"/>
        <v>7520231341</v>
      </c>
      <c r="CG97" s="38">
        <f t="shared" si="794"/>
        <v>6621047614</v>
      </c>
      <c r="CH97" s="38">
        <f t="shared" si="794"/>
        <v>6621047614</v>
      </c>
      <c r="CI97" s="38">
        <f t="shared" si="794"/>
        <v>233587702.31</v>
      </c>
      <c r="CJ97" s="38">
        <f t="shared" si="794"/>
        <v>0</v>
      </c>
      <c r="CK97" s="38">
        <f t="shared" si="794"/>
        <v>0</v>
      </c>
      <c r="CL97" s="38">
        <f t="shared" si="794"/>
        <v>0</v>
      </c>
      <c r="CM97" s="38">
        <f t="shared" si="794"/>
        <v>0</v>
      </c>
      <c r="CN97" s="38">
        <f t="shared" si="794"/>
        <v>0</v>
      </c>
      <c r="CO97" s="38">
        <f t="shared" si="794"/>
        <v>0</v>
      </c>
      <c r="CP97" s="38">
        <f t="shared" si="794"/>
        <v>0</v>
      </c>
      <c r="CQ97" s="38">
        <f t="shared" si="794"/>
        <v>0</v>
      </c>
      <c r="CR97" s="38">
        <f t="shared" si="794"/>
        <v>0</v>
      </c>
      <c r="CS97" s="38">
        <f t="shared" si="794"/>
        <v>0</v>
      </c>
      <c r="CT97" s="38">
        <f t="shared" si="794"/>
        <v>0</v>
      </c>
      <c r="CU97" s="38">
        <f t="shared" si="794"/>
        <v>0</v>
      </c>
      <c r="CV97" s="38">
        <f t="shared" si="794"/>
        <v>0</v>
      </c>
      <c r="CW97" s="38">
        <f t="shared" si="794"/>
        <v>0</v>
      </c>
      <c r="CX97" s="38">
        <f t="shared" si="794"/>
        <v>0</v>
      </c>
      <c r="CY97" s="38">
        <f t="shared" si="794"/>
        <v>0</v>
      </c>
      <c r="CZ97" s="38">
        <f t="shared" si="794"/>
        <v>0</v>
      </c>
      <c r="DA97" s="38">
        <f t="shared" si="794"/>
        <v>0</v>
      </c>
      <c r="DB97" s="38">
        <f t="shared" si="794"/>
        <v>0</v>
      </c>
      <c r="DC97" s="38">
        <f t="shared" si="794"/>
        <v>0</v>
      </c>
      <c r="DD97" s="38">
        <f t="shared" si="794"/>
        <v>0</v>
      </c>
      <c r="DE97" s="38">
        <f t="shared" si="794"/>
        <v>6917440192.4099998</v>
      </c>
      <c r="DF97" s="38">
        <f t="shared" si="794"/>
        <v>18564400341</v>
      </c>
      <c r="DG97" s="38">
        <f t="shared" si="794"/>
        <v>16070877876</v>
      </c>
      <c r="DH97" s="38">
        <f t="shared" si="794"/>
        <v>15742720325</v>
      </c>
      <c r="DI97" s="38">
        <f t="shared" si="794"/>
        <v>0</v>
      </c>
      <c r="DJ97" s="38">
        <f t="shared" si="794"/>
        <v>0</v>
      </c>
      <c r="DK97" s="38">
        <f t="shared" si="794"/>
        <v>0</v>
      </c>
      <c r="DL97" s="38">
        <f t="shared" si="794"/>
        <v>0</v>
      </c>
      <c r="DM97" s="38">
        <f t="shared" si="794"/>
        <v>0</v>
      </c>
      <c r="DN97" s="38">
        <f t="shared" si="794"/>
        <v>3794368064.803</v>
      </c>
      <c r="DO97" s="38">
        <f t="shared" si="794"/>
        <v>1515033770.24</v>
      </c>
      <c r="DP97" s="38">
        <f t="shared" si="794"/>
        <v>1035310348</v>
      </c>
      <c r="DQ97" s="38">
        <f t="shared" si="794"/>
        <v>568132032</v>
      </c>
      <c r="DR97" s="38">
        <f t="shared" si="794"/>
        <v>0</v>
      </c>
      <c r="DS97" s="38">
        <f t="shared" si="794"/>
        <v>2000000000</v>
      </c>
      <c r="DT97" s="38">
        <f t="shared" si="794"/>
        <v>3832738450</v>
      </c>
      <c r="DU97" s="38">
        <f t="shared" si="794"/>
        <v>2784980767</v>
      </c>
      <c r="DV97" s="38">
        <f t="shared" si="794"/>
        <v>2326514892</v>
      </c>
      <c r="DW97" s="38">
        <f t="shared" si="794"/>
        <v>0</v>
      </c>
      <c r="DX97" s="38">
        <f t="shared" si="794"/>
        <v>0</v>
      </c>
      <c r="DY97" s="38">
        <f t="shared" ref="DY97:EW97" si="795">SUM(DY98:DY100)</f>
        <v>10956502998</v>
      </c>
      <c r="DZ97" s="38">
        <f t="shared" si="795"/>
        <v>9361234587</v>
      </c>
      <c r="EA97" s="38">
        <f t="shared" si="795"/>
        <v>9078354770</v>
      </c>
      <c r="EB97" s="38">
        <f t="shared" si="795"/>
        <v>240595333.3793</v>
      </c>
      <c r="EC97" s="38">
        <f t="shared" si="795"/>
        <v>0</v>
      </c>
      <c r="ED97" s="38">
        <f t="shared" si="795"/>
        <v>0</v>
      </c>
      <c r="EE97" s="38">
        <f t="shared" si="795"/>
        <v>0</v>
      </c>
      <c r="EF97" s="38">
        <f t="shared" si="795"/>
        <v>0</v>
      </c>
      <c r="EG97" s="38">
        <f t="shared" si="795"/>
        <v>0</v>
      </c>
      <c r="EH97" s="38">
        <f t="shared" si="795"/>
        <v>0</v>
      </c>
      <c r="EI97" s="38">
        <f t="shared" si="795"/>
        <v>0</v>
      </c>
      <c r="EJ97" s="38">
        <f t="shared" si="795"/>
        <v>0</v>
      </c>
      <c r="EK97" s="38">
        <f t="shared" si="795"/>
        <v>0</v>
      </c>
      <c r="EL97" s="38">
        <f t="shared" si="795"/>
        <v>0</v>
      </c>
      <c r="EM97" s="38">
        <f t="shared" si="795"/>
        <v>0</v>
      </c>
      <c r="EN97" s="38">
        <f t="shared" si="795"/>
        <v>0</v>
      </c>
      <c r="EO97" s="38">
        <f t="shared" si="795"/>
        <v>0</v>
      </c>
      <c r="EP97" s="38">
        <f t="shared" si="795"/>
        <v>0</v>
      </c>
      <c r="EQ97" s="38">
        <f t="shared" si="795"/>
        <v>0</v>
      </c>
      <c r="ER97" s="38">
        <f t="shared" si="795"/>
        <v>0</v>
      </c>
      <c r="ES97" s="38">
        <f t="shared" si="795"/>
        <v>0</v>
      </c>
      <c r="ET97" s="38">
        <f t="shared" si="795"/>
        <v>0</v>
      </c>
      <c r="EU97" s="38">
        <f t="shared" si="795"/>
        <v>0</v>
      </c>
      <c r="EV97" s="38">
        <f t="shared" si="795"/>
        <v>0</v>
      </c>
      <c r="EW97" s="38">
        <f t="shared" si="795"/>
        <v>6034963398.1823006</v>
      </c>
      <c r="EX97" s="38">
        <f t="shared" ref="EX97:GY97" si="796">SUM(EX98:EX100)</f>
        <v>16304275218.24</v>
      </c>
      <c r="EY97" s="38">
        <f t="shared" si="796"/>
        <v>13181525702</v>
      </c>
      <c r="EZ97" s="38">
        <f t="shared" si="796"/>
        <v>11973001694</v>
      </c>
      <c r="FA97" s="38">
        <f t="shared" si="796"/>
        <v>0</v>
      </c>
      <c r="FB97" s="724">
        <f t="shared" si="796"/>
        <v>0</v>
      </c>
      <c r="FC97" s="38">
        <f t="shared" si="796"/>
        <v>0</v>
      </c>
      <c r="FD97" s="38">
        <f t="shared" si="796"/>
        <v>0</v>
      </c>
      <c r="FE97" s="38">
        <f t="shared" si="796"/>
        <v>0</v>
      </c>
      <c r="FF97" s="38">
        <f t="shared" si="796"/>
        <v>0</v>
      </c>
      <c r="FG97" s="38">
        <f t="shared" si="796"/>
        <v>3911381806.7470903</v>
      </c>
      <c r="FH97" s="38">
        <f t="shared" si="796"/>
        <v>4337186869.7200003</v>
      </c>
      <c r="FI97" s="38">
        <f t="shared" si="796"/>
        <v>3289836974</v>
      </c>
      <c r="FJ97" s="38">
        <f t="shared" si="796"/>
        <v>3180586887</v>
      </c>
      <c r="FK97" s="38">
        <f t="shared" si="796"/>
        <v>462306840</v>
      </c>
      <c r="FL97" s="38">
        <f t="shared" si="796"/>
        <v>1500000000</v>
      </c>
      <c r="FM97" s="38">
        <f t="shared" si="796"/>
        <v>4653852774</v>
      </c>
      <c r="FN97" s="38">
        <f t="shared" si="796"/>
        <v>4460959973.3699999</v>
      </c>
      <c r="FO97" s="38">
        <f t="shared" si="796"/>
        <v>4221023813</v>
      </c>
      <c r="FP97" s="38">
        <f t="shared" si="796"/>
        <v>17368250</v>
      </c>
      <c r="FQ97" s="38">
        <f t="shared" si="796"/>
        <v>0</v>
      </c>
      <c r="FR97" s="38">
        <f t="shared" si="796"/>
        <v>13377288477.24</v>
      </c>
      <c r="FS97" s="38">
        <f t="shared" si="796"/>
        <v>13377288477</v>
      </c>
      <c r="FT97" s="38">
        <f t="shared" si="796"/>
        <v>9481583217</v>
      </c>
      <c r="FU97" s="38">
        <f t="shared" si="796"/>
        <v>282879817</v>
      </c>
      <c r="FV97" s="38">
        <f t="shared" si="796"/>
        <v>247813193.38067901</v>
      </c>
      <c r="FW97" s="38">
        <f t="shared" si="796"/>
        <v>0</v>
      </c>
      <c r="FX97" s="38">
        <f t="shared" si="796"/>
        <v>0</v>
      </c>
      <c r="FY97" s="38">
        <f t="shared" si="796"/>
        <v>0</v>
      </c>
      <c r="FZ97" s="38">
        <f t="shared" si="796"/>
        <v>0</v>
      </c>
      <c r="GA97" s="38">
        <f t="shared" si="796"/>
        <v>0</v>
      </c>
      <c r="GB97" s="38">
        <f t="shared" si="796"/>
        <v>0</v>
      </c>
      <c r="GC97" s="38">
        <f t="shared" si="796"/>
        <v>0</v>
      </c>
      <c r="GD97" s="38">
        <f t="shared" si="796"/>
        <v>0</v>
      </c>
      <c r="GE97" s="38">
        <f t="shared" si="796"/>
        <v>0</v>
      </c>
      <c r="GF97" s="38">
        <f t="shared" si="796"/>
        <v>0</v>
      </c>
      <c r="GG97" s="38">
        <f t="shared" si="796"/>
        <v>0</v>
      </c>
      <c r="GH97" s="38">
        <f t="shared" si="796"/>
        <v>0</v>
      </c>
      <c r="GI97" s="38">
        <f t="shared" si="796"/>
        <v>0</v>
      </c>
      <c r="GJ97" s="38">
        <f t="shared" si="796"/>
        <v>0</v>
      </c>
      <c r="GK97" s="38">
        <f t="shared" si="796"/>
        <v>0</v>
      </c>
      <c r="GL97" s="38">
        <f t="shared" si="796"/>
        <v>0</v>
      </c>
      <c r="GM97" s="38">
        <f t="shared" si="796"/>
        <v>0</v>
      </c>
      <c r="GN97" s="38">
        <f t="shared" si="796"/>
        <v>0</v>
      </c>
      <c r="GO97" s="38">
        <f t="shared" si="796"/>
        <v>0</v>
      </c>
      <c r="GP97" s="38">
        <f t="shared" si="796"/>
        <v>2000000000</v>
      </c>
      <c r="GQ97" s="38">
        <f t="shared" si="796"/>
        <v>0</v>
      </c>
      <c r="GR97" s="38">
        <f t="shared" si="796"/>
        <v>0</v>
      </c>
      <c r="GS97" s="38">
        <f t="shared" si="796"/>
        <v>0</v>
      </c>
      <c r="GT97" s="38">
        <f t="shared" si="796"/>
        <v>0</v>
      </c>
      <c r="GU97" s="38">
        <f t="shared" si="796"/>
        <v>7659195000.1277695</v>
      </c>
      <c r="GV97" s="38">
        <f t="shared" si="796"/>
        <v>22368328120.959999</v>
      </c>
      <c r="GW97" s="38">
        <f t="shared" si="796"/>
        <v>21128085424.370003</v>
      </c>
      <c r="GX97" s="38">
        <f t="shared" si="796"/>
        <v>16883193917</v>
      </c>
      <c r="GY97" s="724">
        <f t="shared" si="796"/>
        <v>762554907</v>
      </c>
      <c r="GZ97" s="38">
        <f t="shared" ref="GZ97:IW97" si="797">SUM(GZ98:GZ100)</f>
        <v>0</v>
      </c>
      <c r="HA97" s="38">
        <f t="shared" si="797"/>
        <v>0</v>
      </c>
      <c r="HB97" s="38">
        <f t="shared" si="797"/>
        <v>0</v>
      </c>
      <c r="HC97" s="38">
        <f t="shared" si="797"/>
        <v>0</v>
      </c>
      <c r="HD97" s="38">
        <f t="shared" si="797"/>
        <v>0</v>
      </c>
      <c r="HE97" s="38">
        <f t="shared" si="797"/>
        <v>14972061893.650089</v>
      </c>
      <c r="HF97" s="38">
        <f t="shared" si="797"/>
        <v>13336268047.959999</v>
      </c>
      <c r="HG97" s="38">
        <f t="shared" si="797"/>
        <v>9213499310</v>
      </c>
      <c r="HH97" s="38">
        <f t="shared" si="797"/>
        <v>8417397506</v>
      </c>
      <c r="HI97" s="38">
        <f t="shared" si="797"/>
        <v>462306840</v>
      </c>
      <c r="HJ97" s="38">
        <f t="shared" si="797"/>
        <v>9666953997</v>
      </c>
      <c r="HK97" s="38">
        <f t="shared" si="797"/>
        <v>18796208762</v>
      </c>
      <c r="HL97" s="38">
        <f t="shared" si="797"/>
        <v>16615863628.369999</v>
      </c>
      <c r="HM97" s="38">
        <f t="shared" si="797"/>
        <v>15755977443</v>
      </c>
      <c r="HN97" s="38">
        <f t="shared" si="797"/>
        <v>17368250</v>
      </c>
      <c r="HO97" s="38">
        <f t="shared" si="797"/>
        <v>0</v>
      </c>
      <c r="HP97" s="38">
        <f t="shared" si="797"/>
        <v>31854022816.239998</v>
      </c>
      <c r="HQ97" s="38">
        <f t="shared" si="797"/>
        <v>29359570678</v>
      </c>
      <c r="HR97" s="38">
        <f t="shared" si="797"/>
        <v>25180985601</v>
      </c>
      <c r="HS97" s="38">
        <f t="shared" si="797"/>
        <v>282879817</v>
      </c>
      <c r="HT97" s="38">
        <f t="shared" si="797"/>
        <v>5709429360.0699797</v>
      </c>
      <c r="HU97" s="38">
        <f t="shared" si="797"/>
        <v>5768635462</v>
      </c>
      <c r="HV97" s="38">
        <f t="shared" si="797"/>
        <v>5222850617</v>
      </c>
      <c r="HW97" s="38">
        <f t="shared" si="797"/>
        <v>5222850617</v>
      </c>
      <c r="HX97" s="38">
        <f t="shared" si="797"/>
        <v>0</v>
      </c>
      <c r="HY97" s="38">
        <f t="shared" si="797"/>
        <v>0</v>
      </c>
      <c r="HZ97" s="38">
        <f t="shared" si="797"/>
        <v>0</v>
      </c>
      <c r="IA97" s="38">
        <f t="shared" si="797"/>
        <v>0</v>
      </c>
      <c r="IB97" s="38">
        <f t="shared" si="797"/>
        <v>0</v>
      </c>
      <c r="IC97" s="38">
        <f t="shared" si="797"/>
        <v>0</v>
      </c>
      <c r="ID97" s="38">
        <f t="shared" si="797"/>
        <v>0</v>
      </c>
      <c r="IE97" s="38">
        <f t="shared" si="797"/>
        <v>934549247</v>
      </c>
      <c r="IF97" s="38">
        <f t="shared" si="797"/>
        <v>703809200</v>
      </c>
      <c r="IG97" s="38">
        <f t="shared" si="797"/>
        <v>703809200</v>
      </c>
      <c r="IH97" s="38">
        <f t="shared" si="797"/>
        <v>0</v>
      </c>
      <c r="II97" s="38">
        <f t="shared" si="797"/>
        <v>0</v>
      </c>
      <c r="IJ97" s="38">
        <f t="shared" si="797"/>
        <v>0</v>
      </c>
      <c r="IK97" s="38">
        <f t="shared" si="797"/>
        <v>0</v>
      </c>
      <c r="IL97" s="38">
        <f t="shared" si="797"/>
        <v>0</v>
      </c>
      <c r="IM97" s="38">
        <f t="shared" si="797"/>
        <v>0</v>
      </c>
      <c r="IN97" s="38">
        <f t="shared" si="797"/>
        <v>2000000000</v>
      </c>
      <c r="IO97" s="38">
        <f t="shared" si="797"/>
        <v>0</v>
      </c>
      <c r="IP97" s="38">
        <f t="shared" si="797"/>
        <v>0</v>
      </c>
      <c r="IQ97" s="38">
        <f t="shared" si="797"/>
        <v>0</v>
      </c>
      <c r="IR97" s="38">
        <f t="shared" si="797"/>
        <v>0</v>
      </c>
      <c r="IS97" s="38">
        <f t="shared" si="797"/>
        <v>32348445250.72007</v>
      </c>
      <c r="IT97" s="38">
        <f t="shared" si="797"/>
        <v>70689684335.199997</v>
      </c>
      <c r="IU97" s="38">
        <f t="shared" si="797"/>
        <v>61115593433.369995</v>
      </c>
      <c r="IV97" s="38">
        <f t="shared" si="797"/>
        <v>55281020367</v>
      </c>
      <c r="IW97" s="38">
        <f t="shared" si="797"/>
        <v>762554907</v>
      </c>
    </row>
    <row r="98" spans="1:257" ht="87.75" customHeight="1" x14ac:dyDescent="0.2">
      <c r="A98" s="346"/>
      <c r="B98" s="346"/>
      <c r="C98" s="264">
        <v>15</v>
      </c>
      <c r="D98" s="287" t="s">
        <v>261</v>
      </c>
      <c r="E98" s="288" t="s">
        <v>262</v>
      </c>
      <c r="F98" s="288" t="s">
        <v>263</v>
      </c>
      <c r="G98" s="802">
        <v>65</v>
      </c>
      <c r="H98" s="848" t="s">
        <v>264</v>
      </c>
      <c r="I98" s="422" t="s">
        <v>265</v>
      </c>
      <c r="J98" s="423" t="s">
        <v>266</v>
      </c>
      <c r="K98" s="423">
        <v>1</v>
      </c>
      <c r="L98" s="322" t="s">
        <v>58</v>
      </c>
      <c r="M98" s="379">
        <v>1</v>
      </c>
      <c r="N98" s="379">
        <v>1</v>
      </c>
      <c r="O98" s="267">
        <v>1</v>
      </c>
      <c r="P98" s="424">
        <v>1</v>
      </c>
      <c r="Q98" s="299">
        <v>1</v>
      </c>
      <c r="R98" s="275"/>
      <c r="S98" s="425">
        <v>1</v>
      </c>
      <c r="T98" s="299">
        <v>1</v>
      </c>
      <c r="U98" s="299"/>
      <c r="V98" s="426">
        <v>1</v>
      </c>
      <c r="W98" s="299">
        <v>1</v>
      </c>
      <c r="X98" s="322"/>
      <c r="Y98" s="756">
        <v>1</v>
      </c>
      <c r="Z98" s="427">
        <f>BM98/$BM$97</f>
        <v>0.37367306449925114</v>
      </c>
      <c r="AA98" s="273">
        <v>4</v>
      </c>
      <c r="AB98" s="347" t="s">
        <v>114</v>
      </c>
      <c r="AC98" s="45"/>
      <c r="AD98" s="42"/>
      <c r="AE98" s="41"/>
      <c r="AF98" s="41"/>
      <c r="AG98" s="42">
        <f>1212885746+5903716</f>
        <v>1218789462</v>
      </c>
      <c r="AH98" s="42">
        <v>508871879</v>
      </c>
      <c r="AI98" s="42"/>
      <c r="AJ98" s="42"/>
      <c r="AK98" s="45">
        <f>1459029622+1707924375</f>
        <v>3166953997</v>
      </c>
      <c r="AL98" s="41">
        <v>3166953997</v>
      </c>
      <c r="AM98" s="42">
        <v>2998902415</v>
      </c>
      <c r="AN98" s="42">
        <v>2945902415</v>
      </c>
      <c r="AO98" s="45"/>
      <c r="AP98" s="42"/>
      <c r="AQ98" s="42"/>
      <c r="AR98" s="42"/>
      <c r="AS98" s="45"/>
      <c r="AT98" s="42"/>
      <c r="AU98" s="41"/>
      <c r="AV98" s="41"/>
      <c r="AW98" s="45"/>
      <c r="AX98" s="42"/>
      <c r="AY98" s="42"/>
      <c r="AZ98" s="42"/>
      <c r="BA98" s="45"/>
      <c r="BB98" s="42"/>
      <c r="BC98" s="42"/>
      <c r="BD98" s="42"/>
      <c r="BE98" s="45"/>
      <c r="BF98" s="42"/>
      <c r="BG98" s="41"/>
      <c r="BH98" s="41"/>
      <c r="BI98" s="45"/>
      <c r="BJ98" s="42"/>
      <c r="BK98" s="42"/>
      <c r="BL98" s="42"/>
      <c r="BM98" s="40">
        <f>+AC98+AG98+AK98+AO98+AS98+AW98+BA98+BE98+BI98</f>
        <v>4385743459</v>
      </c>
      <c r="BN98" s="41">
        <f t="shared" ref="BN98:BP100" si="798">AD98+AH98+AL98+AP98+AT98+AX98+BB98+BF98+BJ98</f>
        <v>3675825876</v>
      </c>
      <c r="BO98" s="41">
        <f t="shared" si="798"/>
        <v>2998902415</v>
      </c>
      <c r="BP98" s="41">
        <f t="shared" si="798"/>
        <v>2945902415</v>
      </c>
      <c r="BQ98" s="87"/>
      <c r="BR98" s="87"/>
      <c r="BS98" s="87"/>
      <c r="BT98" s="87"/>
      <c r="BU98" s="87">
        <v>1250000000</v>
      </c>
      <c r="BV98" s="86">
        <f>2055700205+6431354</f>
        <v>2062131559</v>
      </c>
      <c r="BW98" s="86">
        <f>1741436117+6336943</f>
        <v>1747773060</v>
      </c>
      <c r="BX98" s="86">
        <v>1574823060</v>
      </c>
      <c r="BY98" s="86"/>
      <c r="BZ98" s="86">
        <v>1600000000</v>
      </c>
      <c r="CA98" s="86">
        <f>4012445157-6431354</f>
        <v>4006013803</v>
      </c>
      <c r="CB98" s="86">
        <f>3983959955-6336943</f>
        <v>3977623012</v>
      </c>
      <c r="CC98" s="86">
        <v>3936550078</v>
      </c>
      <c r="CD98" s="86"/>
      <c r="CE98" s="86"/>
      <c r="CF98" s="86"/>
      <c r="CG98" s="86"/>
      <c r="CH98" s="86"/>
      <c r="CI98" s="86"/>
      <c r="CJ98" s="86"/>
      <c r="CK98" s="86"/>
      <c r="CL98" s="86"/>
      <c r="CM98" s="86"/>
      <c r="CN98" s="87"/>
      <c r="CO98" s="87"/>
      <c r="CP98" s="87"/>
      <c r="CQ98" s="87"/>
      <c r="CR98" s="86"/>
      <c r="CS98" s="87"/>
      <c r="CT98" s="87"/>
      <c r="CU98" s="87"/>
      <c r="CV98" s="87"/>
      <c r="CW98" s="87"/>
      <c r="CX98" s="87"/>
      <c r="CY98" s="87"/>
      <c r="CZ98" s="87"/>
      <c r="DA98" s="86"/>
      <c r="DB98" s="87"/>
      <c r="DC98" s="87"/>
      <c r="DD98" s="87"/>
      <c r="DE98" s="82">
        <f t="shared" ref="DE98:DH100" si="799">BQ98+BU98+BZ98+CE98+CI98+CM98+CQ98+CV98+DA98</f>
        <v>2850000000</v>
      </c>
      <c r="DF98" s="102">
        <f t="shared" si="799"/>
        <v>6068145362</v>
      </c>
      <c r="DG98" s="102">
        <f t="shared" si="799"/>
        <v>5725396072</v>
      </c>
      <c r="DH98" s="102">
        <f t="shared" si="799"/>
        <v>5511373138</v>
      </c>
      <c r="DI98" s="102"/>
      <c r="DJ98" s="87"/>
      <c r="DK98" s="86"/>
      <c r="DL98" s="87"/>
      <c r="DM98" s="87"/>
      <c r="DN98" s="87">
        <f>1250000000*1.03</f>
        <v>1287500000</v>
      </c>
      <c r="DO98" s="87">
        <v>513871661</v>
      </c>
      <c r="DP98" s="87">
        <v>513792104</v>
      </c>
      <c r="DQ98" s="87">
        <v>513792104</v>
      </c>
      <c r="DR98" s="87"/>
      <c r="DS98" s="87">
        <v>1000000000</v>
      </c>
      <c r="DT98" s="788">
        <v>2650000000</v>
      </c>
      <c r="DU98" s="788">
        <v>1625101111</v>
      </c>
      <c r="DV98" s="788">
        <v>1166635236</v>
      </c>
      <c r="DW98" s="788"/>
      <c r="DX98" s="788"/>
      <c r="DY98" s="788">
        <v>2640000000</v>
      </c>
      <c r="DZ98" s="788">
        <v>2635592428</v>
      </c>
      <c r="EA98" s="788">
        <v>2570304032</v>
      </c>
      <c r="EB98" s="87"/>
      <c r="EC98" s="87"/>
      <c r="ED98" s="87"/>
      <c r="EE98" s="87"/>
      <c r="EF98" s="87"/>
      <c r="EG98" s="87"/>
      <c r="EH98" s="87"/>
      <c r="EI98" s="87"/>
      <c r="EJ98" s="87"/>
      <c r="EK98" s="87"/>
      <c r="EL98" s="87"/>
      <c r="EM98" s="87"/>
      <c r="EN98" s="87"/>
      <c r="EO98" s="87"/>
      <c r="EP98" s="87"/>
      <c r="EQ98" s="87"/>
      <c r="ER98" s="87"/>
      <c r="ES98" s="87"/>
      <c r="ET98" s="87"/>
      <c r="EU98" s="87"/>
      <c r="EV98" s="87"/>
      <c r="EW98" s="82">
        <f t="shared" ref="EW98:EX100" si="800">DJ98+DN98+DS98+DX98+EB98+EF98+EJ98+EN98+ES98</f>
        <v>2287500000</v>
      </c>
      <c r="EX98" s="90">
        <f t="shared" si="800"/>
        <v>5803871661</v>
      </c>
      <c r="EY98" s="90">
        <f t="shared" ref="EY98:EZ100" si="801">DL98+DP98+DU98+DZ98+ED98+EH98+EL98+EP98+EU98</f>
        <v>4774485643</v>
      </c>
      <c r="EZ98" s="90">
        <f t="shared" si="801"/>
        <v>4250731372</v>
      </c>
      <c r="FA98" s="173"/>
      <c r="FB98" s="87"/>
      <c r="FC98" s="88"/>
      <c r="FD98" s="88"/>
      <c r="FE98" s="88"/>
      <c r="FF98" s="133"/>
      <c r="FG98" s="87">
        <f>1287500000*1.03+3182700</f>
        <v>1329307700</v>
      </c>
      <c r="FH98" s="87">
        <v>2887920014</v>
      </c>
      <c r="FI98" s="87">
        <v>2766790758</v>
      </c>
      <c r="FJ98" s="87">
        <v>2699231583</v>
      </c>
      <c r="FK98" s="87"/>
      <c r="FL98" s="87">
        <v>750000000</v>
      </c>
      <c r="FM98" s="788">
        <v>3550010078</v>
      </c>
      <c r="FN98" s="788">
        <v>3381241602</v>
      </c>
      <c r="FO98" s="788">
        <v>3141305441.6300001</v>
      </c>
      <c r="FP98" s="788">
        <v>17368250</v>
      </c>
      <c r="FQ98" s="87"/>
      <c r="FR98" s="788"/>
      <c r="FS98" s="788"/>
      <c r="FT98" s="788"/>
      <c r="FU98" s="788">
        <v>65288396</v>
      </c>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2">
        <f>FB98+FG98+FL98+FQ98+FV98+GA98+GF98+GK98+GP98</f>
        <v>2079307700</v>
      </c>
      <c r="GV98" s="82">
        <f t="shared" ref="GV98:GY100" si="802">GQ98+GL98+GG98+GB98+FW98+FR98+FM98+FH98+FC98</f>
        <v>6437930092</v>
      </c>
      <c r="GW98" s="82">
        <f t="shared" si="802"/>
        <v>6148032360</v>
      </c>
      <c r="GX98" s="82">
        <f t="shared" si="802"/>
        <v>5840537024.6300001</v>
      </c>
      <c r="GY98" s="792">
        <f t="shared" si="802"/>
        <v>82656646</v>
      </c>
      <c r="GZ98" s="792">
        <f t="shared" ref="GZ98:GZ100" si="803">AC98+BQ98+DJ98+FB98</f>
        <v>0</v>
      </c>
      <c r="HA98" s="792">
        <f t="shared" ref="HA98:HA100" si="804">AD98+BR98+DK98+FC98</f>
        <v>0</v>
      </c>
      <c r="HB98" s="792">
        <f t="shared" ref="HB98:HB100" si="805">AE98+BS98+DL98+FD98</f>
        <v>0</v>
      </c>
      <c r="HC98" s="792">
        <f t="shared" ref="HC98:HC100" si="806">AF98+BT98+DM98+FE98</f>
        <v>0</v>
      </c>
      <c r="HD98" s="792">
        <f t="shared" ref="HD98:HD100" si="807">FF98</f>
        <v>0</v>
      </c>
      <c r="HE98" s="792">
        <f t="shared" ref="HE98:HE100" si="808">AG98+BU98+DN98+FG98</f>
        <v>5085597162</v>
      </c>
      <c r="HF98" s="792">
        <f t="shared" ref="HF98:HF100" si="809">AH98+BV98+DO98+FH98</f>
        <v>5972795113</v>
      </c>
      <c r="HG98" s="792">
        <f t="shared" ref="HG98:HG100" si="810">AI98+BW98+DP98+FI98</f>
        <v>5028355922</v>
      </c>
      <c r="HH98" s="792">
        <f t="shared" ref="HH98:HH100" si="811">AJ98+BX98+DQ98+FJ98</f>
        <v>4787846747</v>
      </c>
      <c r="HI98" s="792">
        <f t="shared" ref="HI98:HI100" si="812">BY98+DR98+FK98</f>
        <v>0</v>
      </c>
      <c r="HJ98" s="792">
        <f t="shared" ref="HJ98:HJ100" si="813">AK98+BZ98+DS98+FL98</f>
        <v>6516953997</v>
      </c>
      <c r="HK98" s="792">
        <f t="shared" ref="HK98:HK100" si="814">AL98+CA98+DT98+FM98</f>
        <v>13372977878</v>
      </c>
      <c r="HL98" s="792">
        <f t="shared" ref="HL98:HL100" si="815">AM98+CB98+DU98+FN98</f>
        <v>11982868140</v>
      </c>
      <c r="HM98" s="792">
        <f t="shared" ref="HM98:HM100" si="816">AN98+CC98+DV98+FO98</f>
        <v>11190393170.630001</v>
      </c>
      <c r="HN98" s="792">
        <f t="shared" ref="HN98:HN100" si="817">CD98+DW98+FP98</f>
        <v>17368250</v>
      </c>
      <c r="HO98" s="792">
        <f t="shared" ref="HO98:HO100" si="818">AO98+CE98+DX98+FQ98</f>
        <v>0</v>
      </c>
      <c r="HP98" s="792">
        <f t="shared" ref="HP98:HP100" si="819">AP98+CF98+DY98+FR98</f>
        <v>2640000000</v>
      </c>
      <c r="HQ98" s="792">
        <f t="shared" ref="HQ98:HQ100" si="820">AQ98+CG98+DZ98+FS98</f>
        <v>2635592428</v>
      </c>
      <c r="HR98" s="792">
        <f t="shared" ref="HR98:HR100" si="821">AR98+CH98+EA98+FT98</f>
        <v>2570304032</v>
      </c>
      <c r="HS98" s="792">
        <f t="shared" ref="HS98:HS100" si="822">FU98</f>
        <v>65288396</v>
      </c>
      <c r="HT98" s="792">
        <f t="shared" ref="HT98:HT100" si="823">AS98+CI98+EB98+FV98</f>
        <v>0</v>
      </c>
      <c r="HU98" s="792">
        <f t="shared" ref="HU98:HU100" si="824">AT98+CJ98+EC98+FW98</f>
        <v>0</v>
      </c>
      <c r="HV98" s="792">
        <f t="shared" ref="HV98:HV100" si="825">AU98+CK98+ED98+FX98</f>
        <v>0</v>
      </c>
      <c r="HW98" s="792">
        <f t="shared" ref="HW98:HW100" si="826">AV98+CL98+EE98+FY98</f>
        <v>0</v>
      </c>
      <c r="HX98" s="792">
        <f t="shared" ref="HX98:HX100" si="827">FZ98</f>
        <v>0</v>
      </c>
      <c r="HY98" s="792">
        <f t="shared" ref="HY98:HY100" si="828">AW98+CM98+EF98+GA98</f>
        <v>0</v>
      </c>
      <c r="HZ98" s="792">
        <f t="shared" ref="HZ98:HZ100" si="829">AX98+CN98+EG98+GB98</f>
        <v>0</v>
      </c>
      <c r="IA98" s="792">
        <f t="shared" ref="IA98:IA100" si="830">AY98+CO98+EH98+GC98</f>
        <v>0</v>
      </c>
      <c r="IB98" s="792">
        <f t="shared" ref="IB98:IB100" si="831">AZ98+CP98+EI98+GD98</f>
        <v>0</v>
      </c>
      <c r="IC98" s="792">
        <f t="shared" ref="IC98:IC100" si="832">GE98</f>
        <v>0</v>
      </c>
      <c r="ID98" s="792">
        <f t="shared" ref="ID98:ID100" si="833">BA98+CQ98+EJ98+GF98</f>
        <v>0</v>
      </c>
      <c r="IE98" s="792">
        <f t="shared" ref="IE98:IE100" si="834">BB98+CR98+EK98+GG98</f>
        <v>0</v>
      </c>
      <c r="IF98" s="792">
        <f t="shared" ref="IF98:IF100" si="835">BC98+CS98+EL98+GH98</f>
        <v>0</v>
      </c>
      <c r="IG98" s="792">
        <f t="shared" ref="IG98:IG100" si="836">BD98+CT98+EM98+GI98</f>
        <v>0</v>
      </c>
      <c r="IH98" s="792">
        <f t="shared" ref="IH98:IH100" si="837">CU98+GJ98</f>
        <v>0</v>
      </c>
      <c r="II98" s="792">
        <f t="shared" ref="II98:II100" si="838">BE98+CV98+EN98+GK98</f>
        <v>0</v>
      </c>
      <c r="IJ98" s="792">
        <f t="shared" ref="IJ98:IJ100" si="839">BF98+CW98+EO98+GL98</f>
        <v>0</v>
      </c>
      <c r="IK98" s="792">
        <f t="shared" ref="IK98:IK100" si="840">BG98+CX98+EP98+GM98</f>
        <v>0</v>
      </c>
      <c r="IL98" s="792">
        <f t="shared" ref="IL98:IL100" si="841">BH98+CY98+EQ98+GM98</f>
        <v>0</v>
      </c>
      <c r="IM98" s="792">
        <f t="shared" ref="IM98:IM100" si="842">CZ98+ER98+GO98</f>
        <v>0</v>
      </c>
      <c r="IN98" s="792">
        <f t="shared" ref="IN98:IN100" si="843">BI98+DA98+ES98+GP98</f>
        <v>0</v>
      </c>
      <c r="IO98" s="792"/>
      <c r="IP98" s="792"/>
      <c r="IQ98" s="792"/>
      <c r="IR98" s="792"/>
      <c r="IS98" s="792">
        <f t="shared" ref="IS98:IS100" si="844">GZ98+HE98+HJ98+HO98+HT98+HY98+ID98+II98+IN98</f>
        <v>11602551159</v>
      </c>
      <c r="IT98" s="792">
        <f t="shared" ref="IT98:IT100" si="845">HA98+HF98+HK98+HP98+HU98+HZ98+IE98+IJ98+IO98</f>
        <v>21985772991</v>
      </c>
      <c r="IU98" s="792">
        <f t="shared" ref="IU98:IU100" si="846">HB98+HG98+HL98+HQ98+HV98+IA98+IF98+IK98+IP98</f>
        <v>19646816490</v>
      </c>
      <c r="IV98" s="792">
        <f t="shared" ref="IV98:IV100" si="847">HC98+HH98+HM98+HR98+HW98+IB98+IG98+IL98+IQ98</f>
        <v>18548543949.630001</v>
      </c>
      <c r="IW98" s="793">
        <f t="shared" ref="IW98:IW100" si="848">HD98+HI98+HN98+HS98+HX98+IC98+IH98+IM98+IR98</f>
        <v>82656646</v>
      </c>
    </row>
    <row r="99" spans="1:257" ht="81.75" customHeight="1" x14ac:dyDescent="0.2">
      <c r="A99" s="346"/>
      <c r="B99" s="346"/>
      <c r="C99" s="286"/>
      <c r="D99" s="331"/>
      <c r="E99" s="324"/>
      <c r="F99" s="324"/>
      <c r="G99" s="802">
        <v>66</v>
      </c>
      <c r="H99" s="848" t="s">
        <v>267</v>
      </c>
      <c r="I99" s="422" t="s">
        <v>268</v>
      </c>
      <c r="J99" s="423" t="s">
        <v>266</v>
      </c>
      <c r="K99" s="423">
        <v>1</v>
      </c>
      <c r="L99" s="322" t="s">
        <v>58</v>
      </c>
      <c r="M99" s="379">
        <v>1</v>
      </c>
      <c r="N99" s="379">
        <v>1</v>
      </c>
      <c r="O99" s="267">
        <v>1</v>
      </c>
      <c r="P99" s="424">
        <v>1</v>
      </c>
      <c r="Q99" s="299">
        <v>1</v>
      </c>
      <c r="R99" s="275"/>
      <c r="S99" s="425">
        <v>1</v>
      </c>
      <c r="T99" s="299">
        <v>1</v>
      </c>
      <c r="U99" s="299"/>
      <c r="V99" s="426">
        <v>1</v>
      </c>
      <c r="W99" s="299">
        <v>1</v>
      </c>
      <c r="X99" s="322"/>
      <c r="Y99" s="756">
        <v>1</v>
      </c>
      <c r="Z99" s="427">
        <f>BM99/$BM$97</f>
        <v>0.53942113963002047</v>
      </c>
      <c r="AA99" s="272">
        <v>2</v>
      </c>
      <c r="AB99" s="281" t="s">
        <v>141</v>
      </c>
      <c r="AC99" s="45"/>
      <c r="AD99" s="42"/>
      <c r="AE99" s="41"/>
      <c r="AF99" s="41"/>
      <c r="AG99" s="42">
        <v>1343670070</v>
      </c>
      <c r="AH99" s="42">
        <v>2053670070</v>
      </c>
      <c r="AI99" s="42">
        <v>814622000</v>
      </c>
      <c r="AJ99" s="42">
        <v>814622000</v>
      </c>
      <c r="AK99" s="53"/>
      <c r="AL99" s="42"/>
      <c r="AM99" s="42"/>
      <c r="AN99" s="42"/>
      <c r="AO99" s="53"/>
      <c r="AP99" s="42"/>
      <c r="AQ99" s="42"/>
      <c r="AR99" s="42"/>
      <c r="AS99" s="45">
        <v>4987433131</v>
      </c>
      <c r="AT99" s="42">
        <v>5768635462</v>
      </c>
      <c r="AU99" s="41">
        <v>5222850617</v>
      </c>
      <c r="AV99" s="41">
        <v>5222850617</v>
      </c>
      <c r="AW99" s="45"/>
      <c r="AX99" s="42"/>
      <c r="AY99" s="42"/>
      <c r="AZ99" s="42"/>
      <c r="BA99" s="42"/>
      <c r="BB99" s="42">
        <v>934549247</v>
      </c>
      <c r="BC99" s="42">
        <v>703809200</v>
      </c>
      <c r="BD99" s="42">
        <v>703809200</v>
      </c>
      <c r="BE99" s="45"/>
      <c r="BF99" s="42"/>
      <c r="BG99" s="41"/>
      <c r="BH99" s="41"/>
      <c r="BI99" s="45"/>
      <c r="BJ99" s="42"/>
      <c r="BK99" s="42"/>
      <c r="BL99" s="42"/>
      <c r="BM99" s="40">
        <f>+AC99+AG99+AK99+AO99+AS99+AW99+BA99+BE99+BI99</f>
        <v>6331103201</v>
      </c>
      <c r="BN99" s="41">
        <f t="shared" si="798"/>
        <v>8756854779</v>
      </c>
      <c r="BO99" s="41">
        <f t="shared" si="798"/>
        <v>6741281817</v>
      </c>
      <c r="BP99" s="41">
        <f t="shared" si="798"/>
        <v>6741281817</v>
      </c>
      <c r="BQ99" s="87"/>
      <c r="BR99" s="87"/>
      <c r="BS99" s="87"/>
      <c r="BT99" s="87"/>
      <c r="BU99" s="87">
        <v>1383252490.1000001</v>
      </c>
      <c r="BV99" s="86">
        <f>1839373900</f>
        <v>1839373900</v>
      </c>
      <c r="BW99" s="86">
        <v>1331036729</v>
      </c>
      <c r="BX99" s="86">
        <v>1284313328</v>
      </c>
      <c r="BY99" s="86"/>
      <c r="BZ99" s="86">
        <v>1400000000</v>
      </c>
      <c r="CA99" s="86">
        <f>1593371259+144291779</f>
        <v>1737663038</v>
      </c>
      <c r="CB99" s="86">
        <f>1207461782+144291779</f>
        <v>1351753561</v>
      </c>
      <c r="CC99" s="86">
        <f>1186774267+144291779</f>
        <v>1331066046</v>
      </c>
      <c r="CD99" s="86"/>
      <c r="CE99" s="86"/>
      <c r="CF99" s="428">
        <v>7520231341</v>
      </c>
      <c r="CG99" s="86">
        <v>6621047614</v>
      </c>
      <c r="CH99" s="86">
        <v>6621047614</v>
      </c>
      <c r="CI99" s="86">
        <v>233587702.31</v>
      </c>
      <c r="CJ99" s="86"/>
      <c r="CK99" s="86"/>
      <c r="CL99" s="86"/>
      <c r="CM99" s="86"/>
      <c r="CN99" s="87"/>
      <c r="CO99" s="87"/>
      <c r="CP99" s="87"/>
      <c r="CQ99" s="86"/>
      <c r="CR99" s="86">
        <f>171253920-171253920</f>
        <v>0</v>
      </c>
      <c r="CS99" s="86">
        <f>171253920-171253920</f>
        <v>0</v>
      </c>
      <c r="CT99" s="86">
        <f>171253920-171253920</f>
        <v>0</v>
      </c>
      <c r="CU99" s="86"/>
      <c r="CV99" s="87"/>
      <c r="CW99" s="87"/>
      <c r="CX99" s="87"/>
      <c r="CY99" s="87"/>
      <c r="CZ99" s="87"/>
      <c r="DA99" s="87"/>
      <c r="DB99" s="87"/>
      <c r="DC99" s="87"/>
      <c r="DD99" s="87"/>
      <c r="DE99" s="82">
        <f t="shared" si="799"/>
        <v>3016840192.4100003</v>
      </c>
      <c r="DF99" s="102">
        <f t="shared" si="799"/>
        <v>11097268279</v>
      </c>
      <c r="DG99" s="102">
        <f t="shared" si="799"/>
        <v>9303837904</v>
      </c>
      <c r="DH99" s="102">
        <f t="shared" si="799"/>
        <v>9236426988</v>
      </c>
      <c r="DI99" s="102"/>
      <c r="DJ99" s="87"/>
      <c r="DK99" s="86"/>
      <c r="DL99" s="87"/>
      <c r="DM99" s="87"/>
      <c r="DN99" s="87">
        <v>1424750064.803</v>
      </c>
      <c r="DO99" s="788">
        <f>910365528+90796581.24</f>
        <v>1001162109.24</v>
      </c>
      <c r="DP99" s="788">
        <v>521518244</v>
      </c>
      <c r="DQ99" s="788">
        <v>54339928</v>
      </c>
      <c r="DR99" s="87"/>
      <c r="DS99" s="87">
        <v>1000000000</v>
      </c>
      <c r="DT99" s="788">
        <v>282738450</v>
      </c>
      <c r="DU99" s="788">
        <v>265370200</v>
      </c>
      <c r="DV99" s="788">
        <v>265370200</v>
      </c>
      <c r="DW99" s="788"/>
      <c r="DX99" s="788"/>
      <c r="DY99" s="788">
        <f>8216499579.24-90796581.24</f>
        <v>8125702998</v>
      </c>
      <c r="DZ99" s="788">
        <v>6638642159</v>
      </c>
      <c r="EA99" s="788">
        <v>6421050738</v>
      </c>
      <c r="EB99" s="87">
        <v>240595333.3793</v>
      </c>
      <c r="EC99" s="87"/>
      <c r="ED99" s="87"/>
      <c r="EE99" s="87"/>
      <c r="EF99" s="87"/>
      <c r="EG99" s="87"/>
      <c r="EH99" s="87"/>
      <c r="EI99" s="87"/>
      <c r="EJ99" s="87"/>
      <c r="EK99" s="86"/>
      <c r="EL99" s="87"/>
      <c r="EM99" s="87"/>
      <c r="EN99" s="87"/>
      <c r="EO99" s="87"/>
      <c r="EP99" s="87"/>
      <c r="EQ99" s="87"/>
      <c r="ER99" s="87"/>
      <c r="ES99" s="87"/>
      <c r="ET99" s="87"/>
      <c r="EU99" s="87"/>
      <c r="EV99" s="87"/>
      <c r="EW99" s="82">
        <f t="shared" si="800"/>
        <v>2665345398.1823001</v>
      </c>
      <c r="EX99" s="89">
        <f t="shared" si="800"/>
        <v>9409603557.2399998</v>
      </c>
      <c r="EY99" s="90">
        <f t="shared" si="801"/>
        <v>7425530603</v>
      </c>
      <c r="EZ99" s="90">
        <f t="shared" si="801"/>
        <v>6740760866</v>
      </c>
      <c r="FA99" s="173"/>
      <c r="FB99" s="87"/>
      <c r="FC99" s="88"/>
      <c r="FD99" s="88"/>
      <c r="FE99" s="88"/>
      <c r="FF99" s="133"/>
      <c r="FG99" s="87">
        <f>1424750064.803*1.03</f>
        <v>1467492566.7470901</v>
      </c>
      <c r="FH99" s="788">
        <v>967911551.72000003</v>
      </c>
      <c r="FI99" s="87">
        <v>41690912</v>
      </c>
      <c r="FJ99" s="87"/>
      <c r="FK99" s="87">
        <v>462306840</v>
      </c>
      <c r="FL99" s="87">
        <v>750000000</v>
      </c>
      <c r="FM99" s="788">
        <v>285198000</v>
      </c>
      <c r="FN99" s="788">
        <v>272872538.37</v>
      </c>
      <c r="FO99" s="788">
        <v>272872538.37</v>
      </c>
      <c r="FP99" s="788"/>
      <c r="FQ99" s="788"/>
      <c r="FR99" s="788">
        <v>13377288477.24</v>
      </c>
      <c r="FS99" s="788">
        <v>13377288477</v>
      </c>
      <c r="FT99" s="788">
        <v>9481583217</v>
      </c>
      <c r="FU99" s="788">
        <v>217591421</v>
      </c>
      <c r="FV99" s="87">
        <v>247813193.38067901</v>
      </c>
      <c r="FW99" s="87"/>
      <c r="FX99" s="87"/>
      <c r="FY99" s="87"/>
      <c r="FZ99" s="87"/>
      <c r="GA99" s="87"/>
      <c r="GB99" s="87"/>
      <c r="GC99" s="87"/>
      <c r="GD99" s="87"/>
      <c r="GE99" s="87"/>
      <c r="GF99" s="87"/>
      <c r="GG99" s="87"/>
      <c r="GH99" s="87"/>
      <c r="GI99" s="87"/>
      <c r="GJ99" s="87"/>
      <c r="GK99" s="87"/>
      <c r="GL99" s="87"/>
      <c r="GM99" s="87"/>
      <c r="GN99" s="87"/>
      <c r="GO99" s="87"/>
      <c r="GP99" s="87">
        <v>2000000000</v>
      </c>
      <c r="GQ99" s="87"/>
      <c r="GR99" s="87"/>
      <c r="GS99" s="87"/>
      <c r="GT99" s="87"/>
      <c r="GU99" s="82">
        <f>FB99+FG99+FL99+FQ99+FV99+GA99+GF99+GK99+GP99</f>
        <v>4465305760.1277695</v>
      </c>
      <c r="GV99" s="82">
        <f t="shared" si="802"/>
        <v>14630398028.959999</v>
      </c>
      <c r="GW99" s="82">
        <f t="shared" si="802"/>
        <v>13691851927.370001</v>
      </c>
      <c r="GX99" s="82">
        <f t="shared" si="802"/>
        <v>9754455755.3700008</v>
      </c>
      <c r="GY99" s="792">
        <f t="shared" si="802"/>
        <v>679898261</v>
      </c>
      <c r="GZ99" s="792">
        <f t="shared" si="803"/>
        <v>0</v>
      </c>
      <c r="HA99" s="792">
        <f t="shared" si="804"/>
        <v>0</v>
      </c>
      <c r="HB99" s="792">
        <f t="shared" si="805"/>
        <v>0</v>
      </c>
      <c r="HC99" s="792">
        <f t="shared" si="806"/>
        <v>0</v>
      </c>
      <c r="HD99" s="792">
        <f t="shared" si="807"/>
        <v>0</v>
      </c>
      <c r="HE99" s="792">
        <f t="shared" si="808"/>
        <v>5619165191.6500902</v>
      </c>
      <c r="HF99" s="792">
        <f t="shared" si="809"/>
        <v>5862117630.96</v>
      </c>
      <c r="HG99" s="792">
        <f t="shared" si="810"/>
        <v>2708867885</v>
      </c>
      <c r="HH99" s="792">
        <f t="shared" si="811"/>
        <v>2153275256</v>
      </c>
      <c r="HI99" s="792">
        <f t="shared" si="812"/>
        <v>462306840</v>
      </c>
      <c r="HJ99" s="792">
        <f t="shared" si="813"/>
        <v>3150000000</v>
      </c>
      <c r="HK99" s="792">
        <f t="shared" si="814"/>
        <v>2305599488</v>
      </c>
      <c r="HL99" s="792">
        <f t="shared" si="815"/>
        <v>1889996299.3699999</v>
      </c>
      <c r="HM99" s="792">
        <f t="shared" si="816"/>
        <v>1869308784.3699999</v>
      </c>
      <c r="HN99" s="792">
        <f t="shared" si="817"/>
        <v>0</v>
      </c>
      <c r="HO99" s="792">
        <f t="shared" si="818"/>
        <v>0</v>
      </c>
      <c r="HP99" s="792">
        <f t="shared" si="819"/>
        <v>29023222816.239998</v>
      </c>
      <c r="HQ99" s="792">
        <f t="shared" si="820"/>
        <v>26636978250</v>
      </c>
      <c r="HR99" s="792">
        <f t="shared" si="821"/>
        <v>22523681569</v>
      </c>
      <c r="HS99" s="792">
        <f t="shared" si="822"/>
        <v>217591421</v>
      </c>
      <c r="HT99" s="792">
        <f t="shared" si="823"/>
        <v>5709429360.0699797</v>
      </c>
      <c r="HU99" s="792">
        <f t="shared" si="824"/>
        <v>5768635462</v>
      </c>
      <c r="HV99" s="792">
        <f t="shared" si="825"/>
        <v>5222850617</v>
      </c>
      <c r="HW99" s="792">
        <f t="shared" si="826"/>
        <v>5222850617</v>
      </c>
      <c r="HX99" s="792">
        <f t="shared" si="827"/>
        <v>0</v>
      </c>
      <c r="HY99" s="792">
        <f t="shared" si="828"/>
        <v>0</v>
      </c>
      <c r="HZ99" s="792">
        <f t="shared" si="829"/>
        <v>0</v>
      </c>
      <c r="IA99" s="792">
        <f t="shared" si="830"/>
        <v>0</v>
      </c>
      <c r="IB99" s="792">
        <f t="shared" si="831"/>
        <v>0</v>
      </c>
      <c r="IC99" s="792">
        <f t="shared" si="832"/>
        <v>0</v>
      </c>
      <c r="ID99" s="792">
        <f t="shared" si="833"/>
        <v>0</v>
      </c>
      <c r="IE99" s="792">
        <f t="shared" si="834"/>
        <v>934549247</v>
      </c>
      <c r="IF99" s="792">
        <f t="shared" si="835"/>
        <v>703809200</v>
      </c>
      <c r="IG99" s="792">
        <f t="shared" si="836"/>
        <v>703809200</v>
      </c>
      <c r="IH99" s="792">
        <f t="shared" si="837"/>
        <v>0</v>
      </c>
      <c r="II99" s="792">
        <f t="shared" si="838"/>
        <v>0</v>
      </c>
      <c r="IJ99" s="792">
        <f t="shared" si="839"/>
        <v>0</v>
      </c>
      <c r="IK99" s="792">
        <f t="shared" si="840"/>
        <v>0</v>
      </c>
      <c r="IL99" s="792">
        <f t="shared" si="841"/>
        <v>0</v>
      </c>
      <c r="IM99" s="792">
        <f t="shared" si="842"/>
        <v>0</v>
      </c>
      <c r="IN99" s="792">
        <f t="shared" si="843"/>
        <v>2000000000</v>
      </c>
      <c r="IO99" s="792"/>
      <c r="IP99" s="792"/>
      <c r="IQ99" s="792"/>
      <c r="IR99" s="792"/>
      <c r="IS99" s="792">
        <f t="shared" si="844"/>
        <v>16478594551.72007</v>
      </c>
      <c r="IT99" s="792">
        <f t="shared" si="845"/>
        <v>43894124644.199997</v>
      </c>
      <c r="IU99" s="792">
        <f t="shared" si="846"/>
        <v>37162502251.369995</v>
      </c>
      <c r="IV99" s="792">
        <f t="shared" si="847"/>
        <v>32472925426.369999</v>
      </c>
      <c r="IW99" s="793">
        <f t="shared" si="848"/>
        <v>679898261</v>
      </c>
    </row>
    <row r="100" spans="1:257" ht="59.25" customHeight="1" x14ac:dyDescent="0.2">
      <c r="A100" s="346"/>
      <c r="B100" s="346"/>
      <c r="C100" s="284"/>
      <c r="D100" s="293"/>
      <c r="E100" s="295"/>
      <c r="F100" s="295"/>
      <c r="G100" s="802">
        <v>67</v>
      </c>
      <c r="H100" s="848" t="s">
        <v>269</v>
      </c>
      <c r="I100" s="422" t="s">
        <v>270</v>
      </c>
      <c r="J100" s="423" t="s">
        <v>266</v>
      </c>
      <c r="K100" s="423">
        <v>1</v>
      </c>
      <c r="L100" s="322" t="s">
        <v>58</v>
      </c>
      <c r="M100" s="379">
        <v>1</v>
      </c>
      <c r="N100" s="379">
        <v>1</v>
      </c>
      <c r="O100" s="267">
        <v>1</v>
      </c>
      <c r="P100" s="424">
        <v>1</v>
      </c>
      <c r="Q100" s="299">
        <v>1</v>
      </c>
      <c r="R100" s="275"/>
      <c r="S100" s="425">
        <v>1</v>
      </c>
      <c r="T100" s="299">
        <v>1</v>
      </c>
      <c r="U100" s="299"/>
      <c r="V100" s="426">
        <v>1</v>
      </c>
      <c r="W100" s="299">
        <v>1</v>
      </c>
      <c r="X100" s="322"/>
      <c r="Y100" s="756">
        <v>1</v>
      </c>
      <c r="Z100" s="427">
        <f>BM100/$BM$97</f>
        <v>8.6905795870728358E-2</v>
      </c>
      <c r="AA100" s="272">
        <v>4</v>
      </c>
      <c r="AB100" s="281" t="s">
        <v>114</v>
      </c>
      <c r="AC100" s="45"/>
      <c r="AD100" s="42"/>
      <c r="AE100" s="41"/>
      <c r="AF100" s="41"/>
      <c r="AG100" s="47">
        <v>1020000000</v>
      </c>
      <c r="AH100" s="42">
        <v>1020000000</v>
      </c>
      <c r="AI100" s="42">
        <v>994920199</v>
      </c>
      <c r="AJ100" s="42">
        <v>994920199</v>
      </c>
      <c r="AK100" s="45"/>
      <c r="AL100" s="42"/>
      <c r="AM100" s="42"/>
      <c r="AN100" s="42"/>
      <c r="AO100" s="45"/>
      <c r="AP100" s="42"/>
      <c r="AQ100" s="42"/>
      <c r="AR100" s="42"/>
      <c r="AS100" s="45"/>
      <c r="AT100" s="42"/>
      <c r="AU100" s="41"/>
      <c r="AV100" s="41"/>
      <c r="AW100" s="45"/>
      <c r="AX100" s="42"/>
      <c r="AY100" s="42"/>
      <c r="AZ100" s="42"/>
      <c r="BA100" s="45"/>
      <c r="BB100" s="42"/>
      <c r="BC100" s="42"/>
      <c r="BD100" s="42"/>
      <c r="BE100" s="45"/>
      <c r="BF100" s="42"/>
      <c r="BG100" s="41"/>
      <c r="BH100" s="41"/>
      <c r="BI100" s="45"/>
      <c r="BJ100" s="42"/>
      <c r="BK100" s="42"/>
      <c r="BL100" s="42"/>
      <c r="BM100" s="40">
        <f>+AC100+AG100+AK100+AO100+AS100+AW100+BA100+BE100+BI100</f>
        <v>1020000000</v>
      </c>
      <c r="BN100" s="41">
        <f t="shared" si="798"/>
        <v>1020000000</v>
      </c>
      <c r="BO100" s="41">
        <f t="shared" si="798"/>
        <v>994920199</v>
      </c>
      <c r="BP100" s="41">
        <f t="shared" si="798"/>
        <v>994920199</v>
      </c>
      <c r="BQ100" s="87"/>
      <c r="BR100" s="87"/>
      <c r="BS100" s="87"/>
      <c r="BT100" s="87"/>
      <c r="BU100" s="87">
        <v>1050600000</v>
      </c>
      <c r="BV100" s="87"/>
      <c r="BW100" s="87"/>
      <c r="BX100" s="87"/>
      <c r="BY100" s="87"/>
      <c r="BZ100" s="87"/>
      <c r="CA100" s="87">
        <v>1398986700</v>
      </c>
      <c r="CB100" s="87">
        <v>1041643900</v>
      </c>
      <c r="CC100" s="87">
        <v>994920199</v>
      </c>
      <c r="CD100" s="87"/>
      <c r="CE100" s="87"/>
      <c r="CF100" s="86"/>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2">
        <f t="shared" si="799"/>
        <v>1050600000</v>
      </c>
      <c r="DF100" s="102">
        <f t="shared" si="799"/>
        <v>1398986700</v>
      </c>
      <c r="DG100" s="102">
        <f t="shared" si="799"/>
        <v>1041643900</v>
      </c>
      <c r="DH100" s="102">
        <f t="shared" si="799"/>
        <v>994920199</v>
      </c>
      <c r="DI100" s="102"/>
      <c r="DJ100" s="87"/>
      <c r="DK100" s="86"/>
      <c r="DL100" s="87"/>
      <c r="DM100" s="87"/>
      <c r="DN100" s="87">
        <f>1050600000*1.03</f>
        <v>1082118000</v>
      </c>
      <c r="DO100" s="87"/>
      <c r="DP100" s="87"/>
      <c r="DQ100" s="87"/>
      <c r="DR100" s="87"/>
      <c r="DS100" s="87"/>
      <c r="DT100" s="788">
        <v>900000000</v>
      </c>
      <c r="DU100" s="788">
        <v>894509456</v>
      </c>
      <c r="DV100" s="788">
        <v>894509456</v>
      </c>
      <c r="DW100" s="788"/>
      <c r="DX100" s="788"/>
      <c r="DY100" s="788">
        <v>190800000</v>
      </c>
      <c r="DZ100" s="788">
        <v>87000000</v>
      </c>
      <c r="EA100" s="788">
        <v>87000000</v>
      </c>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2">
        <f t="shared" si="800"/>
        <v>1082118000</v>
      </c>
      <c r="EX100" s="90">
        <f t="shared" si="800"/>
        <v>1090800000</v>
      </c>
      <c r="EY100" s="90">
        <f t="shared" si="801"/>
        <v>981509456</v>
      </c>
      <c r="EZ100" s="90">
        <f t="shared" si="801"/>
        <v>981509456</v>
      </c>
      <c r="FA100" s="173"/>
      <c r="FB100" s="87"/>
      <c r="FC100" s="88"/>
      <c r="FD100" s="88"/>
      <c r="FE100" s="88"/>
      <c r="FF100" s="133"/>
      <c r="FG100" s="87">
        <f>1082118000*1.03</f>
        <v>1114581540</v>
      </c>
      <c r="FH100" s="87">
        <v>481355304</v>
      </c>
      <c r="FI100" s="87">
        <f>'[1]METAS Y PROYECTOS'!$P$29+'[1]METAS Y PROYECTOS'!$P$30</f>
        <v>481355304</v>
      </c>
      <c r="FJ100" s="87">
        <f>'[1]METAS Y PROYECTOS'!$Q$29+'[1]METAS Y PROYECTOS'!$Q$30</f>
        <v>481355304</v>
      </c>
      <c r="FK100" s="87"/>
      <c r="FL100" s="87"/>
      <c r="FM100" s="788">
        <v>818644696</v>
      </c>
      <c r="FN100" s="788">
        <v>806845833</v>
      </c>
      <c r="FO100" s="788">
        <v>806845833</v>
      </c>
      <c r="FP100" s="788"/>
      <c r="FQ100" s="87"/>
      <c r="FR100" s="788"/>
      <c r="FS100" s="788"/>
      <c r="FT100" s="788"/>
      <c r="FU100" s="788"/>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2">
        <f>FB100+FG100+FL100+FQ100+FV100+GA100+GF100+GK100+GP100</f>
        <v>1114581540</v>
      </c>
      <c r="GV100" s="82">
        <f t="shared" si="802"/>
        <v>1300000000</v>
      </c>
      <c r="GW100" s="82">
        <f t="shared" si="802"/>
        <v>1288201137</v>
      </c>
      <c r="GX100" s="82">
        <f t="shared" si="802"/>
        <v>1288201137</v>
      </c>
      <c r="GY100" s="792">
        <f t="shared" si="802"/>
        <v>0</v>
      </c>
      <c r="GZ100" s="792">
        <f t="shared" si="803"/>
        <v>0</v>
      </c>
      <c r="HA100" s="792">
        <f t="shared" si="804"/>
        <v>0</v>
      </c>
      <c r="HB100" s="792">
        <f t="shared" si="805"/>
        <v>0</v>
      </c>
      <c r="HC100" s="792">
        <f t="shared" si="806"/>
        <v>0</v>
      </c>
      <c r="HD100" s="792">
        <f t="shared" si="807"/>
        <v>0</v>
      </c>
      <c r="HE100" s="792">
        <f t="shared" si="808"/>
        <v>4267299540</v>
      </c>
      <c r="HF100" s="792">
        <f t="shared" si="809"/>
        <v>1501355304</v>
      </c>
      <c r="HG100" s="792">
        <f t="shared" si="810"/>
        <v>1476275503</v>
      </c>
      <c r="HH100" s="792">
        <f t="shared" si="811"/>
        <v>1476275503</v>
      </c>
      <c r="HI100" s="792">
        <f t="shared" si="812"/>
        <v>0</v>
      </c>
      <c r="HJ100" s="792">
        <f t="shared" si="813"/>
        <v>0</v>
      </c>
      <c r="HK100" s="792">
        <f t="shared" si="814"/>
        <v>3117631396</v>
      </c>
      <c r="HL100" s="792">
        <f t="shared" si="815"/>
        <v>2742999189</v>
      </c>
      <c r="HM100" s="792">
        <f t="shared" si="816"/>
        <v>2696275488</v>
      </c>
      <c r="HN100" s="792">
        <f t="shared" si="817"/>
        <v>0</v>
      </c>
      <c r="HO100" s="792">
        <f t="shared" si="818"/>
        <v>0</v>
      </c>
      <c r="HP100" s="792">
        <f t="shared" si="819"/>
        <v>190800000</v>
      </c>
      <c r="HQ100" s="792">
        <f t="shared" si="820"/>
        <v>87000000</v>
      </c>
      <c r="HR100" s="792">
        <f t="shared" si="821"/>
        <v>87000000</v>
      </c>
      <c r="HS100" s="792">
        <f t="shared" si="822"/>
        <v>0</v>
      </c>
      <c r="HT100" s="792">
        <f t="shared" si="823"/>
        <v>0</v>
      </c>
      <c r="HU100" s="792">
        <f t="shared" si="824"/>
        <v>0</v>
      </c>
      <c r="HV100" s="792">
        <f t="shared" si="825"/>
        <v>0</v>
      </c>
      <c r="HW100" s="792">
        <f t="shared" si="826"/>
        <v>0</v>
      </c>
      <c r="HX100" s="792">
        <f t="shared" si="827"/>
        <v>0</v>
      </c>
      <c r="HY100" s="792">
        <f t="shared" si="828"/>
        <v>0</v>
      </c>
      <c r="HZ100" s="792">
        <f t="shared" si="829"/>
        <v>0</v>
      </c>
      <c r="IA100" s="792">
        <f t="shared" si="830"/>
        <v>0</v>
      </c>
      <c r="IB100" s="792">
        <f t="shared" si="831"/>
        <v>0</v>
      </c>
      <c r="IC100" s="792">
        <f t="shared" si="832"/>
        <v>0</v>
      </c>
      <c r="ID100" s="792">
        <f t="shared" si="833"/>
        <v>0</v>
      </c>
      <c r="IE100" s="792">
        <f t="shared" si="834"/>
        <v>0</v>
      </c>
      <c r="IF100" s="792">
        <f t="shared" si="835"/>
        <v>0</v>
      </c>
      <c r="IG100" s="792">
        <f t="shared" si="836"/>
        <v>0</v>
      </c>
      <c r="IH100" s="792">
        <f t="shared" si="837"/>
        <v>0</v>
      </c>
      <c r="II100" s="792">
        <f t="shared" si="838"/>
        <v>0</v>
      </c>
      <c r="IJ100" s="792">
        <f t="shared" si="839"/>
        <v>0</v>
      </c>
      <c r="IK100" s="792">
        <f t="shared" si="840"/>
        <v>0</v>
      </c>
      <c r="IL100" s="792">
        <f t="shared" si="841"/>
        <v>0</v>
      </c>
      <c r="IM100" s="792">
        <f t="shared" si="842"/>
        <v>0</v>
      </c>
      <c r="IN100" s="792">
        <f t="shared" si="843"/>
        <v>0</v>
      </c>
      <c r="IO100" s="792"/>
      <c r="IP100" s="792"/>
      <c r="IQ100" s="792"/>
      <c r="IR100" s="792"/>
      <c r="IS100" s="792">
        <f t="shared" si="844"/>
        <v>4267299540</v>
      </c>
      <c r="IT100" s="792">
        <f t="shared" si="845"/>
        <v>4809786700</v>
      </c>
      <c r="IU100" s="792">
        <f t="shared" si="846"/>
        <v>4306274692</v>
      </c>
      <c r="IV100" s="792">
        <f t="shared" si="847"/>
        <v>4259550991</v>
      </c>
      <c r="IW100" s="793">
        <f t="shared" si="848"/>
        <v>0</v>
      </c>
    </row>
    <row r="101" spans="1:257" ht="24.75" customHeight="1" x14ac:dyDescent="0.2">
      <c r="A101" s="346"/>
      <c r="B101" s="346"/>
      <c r="C101" s="252">
        <v>17</v>
      </c>
      <c r="D101" s="253" t="s">
        <v>271</v>
      </c>
      <c r="E101" s="254"/>
      <c r="F101" s="253"/>
      <c r="G101" s="252"/>
      <c r="H101" s="252"/>
      <c r="I101" s="252"/>
      <c r="J101" s="252"/>
      <c r="K101" s="252"/>
      <c r="L101" s="252"/>
      <c r="M101" s="252"/>
      <c r="N101" s="252"/>
      <c r="O101" s="252"/>
      <c r="P101" s="252"/>
      <c r="Q101" s="252"/>
      <c r="R101" s="252"/>
      <c r="S101" s="252"/>
      <c r="T101" s="252"/>
      <c r="U101" s="252"/>
      <c r="V101" s="252"/>
      <c r="W101" s="252"/>
      <c r="X101" s="252"/>
      <c r="Y101" s="749"/>
      <c r="Z101" s="252"/>
      <c r="AA101" s="252"/>
      <c r="AB101" s="252"/>
      <c r="AC101" s="38">
        <f t="shared" ref="AC101:BL101" si="849">SUM(AC102:AC107)</f>
        <v>0</v>
      </c>
      <c r="AD101" s="38">
        <f t="shared" si="849"/>
        <v>0</v>
      </c>
      <c r="AE101" s="38">
        <f t="shared" si="849"/>
        <v>0</v>
      </c>
      <c r="AF101" s="38">
        <f t="shared" si="849"/>
        <v>0</v>
      </c>
      <c r="AG101" s="38">
        <f t="shared" si="849"/>
        <v>0</v>
      </c>
      <c r="AH101" s="38">
        <f t="shared" si="849"/>
        <v>0</v>
      </c>
      <c r="AI101" s="38">
        <f t="shared" si="849"/>
        <v>0</v>
      </c>
      <c r="AJ101" s="38">
        <f t="shared" si="849"/>
        <v>0</v>
      </c>
      <c r="AK101" s="38">
        <f t="shared" si="849"/>
        <v>50000000</v>
      </c>
      <c r="AL101" s="38">
        <f t="shared" si="849"/>
        <v>50000000</v>
      </c>
      <c r="AM101" s="38">
        <f t="shared" si="849"/>
        <v>47986000</v>
      </c>
      <c r="AN101" s="38">
        <f t="shared" si="849"/>
        <v>7986000</v>
      </c>
      <c r="AO101" s="38">
        <f t="shared" si="849"/>
        <v>0</v>
      </c>
      <c r="AP101" s="38">
        <f t="shared" si="849"/>
        <v>0</v>
      </c>
      <c r="AQ101" s="38">
        <f t="shared" si="849"/>
        <v>0</v>
      </c>
      <c r="AR101" s="38">
        <f t="shared" si="849"/>
        <v>0</v>
      </c>
      <c r="AS101" s="38">
        <f t="shared" si="849"/>
        <v>0</v>
      </c>
      <c r="AT101" s="38">
        <f t="shared" si="849"/>
        <v>0</v>
      </c>
      <c r="AU101" s="38">
        <f t="shared" si="849"/>
        <v>0</v>
      </c>
      <c r="AV101" s="38">
        <f t="shared" si="849"/>
        <v>0</v>
      </c>
      <c r="AW101" s="38">
        <f t="shared" si="849"/>
        <v>0</v>
      </c>
      <c r="AX101" s="38">
        <f t="shared" si="849"/>
        <v>0</v>
      </c>
      <c r="AY101" s="38">
        <f t="shared" si="849"/>
        <v>0</v>
      </c>
      <c r="AZ101" s="38">
        <f t="shared" si="849"/>
        <v>0</v>
      </c>
      <c r="BA101" s="38">
        <f t="shared" si="849"/>
        <v>1100000000</v>
      </c>
      <c r="BB101" s="38">
        <f t="shared" si="849"/>
        <v>1097002022</v>
      </c>
      <c r="BC101" s="38">
        <f t="shared" si="849"/>
        <v>974131283</v>
      </c>
      <c r="BD101" s="38">
        <f t="shared" si="849"/>
        <v>531331283</v>
      </c>
      <c r="BE101" s="38">
        <f t="shared" si="849"/>
        <v>0</v>
      </c>
      <c r="BF101" s="38">
        <f t="shared" si="849"/>
        <v>0</v>
      </c>
      <c r="BG101" s="38">
        <f t="shared" si="849"/>
        <v>0</v>
      </c>
      <c r="BH101" s="38">
        <f t="shared" si="849"/>
        <v>0</v>
      </c>
      <c r="BI101" s="38">
        <f t="shared" si="849"/>
        <v>0</v>
      </c>
      <c r="BJ101" s="38">
        <f t="shared" si="849"/>
        <v>0</v>
      </c>
      <c r="BK101" s="38">
        <f t="shared" si="849"/>
        <v>0</v>
      </c>
      <c r="BL101" s="38">
        <f t="shared" si="849"/>
        <v>0</v>
      </c>
      <c r="BM101" s="38">
        <f t="shared" ref="BM101:DX101" si="850">SUM(BM102:BM107)</f>
        <v>1150000000</v>
      </c>
      <c r="BN101" s="38">
        <f t="shared" si="850"/>
        <v>1147002022</v>
      </c>
      <c r="BO101" s="38">
        <f t="shared" si="850"/>
        <v>1022117283</v>
      </c>
      <c r="BP101" s="38">
        <f t="shared" si="850"/>
        <v>539317283</v>
      </c>
      <c r="BQ101" s="38">
        <f t="shared" si="850"/>
        <v>0</v>
      </c>
      <c r="BR101" s="38">
        <f t="shared" si="850"/>
        <v>0</v>
      </c>
      <c r="BS101" s="38">
        <f t="shared" si="850"/>
        <v>0</v>
      </c>
      <c r="BT101" s="38">
        <f t="shared" si="850"/>
        <v>0</v>
      </c>
      <c r="BU101" s="38">
        <f t="shared" si="850"/>
        <v>0</v>
      </c>
      <c r="BV101" s="38">
        <f t="shared" si="850"/>
        <v>0</v>
      </c>
      <c r="BW101" s="38">
        <f t="shared" si="850"/>
        <v>0</v>
      </c>
      <c r="BX101" s="38">
        <f t="shared" si="850"/>
        <v>0</v>
      </c>
      <c r="BY101" s="38">
        <f t="shared" si="850"/>
        <v>0</v>
      </c>
      <c r="BZ101" s="38">
        <f t="shared" si="850"/>
        <v>50000000</v>
      </c>
      <c r="CA101" s="38">
        <f t="shared" si="850"/>
        <v>40000000</v>
      </c>
      <c r="CB101" s="38">
        <f t="shared" si="850"/>
        <v>0</v>
      </c>
      <c r="CC101" s="38">
        <f t="shared" si="850"/>
        <v>0</v>
      </c>
      <c r="CD101" s="38">
        <f t="shared" si="850"/>
        <v>40000000</v>
      </c>
      <c r="CE101" s="38">
        <f t="shared" si="850"/>
        <v>0</v>
      </c>
      <c r="CF101" s="38">
        <f t="shared" si="850"/>
        <v>0</v>
      </c>
      <c r="CG101" s="38">
        <f t="shared" si="850"/>
        <v>0</v>
      </c>
      <c r="CH101" s="38">
        <f t="shared" si="850"/>
        <v>0</v>
      </c>
      <c r="CI101" s="38">
        <f t="shared" si="850"/>
        <v>0</v>
      </c>
      <c r="CJ101" s="38">
        <f t="shared" si="850"/>
        <v>0</v>
      </c>
      <c r="CK101" s="38">
        <f t="shared" si="850"/>
        <v>0</v>
      </c>
      <c r="CL101" s="38">
        <f t="shared" si="850"/>
        <v>0</v>
      </c>
      <c r="CM101" s="38">
        <f t="shared" si="850"/>
        <v>0</v>
      </c>
      <c r="CN101" s="38">
        <f t="shared" si="850"/>
        <v>0</v>
      </c>
      <c r="CO101" s="38">
        <f t="shared" si="850"/>
        <v>0</v>
      </c>
      <c r="CP101" s="38">
        <f t="shared" si="850"/>
        <v>0</v>
      </c>
      <c r="CQ101" s="38">
        <f t="shared" si="850"/>
        <v>1133000000</v>
      </c>
      <c r="CR101" s="38">
        <f t="shared" si="850"/>
        <v>1341180171</v>
      </c>
      <c r="CS101" s="38">
        <f t="shared" si="850"/>
        <v>976986480</v>
      </c>
      <c r="CT101" s="38">
        <f t="shared" si="850"/>
        <v>976986480</v>
      </c>
      <c r="CU101" s="38">
        <f t="shared" si="850"/>
        <v>0</v>
      </c>
      <c r="CV101" s="38">
        <f t="shared" si="850"/>
        <v>0</v>
      </c>
      <c r="CW101" s="38">
        <f t="shared" si="850"/>
        <v>0</v>
      </c>
      <c r="CX101" s="38">
        <f t="shared" si="850"/>
        <v>0</v>
      </c>
      <c r="CY101" s="38">
        <f t="shared" si="850"/>
        <v>0</v>
      </c>
      <c r="CZ101" s="38">
        <f t="shared" si="850"/>
        <v>0</v>
      </c>
      <c r="DA101" s="38">
        <f t="shared" si="850"/>
        <v>0</v>
      </c>
      <c r="DB101" s="38">
        <f t="shared" si="850"/>
        <v>0</v>
      </c>
      <c r="DC101" s="38">
        <f t="shared" si="850"/>
        <v>0</v>
      </c>
      <c r="DD101" s="38">
        <f t="shared" si="850"/>
        <v>0</v>
      </c>
      <c r="DE101" s="38">
        <f t="shared" si="850"/>
        <v>1183000000</v>
      </c>
      <c r="DF101" s="38">
        <f t="shared" si="850"/>
        <v>1381180171</v>
      </c>
      <c r="DG101" s="38">
        <f t="shared" si="850"/>
        <v>976986480</v>
      </c>
      <c r="DH101" s="38">
        <f t="shared" si="850"/>
        <v>976986480</v>
      </c>
      <c r="DI101" s="38">
        <f t="shared" si="850"/>
        <v>40000000</v>
      </c>
      <c r="DJ101" s="38">
        <f t="shared" si="850"/>
        <v>0</v>
      </c>
      <c r="DK101" s="38">
        <f t="shared" si="850"/>
        <v>0</v>
      </c>
      <c r="DL101" s="38">
        <f t="shared" si="850"/>
        <v>0</v>
      </c>
      <c r="DM101" s="38">
        <f t="shared" si="850"/>
        <v>0</v>
      </c>
      <c r="DN101" s="38">
        <f t="shared" si="850"/>
        <v>0</v>
      </c>
      <c r="DO101" s="38">
        <f t="shared" si="850"/>
        <v>0</v>
      </c>
      <c r="DP101" s="38">
        <f t="shared" si="850"/>
        <v>0</v>
      </c>
      <c r="DQ101" s="38">
        <f t="shared" si="850"/>
        <v>0</v>
      </c>
      <c r="DR101" s="38">
        <f t="shared" si="850"/>
        <v>0</v>
      </c>
      <c r="DS101" s="38">
        <f t="shared" si="850"/>
        <v>15000000</v>
      </c>
      <c r="DT101" s="38">
        <f t="shared" si="850"/>
        <v>36000000</v>
      </c>
      <c r="DU101" s="38">
        <f t="shared" si="850"/>
        <v>2675000</v>
      </c>
      <c r="DV101" s="38">
        <f t="shared" si="850"/>
        <v>2675000</v>
      </c>
      <c r="DW101" s="38">
        <f t="shared" si="850"/>
        <v>0</v>
      </c>
      <c r="DX101" s="38">
        <f t="shared" si="850"/>
        <v>0</v>
      </c>
      <c r="DY101" s="38">
        <f t="shared" ref="DY101:EW101" si="851">SUM(DY102:DY107)</f>
        <v>0</v>
      </c>
      <c r="DZ101" s="38">
        <f t="shared" si="851"/>
        <v>0</v>
      </c>
      <c r="EA101" s="38">
        <f t="shared" si="851"/>
        <v>0</v>
      </c>
      <c r="EB101" s="38">
        <f t="shared" si="851"/>
        <v>0</v>
      </c>
      <c r="EC101" s="38">
        <f t="shared" si="851"/>
        <v>0</v>
      </c>
      <c r="ED101" s="38">
        <f t="shared" si="851"/>
        <v>0</v>
      </c>
      <c r="EE101" s="38">
        <f t="shared" si="851"/>
        <v>0</v>
      </c>
      <c r="EF101" s="38">
        <f t="shared" si="851"/>
        <v>0</v>
      </c>
      <c r="EG101" s="38">
        <f t="shared" si="851"/>
        <v>0</v>
      </c>
      <c r="EH101" s="38">
        <f t="shared" si="851"/>
        <v>0</v>
      </c>
      <c r="EI101" s="38">
        <f t="shared" si="851"/>
        <v>0</v>
      </c>
      <c r="EJ101" s="38">
        <f t="shared" si="851"/>
        <v>1166990000</v>
      </c>
      <c r="EK101" s="38">
        <f t="shared" si="851"/>
        <v>1396631487</v>
      </c>
      <c r="EL101" s="38">
        <f t="shared" si="851"/>
        <v>945212500</v>
      </c>
      <c r="EM101" s="38">
        <f t="shared" si="851"/>
        <v>945212500</v>
      </c>
      <c r="EN101" s="38">
        <f t="shared" si="851"/>
        <v>0</v>
      </c>
      <c r="EO101" s="38">
        <f t="shared" si="851"/>
        <v>0</v>
      </c>
      <c r="EP101" s="38">
        <f t="shared" si="851"/>
        <v>0</v>
      </c>
      <c r="EQ101" s="38">
        <f t="shared" si="851"/>
        <v>0</v>
      </c>
      <c r="ER101" s="38">
        <f t="shared" si="851"/>
        <v>0</v>
      </c>
      <c r="ES101" s="38">
        <f t="shared" si="851"/>
        <v>0</v>
      </c>
      <c r="ET101" s="38">
        <f t="shared" si="851"/>
        <v>0</v>
      </c>
      <c r="EU101" s="38">
        <f t="shared" si="851"/>
        <v>0</v>
      </c>
      <c r="EV101" s="38">
        <f t="shared" si="851"/>
        <v>0</v>
      </c>
      <c r="EW101" s="38">
        <f t="shared" si="851"/>
        <v>1181990000</v>
      </c>
      <c r="EX101" s="38">
        <f t="shared" ref="EX101:IW101" si="852">SUM(EX102:EX107)</f>
        <v>1432631487</v>
      </c>
      <c r="EY101" s="38">
        <f t="shared" si="852"/>
        <v>947887500</v>
      </c>
      <c r="EZ101" s="38">
        <f t="shared" si="852"/>
        <v>947887500</v>
      </c>
      <c r="FA101" s="38">
        <f t="shared" si="852"/>
        <v>0</v>
      </c>
      <c r="FB101" s="724">
        <f t="shared" si="852"/>
        <v>0</v>
      </c>
      <c r="FC101" s="38">
        <f t="shared" si="852"/>
        <v>0</v>
      </c>
      <c r="FD101" s="38">
        <f t="shared" si="852"/>
        <v>0</v>
      </c>
      <c r="FE101" s="38">
        <f t="shared" si="852"/>
        <v>0</v>
      </c>
      <c r="FF101" s="38">
        <f t="shared" si="852"/>
        <v>0</v>
      </c>
      <c r="FG101" s="38">
        <f t="shared" si="852"/>
        <v>0</v>
      </c>
      <c r="FH101" s="38">
        <f t="shared" si="852"/>
        <v>20000000</v>
      </c>
      <c r="FI101" s="38">
        <f t="shared" si="852"/>
        <v>19860167</v>
      </c>
      <c r="FJ101" s="38">
        <f t="shared" si="852"/>
        <v>19860167</v>
      </c>
      <c r="FK101" s="38">
        <f t="shared" si="852"/>
        <v>0</v>
      </c>
      <c r="FL101" s="38">
        <f t="shared" si="852"/>
        <v>15000000</v>
      </c>
      <c r="FM101" s="38">
        <f t="shared" si="852"/>
        <v>25000000</v>
      </c>
      <c r="FN101" s="38">
        <f t="shared" si="852"/>
        <v>13805000</v>
      </c>
      <c r="FO101" s="38">
        <f t="shared" si="852"/>
        <v>13805000</v>
      </c>
      <c r="FP101" s="38">
        <f t="shared" si="852"/>
        <v>0</v>
      </c>
      <c r="FQ101" s="38">
        <f t="shared" si="852"/>
        <v>0</v>
      </c>
      <c r="FR101" s="38">
        <f t="shared" si="852"/>
        <v>0</v>
      </c>
      <c r="FS101" s="38">
        <f t="shared" si="852"/>
        <v>0</v>
      </c>
      <c r="FT101" s="38">
        <f t="shared" si="852"/>
        <v>0</v>
      </c>
      <c r="FU101" s="38">
        <f t="shared" si="852"/>
        <v>0</v>
      </c>
      <c r="FV101" s="38">
        <f t="shared" si="852"/>
        <v>0</v>
      </c>
      <c r="FW101" s="38">
        <f t="shared" si="852"/>
        <v>0</v>
      </c>
      <c r="FX101" s="38">
        <f t="shared" si="852"/>
        <v>0</v>
      </c>
      <c r="FY101" s="38">
        <f t="shared" si="852"/>
        <v>0</v>
      </c>
      <c r="FZ101" s="38">
        <f t="shared" si="852"/>
        <v>0</v>
      </c>
      <c r="GA101" s="38">
        <f t="shared" si="852"/>
        <v>0</v>
      </c>
      <c r="GB101" s="38">
        <f t="shared" si="852"/>
        <v>0</v>
      </c>
      <c r="GC101" s="38">
        <f t="shared" si="852"/>
        <v>0</v>
      </c>
      <c r="GD101" s="38">
        <f t="shared" si="852"/>
        <v>0</v>
      </c>
      <c r="GE101" s="38">
        <f t="shared" si="852"/>
        <v>0</v>
      </c>
      <c r="GF101" s="38">
        <f t="shared" si="852"/>
        <v>1201999699.9952176</v>
      </c>
      <c r="GG101" s="38">
        <f t="shared" si="852"/>
        <v>1062567931</v>
      </c>
      <c r="GH101" s="38">
        <f t="shared" si="852"/>
        <v>1062567931</v>
      </c>
      <c r="GI101" s="38">
        <f t="shared" si="852"/>
        <v>1062567931</v>
      </c>
      <c r="GJ101" s="38">
        <f t="shared" si="852"/>
        <v>0</v>
      </c>
      <c r="GK101" s="38">
        <f t="shared" si="852"/>
        <v>0</v>
      </c>
      <c r="GL101" s="38">
        <f t="shared" si="852"/>
        <v>0</v>
      </c>
      <c r="GM101" s="38">
        <f t="shared" si="852"/>
        <v>0</v>
      </c>
      <c r="GN101" s="38">
        <f t="shared" si="852"/>
        <v>0</v>
      </c>
      <c r="GO101" s="38">
        <f t="shared" si="852"/>
        <v>0</v>
      </c>
      <c r="GP101" s="38">
        <f t="shared" si="852"/>
        <v>0</v>
      </c>
      <c r="GQ101" s="38">
        <f t="shared" si="852"/>
        <v>0</v>
      </c>
      <c r="GR101" s="38">
        <f t="shared" si="852"/>
        <v>0</v>
      </c>
      <c r="GS101" s="38">
        <f t="shared" si="852"/>
        <v>0</v>
      </c>
      <c r="GT101" s="38">
        <f t="shared" si="852"/>
        <v>0</v>
      </c>
      <c r="GU101" s="38">
        <f t="shared" si="852"/>
        <v>1216999699.9952176</v>
      </c>
      <c r="GV101" s="38">
        <f t="shared" si="852"/>
        <v>1107567931</v>
      </c>
      <c r="GW101" s="38">
        <f t="shared" si="852"/>
        <v>1096233098</v>
      </c>
      <c r="GX101" s="38">
        <f t="shared" si="852"/>
        <v>1096233098</v>
      </c>
      <c r="GY101" s="724">
        <f t="shared" si="852"/>
        <v>0</v>
      </c>
      <c r="GZ101" s="38">
        <f t="shared" si="852"/>
        <v>0</v>
      </c>
      <c r="HA101" s="38">
        <f t="shared" si="852"/>
        <v>0</v>
      </c>
      <c r="HB101" s="38">
        <f t="shared" si="852"/>
        <v>0</v>
      </c>
      <c r="HC101" s="38">
        <f t="shared" si="852"/>
        <v>0</v>
      </c>
      <c r="HD101" s="38">
        <f t="shared" si="852"/>
        <v>0</v>
      </c>
      <c r="HE101" s="38">
        <f t="shared" si="852"/>
        <v>0</v>
      </c>
      <c r="HF101" s="38">
        <f t="shared" si="852"/>
        <v>20000000</v>
      </c>
      <c r="HG101" s="38">
        <f t="shared" si="852"/>
        <v>19860167</v>
      </c>
      <c r="HH101" s="38">
        <f t="shared" si="852"/>
        <v>19860167</v>
      </c>
      <c r="HI101" s="38">
        <f t="shared" si="852"/>
        <v>0</v>
      </c>
      <c r="HJ101" s="38">
        <f t="shared" si="852"/>
        <v>130000000</v>
      </c>
      <c r="HK101" s="38">
        <f t="shared" si="852"/>
        <v>151000000</v>
      </c>
      <c r="HL101" s="38">
        <f t="shared" si="852"/>
        <v>64466000</v>
      </c>
      <c r="HM101" s="38">
        <f t="shared" si="852"/>
        <v>24466000</v>
      </c>
      <c r="HN101" s="38">
        <f t="shared" si="852"/>
        <v>40000000</v>
      </c>
      <c r="HO101" s="38">
        <f t="shared" si="852"/>
        <v>0</v>
      </c>
      <c r="HP101" s="38">
        <f t="shared" si="852"/>
        <v>0</v>
      </c>
      <c r="HQ101" s="38">
        <f t="shared" si="852"/>
        <v>0</v>
      </c>
      <c r="HR101" s="38">
        <f t="shared" si="852"/>
        <v>0</v>
      </c>
      <c r="HS101" s="38">
        <f t="shared" si="852"/>
        <v>0</v>
      </c>
      <c r="HT101" s="38">
        <f t="shared" si="852"/>
        <v>0</v>
      </c>
      <c r="HU101" s="38">
        <f t="shared" si="852"/>
        <v>0</v>
      </c>
      <c r="HV101" s="38">
        <f t="shared" si="852"/>
        <v>0</v>
      </c>
      <c r="HW101" s="38">
        <f t="shared" si="852"/>
        <v>0</v>
      </c>
      <c r="HX101" s="38">
        <f t="shared" si="852"/>
        <v>0</v>
      </c>
      <c r="HY101" s="38">
        <f t="shared" si="852"/>
        <v>0</v>
      </c>
      <c r="HZ101" s="38">
        <f t="shared" si="852"/>
        <v>0</v>
      </c>
      <c r="IA101" s="38">
        <f t="shared" si="852"/>
        <v>0</v>
      </c>
      <c r="IB101" s="38">
        <f t="shared" si="852"/>
        <v>0</v>
      </c>
      <c r="IC101" s="38">
        <f t="shared" si="852"/>
        <v>0</v>
      </c>
      <c r="ID101" s="38">
        <f t="shared" si="852"/>
        <v>4601989699.9952173</v>
      </c>
      <c r="IE101" s="38">
        <f t="shared" si="852"/>
        <v>4897381611</v>
      </c>
      <c r="IF101" s="38">
        <f t="shared" si="852"/>
        <v>3958898194</v>
      </c>
      <c r="IG101" s="38">
        <f t="shared" si="852"/>
        <v>3516098194</v>
      </c>
      <c r="IH101" s="38">
        <f t="shared" si="852"/>
        <v>0</v>
      </c>
      <c r="II101" s="38">
        <f t="shared" si="852"/>
        <v>0</v>
      </c>
      <c r="IJ101" s="38">
        <f t="shared" si="852"/>
        <v>0</v>
      </c>
      <c r="IK101" s="38">
        <f t="shared" si="852"/>
        <v>0</v>
      </c>
      <c r="IL101" s="38">
        <f t="shared" si="852"/>
        <v>0</v>
      </c>
      <c r="IM101" s="38">
        <f t="shared" si="852"/>
        <v>0</v>
      </c>
      <c r="IN101" s="38">
        <f t="shared" si="852"/>
        <v>0</v>
      </c>
      <c r="IO101" s="38">
        <f t="shared" si="852"/>
        <v>0</v>
      </c>
      <c r="IP101" s="38">
        <f t="shared" si="852"/>
        <v>0</v>
      </c>
      <c r="IQ101" s="38">
        <f t="shared" si="852"/>
        <v>0</v>
      </c>
      <c r="IR101" s="38">
        <f t="shared" si="852"/>
        <v>0</v>
      </c>
      <c r="IS101" s="38">
        <f t="shared" si="852"/>
        <v>4731989699.9952173</v>
      </c>
      <c r="IT101" s="38">
        <f t="shared" si="852"/>
        <v>5068381611</v>
      </c>
      <c r="IU101" s="38">
        <f t="shared" si="852"/>
        <v>4043224361</v>
      </c>
      <c r="IV101" s="38">
        <f t="shared" si="852"/>
        <v>3560424361</v>
      </c>
      <c r="IW101" s="38">
        <f t="shared" si="852"/>
        <v>40000000</v>
      </c>
    </row>
    <row r="102" spans="1:257" ht="96.75" customHeight="1" x14ac:dyDescent="0.2">
      <c r="A102" s="346"/>
      <c r="B102" s="346"/>
      <c r="C102" s="299">
        <v>15</v>
      </c>
      <c r="D102" s="265" t="s">
        <v>261</v>
      </c>
      <c r="E102" s="267" t="s">
        <v>262</v>
      </c>
      <c r="F102" s="408" t="s">
        <v>263</v>
      </c>
      <c r="G102" s="802">
        <v>68</v>
      </c>
      <c r="H102" s="851" t="s">
        <v>272</v>
      </c>
      <c r="I102" s="385" t="s">
        <v>273</v>
      </c>
      <c r="J102" s="423" t="s">
        <v>266</v>
      </c>
      <c r="K102" s="423">
        <v>1</v>
      </c>
      <c r="L102" s="429" t="s">
        <v>58</v>
      </c>
      <c r="M102" s="273">
        <v>4357</v>
      </c>
      <c r="N102" s="273">
        <v>4500</v>
      </c>
      <c r="O102" s="430">
        <v>4500</v>
      </c>
      <c r="P102" s="431">
        <v>4453</v>
      </c>
      <c r="Q102" s="430">
        <v>4500</v>
      </c>
      <c r="R102" s="275"/>
      <c r="S102" s="432">
        <v>3732</v>
      </c>
      <c r="T102" s="430">
        <v>4500</v>
      </c>
      <c r="U102" s="430"/>
      <c r="V102" s="431">
        <v>3816</v>
      </c>
      <c r="W102" s="430">
        <v>4500</v>
      </c>
      <c r="X102" s="429"/>
      <c r="Y102" s="757">
        <v>3234</v>
      </c>
      <c r="Z102" s="427">
        <f t="shared" ref="Z102:Z107" si="853">BM102/$BM$101</f>
        <v>8.6956521739130436E-3</v>
      </c>
      <c r="AA102" s="273">
        <v>4</v>
      </c>
      <c r="AB102" s="347" t="s">
        <v>114</v>
      </c>
      <c r="AC102" s="45"/>
      <c r="AD102" s="42"/>
      <c r="AE102" s="41"/>
      <c r="AF102" s="41"/>
      <c r="AG102" s="45"/>
      <c r="AH102" s="42"/>
      <c r="AI102" s="42"/>
      <c r="AJ102" s="42"/>
      <c r="AK102" s="46">
        <v>10000000</v>
      </c>
      <c r="AL102" s="47">
        <v>0</v>
      </c>
      <c r="AM102" s="47"/>
      <c r="AN102" s="47"/>
      <c r="AO102" s="46"/>
      <c r="AP102" s="47"/>
      <c r="AQ102" s="47"/>
      <c r="AR102" s="42"/>
      <c r="AS102" s="45"/>
      <c r="AT102" s="42"/>
      <c r="AU102" s="41"/>
      <c r="AV102" s="41"/>
      <c r="AW102" s="45"/>
      <c r="AX102" s="42"/>
      <c r="AY102" s="42"/>
      <c r="AZ102" s="42"/>
      <c r="BA102" s="45"/>
      <c r="BB102" s="42"/>
      <c r="BC102" s="42"/>
      <c r="BD102" s="42"/>
      <c r="BE102" s="45"/>
      <c r="BF102" s="42"/>
      <c r="BG102" s="41"/>
      <c r="BH102" s="41"/>
      <c r="BI102" s="45"/>
      <c r="BJ102" s="42"/>
      <c r="BK102" s="42"/>
      <c r="BL102" s="42"/>
      <c r="BM102" s="40">
        <f t="shared" ref="BM102:BM107" si="854">+AC102+AG102+AK102+AO102+AS102+AW102+BA102+BE102+BI102</f>
        <v>10000000</v>
      </c>
      <c r="BN102" s="41">
        <f t="shared" ref="BN102:BP107" si="855">AD102+AH102+AL102+AP102+AT102+AX102+BB102+BF102+BJ102</f>
        <v>0</v>
      </c>
      <c r="BO102" s="41">
        <f t="shared" si="855"/>
        <v>0</v>
      </c>
      <c r="BP102" s="41">
        <f t="shared" si="855"/>
        <v>0</v>
      </c>
      <c r="BQ102" s="87"/>
      <c r="BR102" s="87"/>
      <c r="BS102" s="87"/>
      <c r="BT102" s="87"/>
      <c r="BU102" s="87"/>
      <c r="BV102" s="87"/>
      <c r="BW102" s="87"/>
      <c r="BX102" s="87"/>
      <c r="BY102" s="87"/>
      <c r="BZ102" s="87">
        <v>10000000</v>
      </c>
      <c r="CA102" s="87">
        <v>10000000</v>
      </c>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2">
        <f t="shared" ref="DE102:DE107" si="856">BQ102+BU102+BZ102+CE102+CI102+CM102+CQ102+CV102+DA102</f>
        <v>10000000</v>
      </c>
      <c r="DF102" s="82">
        <f t="shared" ref="DF102:DH107" si="857">BR102+BV102+CA102+CF102+CJ102+CN102+CR102+CW102+DB102</f>
        <v>10000000</v>
      </c>
      <c r="DG102" s="82">
        <f t="shared" si="857"/>
        <v>0</v>
      </c>
      <c r="DH102" s="82">
        <f t="shared" si="857"/>
        <v>0</v>
      </c>
      <c r="DI102" s="82"/>
      <c r="DJ102" s="87"/>
      <c r="DK102" s="86"/>
      <c r="DL102" s="87"/>
      <c r="DM102" s="87"/>
      <c r="DN102" s="87"/>
      <c r="DO102" s="87"/>
      <c r="DP102" s="87"/>
      <c r="DQ102" s="87"/>
      <c r="DR102" s="87"/>
      <c r="DS102" s="87">
        <v>4000000</v>
      </c>
      <c r="DT102" s="87">
        <v>7200000</v>
      </c>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2">
        <f t="shared" ref="EW102:EX107" si="858">DJ102+DN102+DS102+DX102+EB102+EF102+EJ102+EN102+ES102</f>
        <v>4000000</v>
      </c>
      <c r="EX102" s="90">
        <f t="shared" si="858"/>
        <v>7200000</v>
      </c>
      <c r="EY102" s="90">
        <f t="shared" ref="EY102:EZ107" si="859">DL102+DP102+DU102+DZ102+ED102+EH102+EL102+EP102+EU102</f>
        <v>0</v>
      </c>
      <c r="EZ102" s="90">
        <f t="shared" si="859"/>
        <v>0</v>
      </c>
      <c r="FA102" s="173"/>
      <c r="FB102" s="87"/>
      <c r="FC102" s="88"/>
      <c r="FD102" s="88"/>
      <c r="FE102" s="88"/>
      <c r="FF102" s="133"/>
      <c r="FG102" s="87"/>
      <c r="FH102" s="87">
        <v>20000000</v>
      </c>
      <c r="FI102" s="87">
        <v>19860167</v>
      </c>
      <c r="FJ102" s="87">
        <v>19860167</v>
      </c>
      <c r="FK102" s="87"/>
      <c r="FL102" s="87">
        <v>10550000</v>
      </c>
      <c r="FM102" s="87">
        <v>5000000</v>
      </c>
      <c r="FN102" s="87">
        <v>4405000</v>
      </c>
      <c r="FO102" s="87">
        <v>4405000</v>
      </c>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2">
        <f t="shared" ref="GU102:GU107" si="860">FB102+FG102+FL102+FQ102+FV102+GA102+GF102+GK102+GP102</f>
        <v>10550000</v>
      </c>
      <c r="GV102" s="82">
        <f t="shared" ref="GV102:GY107" si="861">GQ102+GL102+GG102+GB102+FW102+FR102+FM102+FH102+FC102</f>
        <v>25000000</v>
      </c>
      <c r="GW102" s="82">
        <f t="shared" si="861"/>
        <v>24265167</v>
      </c>
      <c r="GX102" s="82">
        <f t="shared" si="861"/>
        <v>24265167</v>
      </c>
      <c r="GY102" s="792">
        <f t="shared" si="861"/>
        <v>0</v>
      </c>
      <c r="GZ102" s="792">
        <f t="shared" ref="GZ102:GZ107" si="862">AC102+BQ102+DJ102+FB102</f>
        <v>0</v>
      </c>
      <c r="HA102" s="792">
        <f t="shared" ref="HA102:HA107" si="863">AD102+BR102+DK102+FC102</f>
        <v>0</v>
      </c>
      <c r="HB102" s="792">
        <f t="shared" ref="HB102:HB107" si="864">AE102+BS102+DL102+FD102</f>
        <v>0</v>
      </c>
      <c r="HC102" s="792">
        <f t="shared" ref="HC102:HC107" si="865">AF102+BT102+DM102+FE102</f>
        <v>0</v>
      </c>
      <c r="HD102" s="792">
        <f t="shared" ref="HD102:HD107" si="866">FF102</f>
        <v>0</v>
      </c>
      <c r="HE102" s="792">
        <f t="shared" ref="HE102:HE107" si="867">AG102+BU102+DN102+FG102</f>
        <v>0</v>
      </c>
      <c r="HF102" s="792">
        <f t="shared" ref="HF102:HF107" si="868">AH102+BV102+DO102+FH102</f>
        <v>20000000</v>
      </c>
      <c r="HG102" s="792">
        <f t="shared" ref="HG102:HG107" si="869">AI102+BW102+DP102+FI102</f>
        <v>19860167</v>
      </c>
      <c r="HH102" s="792">
        <f t="shared" ref="HH102:HH107" si="870">AJ102+BX102+DQ102+FJ102</f>
        <v>19860167</v>
      </c>
      <c r="HI102" s="792">
        <f t="shared" ref="HI102:HI107" si="871">BY102+DR102+FK102</f>
        <v>0</v>
      </c>
      <c r="HJ102" s="792">
        <f t="shared" ref="HJ102:HJ107" si="872">AK102+BZ102+DS102+FL102</f>
        <v>34550000</v>
      </c>
      <c r="HK102" s="792">
        <f t="shared" ref="HK102:HK107" si="873">AL102+CA102+DT102+FM102</f>
        <v>22200000</v>
      </c>
      <c r="HL102" s="792">
        <f t="shared" ref="HL102:HL107" si="874">AM102+CB102+DU102+FN102</f>
        <v>4405000</v>
      </c>
      <c r="HM102" s="792">
        <f t="shared" ref="HM102:HM107" si="875">AN102+CC102+DV102+FO102</f>
        <v>4405000</v>
      </c>
      <c r="HN102" s="792">
        <f t="shared" ref="HN102:HN107" si="876">CD102+DW102+FP102</f>
        <v>0</v>
      </c>
      <c r="HO102" s="792">
        <f t="shared" ref="HO102:HO107" si="877">AO102+CE102+DX102+FQ102</f>
        <v>0</v>
      </c>
      <c r="HP102" s="792">
        <f t="shared" ref="HP102:HP107" si="878">AP102+CF102+DY102+FR102</f>
        <v>0</v>
      </c>
      <c r="HQ102" s="792">
        <f t="shared" ref="HQ102:HQ107" si="879">AQ102+CG102+DZ102+FS102</f>
        <v>0</v>
      </c>
      <c r="HR102" s="792">
        <f t="shared" ref="HR102:HR107" si="880">AR102+CH102+EA102+FT102</f>
        <v>0</v>
      </c>
      <c r="HS102" s="792">
        <f t="shared" ref="HS102:HS107" si="881">FU102</f>
        <v>0</v>
      </c>
      <c r="HT102" s="792">
        <f t="shared" ref="HT102:HT107" si="882">AS102+CI102+EB102+FV102</f>
        <v>0</v>
      </c>
      <c r="HU102" s="792">
        <f t="shared" ref="HU102:HU107" si="883">AT102+CJ102+EC102+FW102</f>
        <v>0</v>
      </c>
      <c r="HV102" s="792">
        <f t="shared" ref="HV102:HV107" si="884">AU102+CK102+ED102+FX102</f>
        <v>0</v>
      </c>
      <c r="HW102" s="792">
        <f t="shared" ref="HW102:HW107" si="885">AV102+CL102+EE102+FY102</f>
        <v>0</v>
      </c>
      <c r="HX102" s="792">
        <f t="shared" ref="HX102:HX107" si="886">FZ102</f>
        <v>0</v>
      </c>
      <c r="HY102" s="792">
        <f t="shared" ref="HY102:HY107" si="887">AW102+CM102+EF102+GA102</f>
        <v>0</v>
      </c>
      <c r="HZ102" s="792">
        <f t="shared" ref="HZ102:HZ107" si="888">AX102+CN102+EG102+GB102</f>
        <v>0</v>
      </c>
      <c r="IA102" s="792">
        <f t="shared" ref="IA102:IA107" si="889">AY102+CO102+EH102+GC102</f>
        <v>0</v>
      </c>
      <c r="IB102" s="792">
        <f t="shared" ref="IB102:IB107" si="890">AZ102+CP102+EI102+GD102</f>
        <v>0</v>
      </c>
      <c r="IC102" s="792">
        <f t="shared" ref="IC102:IC107" si="891">GE102</f>
        <v>0</v>
      </c>
      <c r="ID102" s="792">
        <f t="shared" ref="ID102:ID107" si="892">BA102+CQ102+EJ102+GF102</f>
        <v>0</v>
      </c>
      <c r="IE102" s="792">
        <f t="shared" ref="IE102:IE107" si="893">BB102+CR102+EK102+GG102</f>
        <v>0</v>
      </c>
      <c r="IF102" s="792">
        <f t="shared" ref="IF102:IF107" si="894">BC102+CS102+EL102+GH102</f>
        <v>0</v>
      </c>
      <c r="IG102" s="792">
        <f t="shared" ref="IG102:IG107" si="895">BD102+CT102+EM102+GI102</f>
        <v>0</v>
      </c>
      <c r="IH102" s="792">
        <f t="shared" ref="IH102:IH107" si="896">CU102+GJ102</f>
        <v>0</v>
      </c>
      <c r="II102" s="792">
        <f t="shared" ref="II102:II107" si="897">BE102+CV102+EN102+GK102</f>
        <v>0</v>
      </c>
      <c r="IJ102" s="792">
        <f t="shared" ref="IJ102:IJ107" si="898">BF102+CW102+EO102+GL102</f>
        <v>0</v>
      </c>
      <c r="IK102" s="792">
        <f t="shared" ref="IK102:IK107" si="899">BG102+CX102+EP102+GM102</f>
        <v>0</v>
      </c>
      <c r="IL102" s="792">
        <f t="shared" ref="IL102:IL107" si="900">BH102+CY102+EQ102+GM102</f>
        <v>0</v>
      </c>
      <c r="IM102" s="792">
        <f t="shared" ref="IM102:IM107" si="901">CZ102+ER102+GO102</f>
        <v>0</v>
      </c>
      <c r="IN102" s="792">
        <f t="shared" ref="IN102:IN107" si="902">BI102+DA102+ES102+GP102</f>
        <v>0</v>
      </c>
      <c r="IO102" s="792"/>
      <c r="IP102" s="792"/>
      <c r="IQ102" s="792"/>
      <c r="IR102" s="792"/>
      <c r="IS102" s="792">
        <f t="shared" ref="IS102:IS107" si="903">GZ102+HE102+HJ102+HO102+HT102+HY102+ID102+II102+IN102</f>
        <v>34550000</v>
      </c>
      <c r="IT102" s="792">
        <f t="shared" ref="IT102:IT107" si="904">HA102+HF102+HK102+HP102+HU102+HZ102+IE102+IJ102+IO102</f>
        <v>42200000</v>
      </c>
      <c r="IU102" s="792">
        <f t="shared" ref="IU102:IU107" si="905">HB102+HG102+HL102+HQ102+HV102+IA102+IF102+IK102+IP102</f>
        <v>24265167</v>
      </c>
      <c r="IV102" s="792">
        <f t="shared" ref="IV102:IV107" si="906">HC102+HH102+HM102+HR102+HW102+IB102+IG102+IL102+IQ102</f>
        <v>24265167</v>
      </c>
      <c r="IW102" s="793">
        <f t="shared" ref="IW102:IW107" si="907">HD102+HI102+HN102+HS102+HX102+IC102+IH102+IM102+IR102</f>
        <v>0</v>
      </c>
    </row>
    <row r="103" spans="1:257" ht="96.75" customHeight="1" x14ac:dyDescent="0.2">
      <c r="A103" s="346"/>
      <c r="B103" s="346"/>
      <c r="C103" s="299">
        <v>14</v>
      </c>
      <c r="D103" s="265" t="s">
        <v>274</v>
      </c>
      <c r="E103" s="295" t="s">
        <v>275</v>
      </c>
      <c r="F103" s="434">
        <v>0.03</v>
      </c>
      <c r="G103" s="802">
        <v>69</v>
      </c>
      <c r="H103" s="848" t="s">
        <v>276</v>
      </c>
      <c r="I103" s="385" t="s">
        <v>277</v>
      </c>
      <c r="J103" s="423" t="s">
        <v>266</v>
      </c>
      <c r="K103" s="423">
        <v>1</v>
      </c>
      <c r="L103" s="429" t="s">
        <v>58</v>
      </c>
      <c r="M103" s="273" t="s">
        <v>53</v>
      </c>
      <c r="N103" s="273">
        <v>1</v>
      </c>
      <c r="O103" s="430">
        <v>1</v>
      </c>
      <c r="P103" s="431">
        <v>1</v>
      </c>
      <c r="Q103" s="430">
        <v>1</v>
      </c>
      <c r="R103" s="275"/>
      <c r="S103" s="435">
        <v>1</v>
      </c>
      <c r="T103" s="430">
        <v>1</v>
      </c>
      <c r="U103" s="430"/>
      <c r="V103" s="431">
        <v>1</v>
      </c>
      <c r="W103" s="430">
        <v>1</v>
      </c>
      <c r="X103" s="429"/>
      <c r="Y103" s="757">
        <v>1</v>
      </c>
      <c r="Z103" s="427">
        <f t="shared" si="853"/>
        <v>8.6956521739130436E-3</v>
      </c>
      <c r="AA103" s="273">
        <v>4</v>
      </c>
      <c r="AB103" s="347" t="s">
        <v>114</v>
      </c>
      <c r="AC103" s="45"/>
      <c r="AD103" s="42"/>
      <c r="AE103" s="41"/>
      <c r="AF103" s="41"/>
      <c r="AG103" s="45"/>
      <c r="AH103" s="42"/>
      <c r="AI103" s="42"/>
      <c r="AJ103" s="42"/>
      <c r="AK103" s="46">
        <v>10000000</v>
      </c>
      <c r="AL103" s="47">
        <v>0</v>
      </c>
      <c r="AM103" s="47"/>
      <c r="AN103" s="47"/>
      <c r="AO103" s="46"/>
      <c r="AP103" s="47"/>
      <c r="AQ103" s="47"/>
      <c r="AR103" s="42"/>
      <c r="AS103" s="45"/>
      <c r="AT103" s="42"/>
      <c r="AU103" s="41"/>
      <c r="AV103" s="41"/>
      <c r="AW103" s="45"/>
      <c r="AX103" s="42"/>
      <c r="AY103" s="42"/>
      <c r="AZ103" s="42"/>
      <c r="BA103" s="45"/>
      <c r="BB103" s="42"/>
      <c r="BC103" s="42"/>
      <c r="BD103" s="42"/>
      <c r="BE103" s="45"/>
      <c r="BF103" s="42"/>
      <c r="BG103" s="41"/>
      <c r="BH103" s="41"/>
      <c r="BI103" s="45"/>
      <c r="BJ103" s="42"/>
      <c r="BK103" s="42"/>
      <c r="BL103" s="42"/>
      <c r="BM103" s="40">
        <f t="shared" si="854"/>
        <v>10000000</v>
      </c>
      <c r="BN103" s="41">
        <f t="shared" si="855"/>
        <v>0</v>
      </c>
      <c r="BO103" s="41">
        <f t="shared" si="855"/>
        <v>0</v>
      </c>
      <c r="BP103" s="41">
        <f t="shared" si="855"/>
        <v>0</v>
      </c>
      <c r="BQ103" s="87"/>
      <c r="BR103" s="87"/>
      <c r="BS103" s="87"/>
      <c r="BT103" s="87"/>
      <c r="BU103" s="87"/>
      <c r="BV103" s="87"/>
      <c r="BW103" s="87"/>
      <c r="BX103" s="87"/>
      <c r="BY103" s="87"/>
      <c r="BZ103" s="87">
        <v>10000000</v>
      </c>
      <c r="CA103" s="87">
        <v>10000000</v>
      </c>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2">
        <f t="shared" si="856"/>
        <v>10000000</v>
      </c>
      <c r="DF103" s="82">
        <f t="shared" si="857"/>
        <v>10000000</v>
      </c>
      <c r="DG103" s="82">
        <f t="shared" si="857"/>
        <v>0</v>
      </c>
      <c r="DH103" s="82">
        <f t="shared" si="857"/>
        <v>0</v>
      </c>
      <c r="DI103" s="82"/>
      <c r="DJ103" s="87"/>
      <c r="DK103" s="86"/>
      <c r="DL103" s="87"/>
      <c r="DM103" s="87"/>
      <c r="DN103" s="87"/>
      <c r="DO103" s="87"/>
      <c r="DP103" s="87"/>
      <c r="DQ103" s="87"/>
      <c r="DR103" s="87"/>
      <c r="DS103" s="87">
        <v>4000000</v>
      </c>
      <c r="DT103" s="87">
        <v>7200000</v>
      </c>
      <c r="DU103" s="87">
        <v>2675000</v>
      </c>
      <c r="DV103" s="87">
        <v>2675000</v>
      </c>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2">
        <f t="shared" si="858"/>
        <v>4000000</v>
      </c>
      <c r="EX103" s="90">
        <f t="shared" si="858"/>
        <v>7200000</v>
      </c>
      <c r="EY103" s="90">
        <f t="shared" si="859"/>
        <v>2675000</v>
      </c>
      <c r="EZ103" s="90">
        <f t="shared" si="859"/>
        <v>2675000</v>
      </c>
      <c r="FA103" s="173"/>
      <c r="FB103" s="87"/>
      <c r="FC103" s="88"/>
      <c r="FD103" s="88"/>
      <c r="FE103" s="88"/>
      <c r="FF103" s="133"/>
      <c r="FG103" s="87"/>
      <c r="FH103" s="87"/>
      <c r="FI103" s="87"/>
      <c r="FJ103" s="87"/>
      <c r="FK103" s="87"/>
      <c r="FL103" s="87">
        <f>15000000-10550000</f>
        <v>4450000</v>
      </c>
      <c r="FM103" s="87">
        <v>5000000</v>
      </c>
      <c r="FN103" s="87">
        <v>4400000</v>
      </c>
      <c r="FO103" s="87">
        <v>4400000</v>
      </c>
      <c r="FP103" s="87"/>
      <c r="FQ103" s="87"/>
      <c r="FR103" s="87"/>
      <c r="FS103" s="87"/>
      <c r="FT103" s="87"/>
      <c r="FU103" s="87"/>
      <c r="FV103" s="87"/>
      <c r="FW103" s="87"/>
      <c r="FX103" s="87"/>
      <c r="FY103" s="87"/>
      <c r="FZ103" s="87"/>
      <c r="GA103" s="87"/>
      <c r="GB103" s="87"/>
      <c r="GC103" s="87"/>
      <c r="GD103" s="87"/>
      <c r="GE103" s="87"/>
      <c r="GF103" s="87">
        <f>10550000-4450000</f>
        <v>6100000</v>
      </c>
      <c r="GG103" s="87"/>
      <c r="GH103" s="87"/>
      <c r="GI103" s="87"/>
      <c r="GJ103" s="87"/>
      <c r="GK103" s="87"/>
      <c r="GL103" s="87"/>
      <c r="GM103" s="87"/>
      <c r="GN103" s="87"/>
      <c r="GO103" s="87"/>
      <c r="GP103" s="87"/>
      <c r="GQ103" s="87"/>
      <c r="GR103" s="87"/>
      <c r="GS103" s="87"/>
      <c r="GT103" s="87"/>
      <c r="GU103" s="82">
        <f t="shared" si="860"/>
        <v>10550000</v>
      </c>
      <c r="GV103" s="82">
        <f t="shared" si="861"/>
        <v>5000000</v>
      </c>
      <c r="GW103" s="82">
        <f t="shared" si="861"/>
        <v>4400000</v>
      </c>
      <c r="GX103" s="82">
        <f t="shared" si="861"/>
        <v>4400000</v>
      </c>
      <c r="GY103" s="792">
        <f t="shared" si="861"/>
        <v>0</v>
      </c>
      <c r="GZ103" s="792">
        <f t="shared" si="862"/>
        <v>0</v>
      </c>
      <c r="HA103" s="792">
        <f t="shared" si="863"/>
        <v>0</v>
      </c>
      <c r="HB103" s="792">
        <f t="shared" si="864"/>
        <v>0</v>
      </c>
      <c r="HC103" s="792">
        <f t="shared" si="865"/>
        <v>0</v>
      </c>
      <c r="HD103" s="792">
        <f t="shared" si="866"/>
        <v>0</v>
      </c>
      <c r="HE103" s="792">
        <f t="shared" si="867"/>
        <v>0</v>
      </c>
      <c r="HF103" s="792">
        <f t="shared" si="868"/>
        <v>0</v>
      </c>
      <c r="HG103" s="792">
        <f t="shared" si="869"/>
        <v>0</v>
      </c>
      <c r="HH103" s="792">
        <f t="shared" si="870"/>
        <v>0</v>
      </c>
      <c r="HI103" s="792">
        <f t="shared" si="871"/>
        <v>0</v>
      </c>
      <c r="HJ103" s="792">
        <f t="shared" si="872"/>
        <v>28450000</v>
      </c>
      <c r="HK103" s="792">
        <f t="shared" si="873"/>
        <v>22200000</v>
      </c>
      <c r="HL103" s="792">
        <f t="shared" si="874"/>
        <v>7075000</v>
      </c>
      <c r="HM103" s="792">
        <f t="shared" si="875"/>
        <v>7075000</v>
      </c>
      <c r="HN103" s="792">
        <f t="shared" si="876"/>
        <v>0</v>
      </c>
      <c r="HO103" s="792">
        <f t="shared" si="877"/>
        <v>0</v>
      </c>
      <c r="HP103" s="792">
        <f t="shared" si="878"/>
        <v>0</v>
      </c>
      <c r="HQ103" s="792">
        <f t="shared" si="879"/>
        <v>0</v>
      </c>
      <c r="HR103" s="792">
        <f t="shared" si="880"/>
        <v>0</v>
      </c>
      <c r="HS103" s="792">
        <f t="shared" si="881"/>
        <v>0</v>
      </c>
      <c r="HT103" s="792">
        <f t="shared" si="882"/>
        <v>0</v>
      </c>
      <c r="HU103" s="792">
        <f t="shared" si="883"/>
        <v>0</v>
      </c>
      <c r="HV103" s="792">
        <f t="shared" si="884"/>
        <v>0</v>
      </c>
      <c r="HW103" s="792">
        <f t="shared" si="885"/>
        <v>0</v>
      </c>
      <c r="HX103" s="792">
        <f t="shared" si="886"/>
        <v>0</v>
      </c>
      <c r="HY103" s="792">
        <f t="shared" si="887"/>
        <v>0</v>
      </c>
      <c r="HZ103" s="792">
        <f t="shared" si="888"/>
        <v>0</v>
      </c>
      <c r="IA103" s="792">
        <f t="shared" si="889"/>
        <v>0</v>
      </c>
      <c r="IB103" s="792">
        <f t="shared" si="890"/>
        <v>0</v>
      </c>
      <c r="IC103" s="792">
        <f t="shared" si="891"/>
        <v>0</v>
      </c>
      <c r="ID103" s="792">
        <f t="shared" si="892"/>
        <v>6100000</v>
      </c>
      <c r="IE103" s="792">
        <f t="shared" si="893"/>
        <v>0</v>
      </c>
      <c r="IF103" s="792">
        <f t="shared" si="894"/>
        <v>0</v>
      </c>
      <c r="IG103" s="792">
        <f t="shared" si="895"/>
        <v>0</v>
      </c>
      <c r="IH103" s="792">
        <f t="shared" si="896"/>
        <v>0</v>
      </c>
      <c r="II103" s="792">
        <f t="shared" si="897"/>
        <v>0</v>
      </c>
      <c r="IJ103" s="792">
        <f t="shared" si="898"/>
        <v>0</v>
      </c>
      <c r="IK103" s="792">
        <f t="shared" si="899"/>
        <v>0</v>
      </c>
      <c r="IL103" s="792">
        <f t="shared" si="900"/>
        <v>0</v>
      </c>
      <c r="IM103" s="792">
        <f t="shared" si="901"/>
        <v>0</v>
      </c>
      <c r="IN103" s="792">
        <f t="shared" si="902"/>
        <v>0</v>
      </c>
      <c r="IO103" s="792"/>
      <c r="IP103" s="792"/>
      <c r="IQ103" s="792"/>
      <c r="IR103" s="792"/>
      <c r="IS103" s="792">
        <f t="shared" si="903"/>
        <v>34550000</v>
      </c>
      <c r="IT103" s="792">
        <f t="shared" si="904"/>
        <v>22200000</v>
      </c>
      <c r="IU103" s="792">
        <f t="shared" si="905"/>
        <v>7075000</v>
      </c>
      <c r="IV103" s="792">
        <f t="shared" si="906"/>
        <v>7075000</v>
      </c>
      <c r="IW103" s="793">
        <f t="shared" si="907"/>
        <v>0</v>
      </c>
    </row>
    <row r="104" spans="1:257" ht="96.75" customHeight="1" x14ac:dyDescent="0.2">
      <c r="A104" s="346"/>
      <c r="B104" s="346"/>
      <c r="C104" s="286">
        <v>15</v>
      </c>
      <c r="D104" s="287" t="s">
        <v>261</v>
      </c>
      <c r="E104" s="288" t="s">
        <v>262</v>
      </c>
      <c r="F104" s="288" t="s">
        <v>263</v>
      </c>
      <c r="G104" s="802">
        <v>70</v>
      </c>
      <c r="H104" s="848" t="s">
        <v>278</v>
      </c>
      <c r="I104" s="422" t="s">
        <v>279</v>
      </c>
      <c r="J104" s="795" t="s">
        <v>266</v>
      </c>
      <c r="K104" s="795">
        <v>1</v>
      </c>
      <c r="L104" s="436" t="s">
        <v>73</v>
      </c>
      <c r="M104" s="437">
        <v>322</v>
      </c>
      <c r="N104" s="438">
        <v>490</v>
      </c>
      <c r="O104" s="430">
        <v>343</v>
      </c>
      <c r="P104" s="431">
        <v>464</v>
      </c>
      <c r="Q104" s="430">
        <v>406</v>
      </c>
      <c r="R104" s="275"/>
      <c r="S104" s="432">
        <v>524</v>
      </c>
      <c r="T104" s="430">
        <v>469</v>
      </c>
      <c r="U104" s="430"/>
      <c r="V104" s="431">
        <v>584</v>
      </c>
      <c r="W104" s="796">
        <v>490</v>
      </c>
      <c r="X104" s="797"/>
      <c r="Y104" s="759">
        <v>611</v>
      </c>
      <c r="Z104" s="427">
        <f t="shared" si="853"/>
        <v>1.7391304347826087E-2</v>
      </c>
      <c r="AA104" s="273">
        <v>4</v>
      </c>
      <c r="AB104" s="347" t="s">
        <v>114</v>
      </c>
      <c r="AC104" s="45"/>
      <c r="AD104" s="42"/>
      <c r="AE104" s="41"/>
      <c r="AF104" s="41"/>
      <c r="AG104" s="45"/>
      <c r="AH104" s="42"/>
      <c r="AI104" s="42"/>
      <c r="AJ104" s="42"/>
      <c r="AK104" s="46">
        <v>20000000</v>
      </c>
      <c r="AL104" s="47">
        <v>0</v>
      </c>
      <c r="AM104" s="47"/>
      <c r="AN104" s="47"/>
      <c r="AO104" s="46"/>
      <c r="AP104" s="47"/>
      <c r="AQ104" s="47"/>
      <c r="AR104" s="42"/>
      <c r="AS104" s="45"/>
      <c r="AT104" s="42"/>
      <c r="AU104" s="41"/>
      <c r="AV104" s="41"/>
      <c r="AW104" s="45"/>
      <c r="AX104" s="42"/>
      <c r="AY104" s="42"/>
      <c r="AZ104" s="42"/>
      <c r="BA104" s="45"/>
      <c r="BB104" s="42"/>
      <c r="BC104" s="42"/>
      <c r="BD104" s="42"/>
      <c r="BE104" s="45"/>
      <c r="BF104" s="42"/>
      <c r="BG104" s="41"/>
      <c r="BH104" s="41"/>
      <c r="BI104" s="45"/>
      <c r="BJ104" s="42"/>
      <c r="BK104" s="42"/>
      <c r="BL104" s="42"/>
      <c r="BM104" s="40">
        <f t="shared" si="854"/>
        <v>20000000</v>
      </c>
      <c r="BN104" s="41">
        <f t="shared" si="855"/>
        <v>0</v>
      </c>
      <c r="BO104" s="41">
        <f t="shared" si="855"/>
        <v>0</v>
      </c>
      <c r="BP104" s="41">
        <f t="shared" si="855"/>
        <v>0</v>
      </c>
      <c r="BQ104" s="87"/>
      <c r="BR104" s="87"/>
      <c r="BS104" s="87"/>
      <c r="BT104" s="87"/>
      <c r="BU104" s="87"/>
      <c r="BV104" s="87"/>
      <c r="BW104" s="87"/>
      <c r="BX104" s="87"/>
      <c r="BY104" s="87"/>
      <c r="BZ104" s="87">
        <v>20000000</v>
      </c>
      <c r="CA104" s="87">
        <v>20000000</v>
      </c>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2">
        <f t="shared" si="856"/>
        <v>20000000</v>
      </c>
      <c r="DF104" s="82">
        <f t="shared" si="857"/>
        <v>20000000</v>
      </c>
      <c r="DG104" s="82">
        <f t="shared" si="857"/>
        <v>0</v>
      </c>
      <c r="DH104" s="82">
        <f t="shared" si="857"/>
        <v>0</v>
      </c>
      <c r="DI104" s="82"/>
      <c r="DJ104" s="87"/>
      <c r="DK104" s="86"/>
      <c r="DL104" s="87"/>
      <c r="DM104" s="87"/>
      <c r="DN104" s="87"/>
      <c r="DO104" s="87"/>
      <c r="DP104" s="87"/>
      <c r="DQ104" s="87"/>
      <c r="DR104" s="87"/>
      <c r="DS104" s="87">
        <v>4000000</v>
      </c>
      <c r="DT104" s="87">
        <v>14400000</v>
      </c>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2">
        <f t="shared" si="858"/>
        <v>4000000</v>
      </c>
      <c r="EX104" s="90">
        <f t="shared" si="858"/>
        <v>14400000</v>
      </c>
      <c r="EY104" s="90">
        <f t="shared" si="859"/>
        <v>0</v>
      </c>
      <c r="EZ104" s="90">
        <f t="shared" si="859"/>
        <v>0</v>
      </c>
      <c r="FA104" s="173"/>
      <c r="FB104" s="87"/>
      <c r="FC104" s="88"/>
      <c r="FD104" s="88"/>
      <c r="FE104" s="88"/>
      <c r="FF104" s="133"/>
      <c r="FG104" s="87"/>
      <c r="FH104" s="87"/>
      <c r="FI104" s="87"/>
      <c r="FJ104" s="87"/>
      <c r="FK104" s="87"/>
      <c r="FL104" s="87"/>
      <c r="FM104" s="87">
        <v>10000000</v>
      </c>
      <c r="FN104" s="87"/>
      <c r="FO104" s="87"/>
      <c r="FP104" s="87"/>
      <c r="FQ104" s="87"/>
      <c r="FR104" s="87"/>
      <c r="FS104" s="87"/>
      <c r="FT104" s="87"/>
      <c r="FU104" s="87"/>
      <c r="FV104" s="87"/>
      <c r="FW104" s="87"/>
      <c r="FX104" s="87"/>
      <c r="FY104" s="87"/>
      <c r="FZ104" s="87"/>
      <c r="GA104" s="87"/>
      <c r="GB104" s="87"/>
      <c r="GC104" s="87"/>
      <c r="GD104" s="87"/>
      <c r="GE104" s="87"/>
      <c r="GF104" s="87">
        <v>21165000</v>
      </c>
      <c r="GG104" s="87"/>
      <c r="GH104" s="87"/>
      <c r="GI104" s="87"/>
      <c r="GJ104" s="87"/>
      <c r="GK104" s="87"/>
      <c r="GL104" s="87"/>
      <c r="GM104" s="87"/>
      <c r="GN104" s="87"/>
      <c r="GO104" s="87"/>
      <c r="GP104" s="87"/>
      <c r="GQ104" s="87"/>
      <c r="GR104" s="87"/>
      <c r="GS104" s="87"/>
      <c r="GT104" s="87"/>
      <c r="GU104" s="82">
        <f t="shared" si="860"/>
        <v>21165000</v>
      </c>
      <c r="GV104" s="82">
        <f t="shared" si="861"/>
        <v>10000000</v>
      </c>
      <c r="GW104" s="82">
        <f t="shared" si="861"/>
        <v>0</v>
      </c>
      <c r="GX104" s="82">
        <f t="shared" si="861"/>
        <v>0</v>
      </c>
      <c r="GY104" s="792">
        <f t="shared" si="861"/>
        <v>0</v>
      </c>
      <c r="GZ104" s="792">
        <f t="shared" si="862"/>
        <v>0</v>
      </c>
      <c r="HA104" s="792">
        <f t="shared" si="863"/>
        <v>0</v>
      </c>
      <c r="HB104" s="792">
        <f t="shared" si="864"/>
        <v>0</v>
      </c>
      <c r="HC104" s="792">
        <f t="shared" si="865"/>
        <v>0</v>
      </c>
      <c r="HD104" s="792">
        <f t="shared" si="866"/>
        <v>0</v>
      </c>
      <c r="HE104" s="792">
        <f t="shared" si="867"/>
        <v>0</v>
      </c>
      <c r="HF104" s="792">
        <f t="shared" si="868"/>
        <v>0</v>
      </c>
      <c r="HG104" s="792">
        <f t="shared" si="869"/>
        <v>0</v>
      </c>
      <c r="HH104" s="792">
        <f t="shared" si="870"/>
        <v>0</v>
      </c>
      <c r="HI104" s="792">
        <f t="shared" si="871"/>
        <v>0</v>
      </c>
      <c r="HJ104" s="792">
        <f t="shared" si="872"/>
        <v>44000000</v>
      </c>
      <c r="HK104" s="792">
        <f t="shared" si="873"/>
        <v>44400000</v>
      </c>
      <c r="HL104" s="792">
        <f t="shared" si="874"/>
        <v>0</v>
      </c>
      <c r="HM104" s="792">
        <f t="shared" si="875"/>
        <v>0</v>
      </c>
      <c r="HN104" s="792">
        <f t="shared" si="876"/>
        <v>0</v>
      </c>
      <c r="HO104" s="792">
        <f t="shared" si="877"/>
        <v>0</v>
      </c>
      <c r="HP104" s="792">
        <f t="shared" si="878"/>
        <v>0</v>
      </c>
      <c r="HQ104" s="792">
        <f t="shared" si="879"/>
        <v>0</v>
      </c>
      <c r="HR104" s="792">
        <f t="shared" si="880"/>
        <v>0</v>
      </c>
      <c r="HS104" s="792">
        <f t="shared" si="881"/>
        <v>0</v>
      </c>
      <c r="HT104" s="792">
        <f t="shared" si="882"/>
        <v>0</v>
      </c>
      <c r="HU104" s="792">
        <f t="shared" si="883"/>
        <v>0</v>
      </c>
      <c r="HV104" s="792">
        <f t="shared" si="884"/>
        <v>0</v>
      </c>
      <c r="HW104" s="792">
        <f t="shared" si="885"/>
        <v>0</v>
      </c>
      <c r="HX104" s="792">
        <f t="shared" si="886"/>
        <v>0</v>
      </c>
      <c r="HY104" s="792">
        <f t="shared" si="887"/>
        <v>0</v>
      </c>
      <c r="HZ104" s="792">
        <f t="shared" si="888"/>
        <v>0</v>
      </c>
      <c r="IA104" s="792">
        <f t="shared" si="889"/>
        <v>0</v>
      </c>
      <c r="IB104" s="792">
        <f t="shared" si="890"/>
        <v>0</v>
      </c>
      <c r="IC104" s="792">
        <f t="shared" si="891"/>
        <v>0</v>
      </c>
      <c r="ID104" s="792">
        <f t="shared" si="892"/>
        <v>21165000</v>
      </c>
      <c r="IE104" s="792">
        <f t="shared" si="893"/>
        <v>0</v>
      </c>
      <c r="IF104" s="792">
        <f t="shared" si="894"/>
        <v>0</v>
      </c>
      <c r="IG104" s="792">
        <f t="shared" si="895"/>
        <v>0</v>
      </c>
      <c r="IH104" s="792">
        <f t="shared" si="896"/>
        <v>0</v>
      </c>
      <c r="II104" s="792">
        <f t="shared" si="897"/>
        <v>0</v>
      </c>
      <c r="IJ104" s="792">
        <f t="shared" si="898"/>
        <v>0</v>
      </c>
      <c r="IK104" s="792">
        <f t="shared" si="899"/>
        <v>0</v>
      </c>
      <c r="IL104" s="792">
        <f t="shared" si="900"/>
        <v>0</v>
      </c>
      <c r="IM104" s="792">
        <f t="shared" si="901"/>
        <v>0</v>
      </c>
      <c r="IN104" s="792">
        <f t="shared" si="902"/>
        <v>0</v>
      </c>
      <c r="IO104" s="792"/>
      <c r="IP104" s="792"/>
      <c r="IQ104" s="792"/>
      <c r="IR104" s="792"/>
      <c r="IS104" s="792">
        <f t="shared" si="903"/>
        <v>65165000</v>
      </c>
      <c r="IT104" s="792">
        <f t="shared" si="904"/>
        <v>44400000</v>
      </c>
      <c r="IU104" s="792">
        <f t="shared" si="905"/>
        <v>0</v>
      </c>
      <c r="IV104" s="792">
        <f t="shared" si="906"/>
        <v>0</v>
      </c>
      <c r="IW104" s="793">
        <f t="shared" si="907"/>
        <v>0</v>
      </c>
    </row>
    <row r="105" spans="1:257" ht="96.75" customHeight="1" x14ac:dyDescent="0.2">
      <c r="A105" s="346"/>
      <c r="B105" s="346"/>
      <c r="C105" s="286"/>
      <c r="D105" s="331"/>
      <c r="E105" s="324"/>
      <c r="F105" s="324"/>
      <c r="G105" s="802">
        <v>71</v>
      </c>
      <c r="H105" s="848" t="s">
        <v>280</v>
      </c>
      <c r="I105" s="422" t="s">
        <v>281</v>
      </c>
      <c r="J105" s="795" t="s">
        <v>266</v>
      </c>
      <c r="K105" s="795">
        <v>1</v>
      </c>
      <c r="L105" s="436" t="s">
        <v>73</v>
      </c>
      <c r="M105" s="437">
        <v>1762</v>
      </c>
      <c r="N105" s="438">
        <v>2570</v>
      </c>
      <c r="O105" s="430">
        <v>1863</v>
      </c>
      <c r="P105" s="431">
        <v>2551</v>
      </c>
      <c r="Q105" s="430">
        <v>2166</v>
      </c>
      <c r="R105" s="275"/>
      <c r="S105" s="432">
        <v>2706</v>
      </c>
      <c r="T105" s="430">
        <v>2469</v>
      </c>
      <c r="U105" s="430"/>
      <c r="V105" s="431">
        <v>2957</v>
      </c>
      <c r="W105" s="796">
        <v>2570</v>
      </c>
      <c r="X105" s="797"/>
      <c r="Y105" s="759">
        <v>3341</v>
      </c>
      <c r="Z105" s="427">
        <f t="shared" si="853"/>
        <v>0</v>
      </c>
      <c r="AA105" s="273">
        <v>4</v>
      </c>
      <c r="AB105" s="347" t="s">
        <v>114</v>
      </c>
      <c r="AC105" s="45"/>
      <c r="AD105" s="42"/>
      <c r="AE105" s="41"/>
      <c r="AF105" s="41"/>
      <c r="AG105" s="45"/>
      <c r="AH105" s="42"/>
      <c r="AI105" s="42"/>
      <c r="AJ105" s="42"/>
      <c r="AK105" s="46"/>
      <c r="AL105" s="47"/>
      <c r="AM105" s="47"/>
      <c r="AN105" s="47"/>
      <c r="AO105" s="46"/>
      <c r="AP105" s="47"/>
      <c r="AQ105" s="47"/>
      <c r="AR105" s="42"/>
      <c r="AS105" s="45"/>
      <c r="AT105" s="42"/>
      <c r="AU105" s="41"/>
      <c r="AV105" s="41"/>
      <c r="AW105" s="45"/>
      <c r="AX105" s="42"/>
      <c r="AY105" s="42"/>
      <c r="AZ105" s="42"/>
      <c r="BA105" s="45"/>
      <c r="BB105" s="42"/>
      <c r="BC105" s="42"/>
      <c r="BD105" s="42"/>
      <c r="BE105" s="45"/>
      <c r="BF105" s="42"/>
      <c r="BG105" s="41"/>
      <c r="BH105" s="41"/>
      <c r="BI105" s="45"/>
      <c r="BJ105" s="42"/>
      <c r="BK105" s="42"/>
      <c r="BL105" s="42"/>
      <c r="BM105" s="40">
        <f t="shared" si="854"/>
        <v>0</v>
      </c>
      <c r="BN105" s="41">
        <f t="shared" si="855"/>
        <v>0</v>
      </c>
      <c r="BO105" s="41">
        <f t="shared" si="855"/>
        <v>0</v>
      </c>
      <c r="BP105" s="41">
        <f t="shared" si="855"/>
        <v>0</v>
      </c>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2">
        <f t="shared" si="856"/>
        <v>0</v>
      </c>
      <c r="DF105" s="82">
        <f t="shared" si="857"/>
        <v>0</v>
      </c>
      <c r="DG105" s="82">
        <f t="shared" si="857"/>
        <v>0</v>
      </c>
      <c r="DH105" s="82">
        <f t="shared" si="857"/>
        <v>0</v>
      </c>
      <c r="DI105" s="82"/>
      <c r="DJ105" s="87"/>
      <c r="DK105" s="86"/>
      <c r="DL105" s="87"/>
      <c r="DM105" s="87"/>
      <c r="DN105" s="87"/>
      <c r="DO105" s="87"/>
      <c r="DP105" s="87"/>
      <c r="DQ105" s="87"/>
      <c r="DR105" s="87"/>
      <c r="DS105" s="87">
        <v>0</v>
      </c>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2">
        <f t="shared" si="858"/>
        <v>0</v>
      </c>
      <c r="EX105" s="90">
        <f t="shared" si="858"/>
        <v>0</v>
      </c>
      <c r="EY105" s="90">
        <f t="shared" si="859"/>
        <v>0</v>
      </c>
      <c r="EZ105" s="90">
        <f t="shared" si="859"/>
        <v>0</v>
      </c>
      <c r="FA105" s="173"/>
      <c r="FB105" s="87"/>
      <c r="FC105" s="88"/>
      <c r="FD105" s="88"/>
      <c r="FE105" s="88"/>
      <c r="FF105" s="133"/>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v>0</v>
      </c>
      <c r="GG105" s="87"/>
      <c r="GH105" s="87"/>
      <c r="GI105" s="87"/>
      <c r="GJ105" s="87"/>
      <c r="GK105" s="87"/>
      <c r="GL105" s="87"/>
      <c r="GM105" s="87"/>
      <c r="GN105" s="87"/>
      <c r="GO105" s="87"/>
      <c r="GP105" s="87"/>
      <c r="GQ105" s="87"/>
      <c r="GR105" s="87"/>
      <c r="GS105" s="87"/>
      <c r="GT105" s="87"/>
      <c r="GU105" s="82">
        <f t="shared" si="860"/>
        <v>0</v>
      </c>
      <c r="GV105" s="82">
        <f t="shared" si="861"/>
        <v>0</v>
      </c>
      <c r="GW105" s="82">
        <f t="shared" si="861"/>
        <v>0</v>
      </c>
      <c r="GX105" s="82">
        <f t="shared" si="861"/>
        <v>0</v>
      </c>
      <c r="GY105" s="792">
        <f t="shared" si="861"/>
        <v>0</v>
      </c>
      <c r="GZ105" s="792">
        <f t="shared" si="862"/>
        <v>0</v>
      </c>
      <c r="HA105" s="792">
        <f t="shared" si="863"/>
        <v>0</v>
      </c>
      <c r="HB105" s="792">
        <f t="shared" si="864"/>
        <v>0</v>
      </c>
      <c r="HC105" s="792">
        <f t="shared" si="865"/>
        <v>0</v>
      </c>
      <c r="HD105" s="792">
        <f t="shared" si="866"/>
        <v>0</v>
      </c>
      <c r="HE105" s="792">
        <f t="shared" si="867"/>
        <v>0</v>
      </c>
      <c r="HF105" s="792">
        <f t="shared" si="868"/>
        <v>0</v>
      </c>
      <c r="HG105" s="792">
        <f t="shared" si="869"/>
        <v>0</v>
      </c>
      <c r="HH105" s="792">
        <f t="shared" si="870"/>
        <v>0</v>
      </c>
      <c r="HI105" s="792">
        <f t="shared" si="871"/>
        <v>0</v>
      </c>
      <c r="HJ105" s="792">
        <f t="shared" si="872"/>
        <v>0</v>
      </c>
      <c r="HK105" s="792">
        <f t="shared" si="873"/>
        <v>0</v>
      </c>
      <c r="HL105" s="792">
        <f t="shared" si="874"/>
        <v>0</v>
      </c>
      <c r="HM105" s="792">
        <f t="shared" si="875"/>
        <v>0</v>
      </c>
      <c r="HN105" s="792">
        <f t="shared" si="876"/>
        <v>0</v>
      </c>
      <c r="HO105" s="792">
        <f t="shared" si="877"/>
        <v>0</v>
      </c>
      <c r="HP105" s="792">
        <f t="shared" si="878"/>
        <v>0</v>
      </c>
      <c r="HQ105" s="792">
        <f t="shared" si="879"/>
        <v>0</v>
      </c>
      <c r="HR105" s="792">
        <f t="shared" si="880"/>
        <v>0</v>
      </c>
      <c r="HS105" s="792">
        <f t="shared" si="881"/>
        <v>0</v>
      </c>
      <c r="HT105" s="792">
        <f t="shared" si="882"/>
        <v>0</v>
      </c>
      <c r="HU105" s="792">
        <f t="shared" si="883"/>
        <v>0</v>
      </c>
      <c r="HV105" s="792">
        <f t="shared" si="884"/>
        <v>0</v>
      </c>
      <c r="HW105" s="792">
        <f t="shared" si="885"/>
        <v>0</v>
      </c>
      <c r="HX105" s="792">
        <f t="shared" si="886"/>
        <v>0</v>
      </c>
      <c r="HY105" s="792">
        <f t="shared" si="887"/>
        <v>0</v>
      </c>
      <c r="HZ105" s="792">
        <f t="shared" si="888"/>
        <v>0</v>
      </c>
      <c r="IA105" s="792">
        <f t="shared" si="889"/>
        <v>0</v>
      </c>
      <c r="IB105" s="792">
        <f t="shared" si="890"/>
        <v>0</v>
      </c>
      <c r="IC105" s="792">
        <f t="shared" si="891"/>
        <v>0</v>
      </c>
      <c r="ID105" s="792">
        <f t="shared" si="892"/>
        <v>0</v>
      </c>
      <c r="IE105" s="792">
        <f t="shared" si="893"/>
        <v>0</v>
      </c>
      <c r="IF105" s="792">
        <f t="shared" si="894"/>
        <v>0</v>
      </c>
      <c r="IG105" s="792">
        <f t="shared" si="895"/>
        <v>0</v>
      </c>
      <c r="IH105" s="792">
        <f t="shared" si="896"/>
        <v>0</v>
      </c>
      <c r="II105" s="792">
        <f t="shared" si="897"/>
        <v>0</v>
      </c>
      <c r="IJ105" s="792">
        <f t="shared" si="898"/>
        <v>0</v>
      </c>
      <c r="IK105" s="792">
        <f t="shared" si="899"/>
        <v>0</v>
      </c>
      <c r="IL105" s="792">
        <f t="shared" si="900"/>
        <v>0</v>
      </c>
      <c r="IM105" s="792">
        <f t="shared" si="901"/>
        <v>0</v>
      </c>
      <c r="IN105" s="792">
        <f t="shared" si="902"/>
        <v>0</v>
      </c>
      <c r="IO105" s="792"/>
      <c r="IP105" s="792"/>
      <c r="IQ105" s="792"/>
      <c r="IR105" s="792"/>
      <c r="IS105" s="792">
        <f t="shared" si="903"/>
        <v>0</v>
      </c>
      <c r="IT105" s="792">
        <f t="shared" si="904"/>
        <v>0</v>
      </c>
      <c r="IU105" s="792">
        <f t="shared" si="905"/>
        <v>0</v>
      </c>
      <c r="IV105" s="792">
        <f t="shared" si="906"/>
        <v>0</v>
      </c>
      <c r="IW105" s="793">
        <f t="shared" si="907"/>
        <v>0</v>
      </c>
    </row>
    <row r="106" spans="1:257" ht="96.75" customHeight="1" x14ac:dyDescent="0.2">
      <c r="A106" s="346"/>
      <c r="B106" s="346"/>
      <c r="C106" s="286"/>
      <c r="D106" s="331"/>
      <c r="E106" s="324"/>
      <c r="F106" s="324"/>
      <c r="G106" s="802">
        <v>72</v>
      </c>
      <c r="H106" s="848" t="s">
        <v>282</v>
      </c>
      <c r="I106" s="422" t="s">
        <v>283</v>
      </c>
      <c r="J106" s="423" t="s">
        <v>266</v>
      </c>
      <c r="K106" s="423">
        <v>1</v>
      </c>
      <c r="L106" s="439" t="s">
        <v>58</v>
      </c>
      <c r="M106" s="379">
        <v>455</v>
      </c>
      <c r="N106" s="379">
        <v>455</v>
      </c>
      <c r="O106" s="430">
        <v>455</v>
      </c>
      <c r="P106" s="431">
        <v>445</v>
      </c>
      <c r="Q106" s="440">
        <v>455</v>
      </c>
      <c r="R106" s="275"/>
      <c r="S106" s="425">
        <v>889</v>
      </c>
      <c r="T106" s="440">
        <v>455</v>
      </c>
      <c r="U106" s="440"/>
      <c r="V106" s="441">
        <v>645</v>
      </c>
      <c r="W106" s="796">
        <v>455</v>
      </c>
      <c r="X106" s="439"/>
      <c r="Y106" s="758">
        <v>532</v>
      </c>
      <c r="Z106" s="427">
        <f t="shared" si="853"/>
        <v>8.6956521739130436E-3</v>
      </c>
      <c r="AA106" s="273">
        <v>4</v>
      </c>
      <c r="AB106" s="347" t="s">
        <v>114</v>
      </c>
      <c r="AC106" s="46"/>
      <c r="AD106" s="47"/>
      <c r="AE106" s="48"/>
      <c r="AF106" s="48"/>
      <c r="AG106" s="46"/>
      <c r="AH106" s="47"/>
      <c r="AI106" s="47"/>
      <c r="AJ106" s="47"/>
      <c r="AK106" s="46">
        <v>10000000</v>
      </c>
      <c r="AL106" s="47">
        <v>50000000</v>
      </c>
      <c r="AM106" s="47">
        <v>47986000</v>
      </c>
      <c r="AN106" s="47">
        <v>7986000</v>
      </c>
      <c r="AO106" s="46"/>
      <c r="AP106" s="47"/>
      <c r="AQ106" s="47"/>
      <c r="AR106" s="47"/>
      <c r="AS106" s="46"/>
      <c r="AT106" s="47"/>
      <c r="AU106" s="48"/>
      <c r="AV106" s="48"/>
      <c r="AW106" s="46"/>
      <c r="AX106" s="47"/>
      <c r="AY106" s="47"/>
      <c r="AZ106" s="47"/>
      <c r="BA106" s="46"/>
      <c r="BB106" s="47"/>
      <c r="BC106" s="47"/>
      <c r="BD106" s="47"/>
      <c r="BE106" s="46"/>
      <c r="BF106" s="47"/>
      <c r="BG106" s="48"/>
      <c r="BH106" s="48"/>
      <c r="BI106" s="46"/>
      <c r="BJ106" s="47"/>
      <c r="BK106" s="47"/>
      <c r="BL106" s="47"/>
      <c r="BM106" s="40">
        <f t="shared" si="854"/>
        <v>10000000</v>
      </c>
      <c r="BN106" s="41">
        <f t="shared" si="855"/>
        <v>50000000</v>
      </c>
      <c r="BO106" s="41">
        <f t="shared" si="855"/>
        <v>47986000</v>
      </c>
      <c r="BP106" s="41">
        <f t="shared" si="855"/>
        <v>7986000</v>
      </c>
      <c r="BQ106" s="87"/>
      <c r="BR106" s="87"/>
      <c r="BS106" s="87"/>
      <c r="BT106" s="87"/>
      <c r="BU106" s="87"/>
      <c r="BV106" s="87"/>
      <c r="BW106" s="87"/>
      <c r="BX106" s="87"/>
      <c r="BY106" s="87"/>
      <c r="BZ106" s="87">
        <v>10000000</v>
      </c>
      <c r="CA106" s="87"/>
      <c r="CB106" s="87"/>
      <c r="CC106" s="87"/>
      <c r="CD106" s="87">
        <v>40000000</v>
      </c>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2">
        <f t="shared" si="856"/>
        <v>10000000</v>
      </c>
      <c r="DF106" s="82">
        <f t="shared" si="857"/>
        <v>0</v>
      </c>
      <c r="DG106" s="82">
        <f t="shared" si="857"/>
        <v>0</v>
      </c>
      <c r="DH106" s="82">
        <f t="shared" si="857"/>
        <v>0</v>
      </c>
      <c r="DI106" s="82">
        <f>CD106</f>
        <v>40000000</v>
      </c>
      <c r="DJ106" s="87"/>
      <c r="DK106" s="86"/>
      <c r="DL106" s="87"/>
      <c r="DM106" s="87"/>
      <c r="DN106" s="87"/>
      <c r="DO106" s="87"/>
      <c r="DP106" s="87"/>
      <c r="DQ106" s="87"/>
      <c r="DR106" s="87"/>
      <c r="DS106" s="87">
        <v>3000000</v>
      </c>
      <c r="DT106" s="87">
        <v>7200000</v>
      </c>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2">
        <f t="shared" si="858"/>
        <v>3000000</v>
      </c>
      <c r="EX106" s="90">
        <f t="shared" si="858"/>
        <v>7200000</v>
      </c>
      <c r="EY106" s="90">
        <f t="shared" si="859"/>
        <v>0</v>
      </c>
      <c r="EZ106" s="90">
        <f t="shared" si="859"/>
        <v>0</v>
      </c>
      <c r="FA106" s="173"/>
      <c r="FB106" s="87"/>
      <c r="FC106" s="88"/>
      <c r="FD106" s="88"/>
      <c r="FE106" s="88"/>
      <c r="FF106" s="133"/>
      <c r="FG106" s="87"/>
      <c r="FH106" s="87"/>
      <c r="FI106" s="87"/>
      <c r="FJ106" s="87"/>
      <c r="FK106" s="87"/>
      <c r="FL106" s="87"/>
      <c r="FM106" s="87">
        <v>5000000</v>
      </c>
      <c r="FN106" s="87">
        <v>5000000</v>
      </c>
      <c r="FO106" s="87">
        <v>5000000</v>
      </c>
      <c r="FP106" s="87"/>
      <c r="FQ106" s="87"/>
      <c r="FR106" s="87"/>
      <c r="FS106" s="87"/>
      <c r="FT106" s="87"/>
      <c r="FU106" s="87"/>
      <c r="FV106" s="87"/>
      <c r="FW106" s="87"/>
      <c r="FX106" s="87"/>
      <c r="FY106" s="87"/>
      <c r="FZ106" s="87"/>
      <c r="GA106" s="87"/>
      <c r="GB106" s="87"/>
      <c r="GC106" s="87"/>
      <c r="GD106" s="87"/>
      <c r="GE106" s="87"/>
      <c r="GF106" s="87">
        <v>10580000</v>
      </c>
      <c r="GG106" s="87">
        <v>49291242</v>
      </c>
      <c r="GH106" s="87">
        <v>49291242</v>
      </c>
      <c r="GI106" s="87">
        <v>49291242</v>
      </c>
      <c r="GJ106" s="87"/>
      <c r="GK106" s="87"/>
      <c r="GL106" s="87"/>
      <c r="GM106" s="87"/>
      <c r="GN106" s="87"/>
      <c r="GO106" s="87"/>
      <c r="GP106" s="87"/>
      <c r="GQ106" s="87"/>
      <c r="GR106" s="87"/>
      <c r="GS106" s="87"/>
      <c r="GT106" s="87"/>
      <c r="GU106" s="82">
        <f t="shared" si="860"/>
        <v>10580000</v>
      </c>
      <c r="GV106" s="82">
        <f t="shared" si="861"/>
        <v>54291242</v>
      </c>
      <c r="GW106" s="82">
        <f t="shared" si="861"/>
        <v>54291242</v>
      </c>
      <c r="GX106" s="82">
        <f t="shared" si="861"/>
        <v>54291242</v>
      </c>
      <c r="GY106" s="792">
        <f t="shared" si="861"/>
        <v>0</v>
      </c>
      <c r="GZ106" s="792">
        <f t="shared" si="862"/>
        <v>0</v>
      </c>
      <c r="HA106" s="792">
        <f t="shared" si="863"/>
        <v>0</v>
      </c>
      <c r="HB106" s="792">
        <f t="shared" si="864"/>
        <v>0</v>
      </c>
      <c r="HC106" s="792">
        <f t="shared" si="865"/>
        <v>0</v>
      </c>
      <c r="HD106" s="792">
        <f t="shared" si="866"/>
        <v>0</v>
      </c>
      <c r="HE106" s="792">
        <f t="shared" si="867"/>
        <v>0</v>
      </c>
      <c r="HF106" s="792">
        <f t="shared" si="868"/>
        <v>0</v>
      </c>
      <c r="HG106" s="792">
        <f t="shared" si="869"/>
        <v>0</v>
      </c>
      <c r="HH106" s="792">
        <f t="shared" si="870"/>
        <v>0</v>
      </c>
      <c r="HI106" s="792">
        <f t="shared" si="871"/>
        <v>0</v>
      </c>
      <c r="HJ106" s="792">
        <f t="shared" si="872"/>
        <v>23000000</v>
      </c>
      <c r="HK106" s="792">
        <f t="shared" si="873"/>
        <v>62200000</v>
      </c>
      <c r="HL106" s="792">
        <f t="shared" si="874"/>
        <v>52986000</v>
      </c>
      <c r="HM106" s="792">
        <f t="shared" si="875"/>
        <v>12986000</v>
      </c>
      <c r="HN106" s="792">
        <f t="shared" si="876"/>
        <v>40000000</v>
      </c>
      <c r="HO106" s="792">
        <f t="shared" si="877"/>
        <v>0</v>
      </c>
      <c r="HP106" s="792">
        <f t="shared" si="878"/>
        <v>0</v>
      </c>
      <c r="HQ106" s="792">
        <f t="shared" si="879"/>
        <v>0</v>
      </c>
      <c r="HR106" s="792">
        <f t="shared" si="880"/>
        <v>0</v>
      </c>
      <c r="HS106" s="792">
        <f t="shared" si="881"/>
        <v>0</v>
      </c>
      <c r="HT106" s="792">
        <f t="shared" si="882"/>
        <v>0</v>
      </c>
      <c r="HU106" s="792">
        <f t="shared" si="883"/>
        <v>0</v>
      </c>
      <c r="HV106" s="792">
        <f t="shared" si="884"/>
        <v>0</v>
      </c>
      <c r="HW106" s="792">
        <f t="shared" si="885"/>
        <v>0</v>
      </c>
      <c r="HX106" s="792">
        <f t="shared" si="886"/>
        <v>0</v>
      </c>
      <c r="HY106" s="792">
        <f t="shared" si="887"/>
        <v>0</v>
      </c>
      <c r="HZ106" s="792">
        <f t="shared" si="888"/>
        <v>0</v>
      </c>
      <c r="IA106" s="792">
        <f t="shared" si="889"/>
        <v>0</v>
      </c>
      <c r="IB106" s="792">
        <f t="shared" si="890"/>
        <v>0</v>
      </c>
      <c r="IC106" s="792">
        <f t="shared" si="891"/>
        <v>0</v>
      </c>
      <c r="ID106" s="792">
        <f t="shared" si="892"/>
        <v>10580000</v>
      </c>
      <c r="IE106" s="792">
        <f t="shared" si="893"/>
        <v>49291242</v>
      </c>
      <c r="IF106" s="792">
        <f t="shared" si="894"/>
        <v>49291242</v>
      </c>
      <c r="IG106" s="792">
        <f t="shared" si="895"/>
        <v>49291242</v>
      </c>
      <c r="IH106" s="792">
        <f t="shared" si="896"/>
        <v>0</v>
      </c>
      <c r="II106" s="792">
        <f t="shared" si="897"/>
        <v>0</v>
      </c>
      <c r="IJ106" s="792">
        <f t="shared" si="898"/>
        <v>0</v>
      </c>
      <c r="IK106" s="792">
        <f t="shared" si="899"/>
        <v>0</v>
      </c>
      <c r="IL106" s="792">
        <f t="shared" si="900"/>
        <v>0</v>
      </c>
      <c r="IM106" s="792">
        <f t="shared" si="901"/>
        <v>0</v>
      </c>
      <c r="IN106" s="792">
        <f t="shared" si="902"/>
        <v>0</v>
      </c>
      <c r="IO106" s="792"/>
      <c r="IP106" s="792"/>
      <c r="IQ106" s="792"/>
      <c r="IR106" s="792"/>
      <c r="IS106" s="792">
        <f t="shared" si="903"/>
        <v>33580000</v>
      </c>
      <c r="IT106" s="792">
        <f t="shared" si="904"/>
        <v>111491242</v>
      </c>
      <c r="IU106" s="792">
        <f t="shared" si="905"/>
        <v>102277242</v>
      </c>
      <c r="IV106" s="792">
        <f t="shared" si="906"/>
        <v>62277242</v>
      </c>
      <c r="IW106" s="793">
        <f t="shared" si="907"/>
        <v>40000000</v>
      </c>
    </row>
    <row r="107" spans="1:257" ht="150.75" customHeight="1" x14ac:dyDescent="0.2">
      <c r="A107" s="346"/>
      <c r="B107" s="346"/>
      <c r="C107" s="284"/>
      <c r="D107" s="293"/>
      <c r="E107" s="295"/>
      <c r="F107" s="295"/>
      <c r="G107" s="802">
        <v>73</v>
      </c>
      <c r="H107" s="848" t="s">
        <v>284</v>
      </c>
      <c r="I107" s="422" t="s">
        <v>285</v>
      </c>
      <c r="J107" s="423" t="s">
        <v>266</v>
      </c>
      <c r="K107" s="423">
        <v>1</v>
      </c>
      <c r="L107" s="322" t="s">
        <v>58</v>
      </c>
      <c r="M107" s="379" t="s">
        <v>53</v>
      </c>
      <c r="N107" s="379">
        <v>1</v>
      </c>
      <c r="O107" s="267">
        <v>1</v>
      </c>
      <c r="P107" s="424">
        <v>1</v>
      </c>
      <c r="Q107" s="299">
        <v>1</v>
      </c>
      <c r="R107" s="275"/>
      <c r="S107" s="425">
        <v>1</v>
      </c>
      <c r="T107" s="299">
        <v>1</v>
      </c>
      <c r="U107" s="299"/>
      <c r="V107" s="426">
        <v>1</v>
      </c>
      <c r="W107" s="299">
        <v>1</v>
      </c>
      <c r="X107" s="322"/>
      <c r="Y107" s="756">
        <v>1</v>
      </c>
      <c r="Z107" s="427">
        <f t="shared" si="853"/>
        <v>0.95652173913043481</v>
      </c>
      <c r="AA107" s="273">
        <v>4</v>
      </c>
      <c r="AB107" s="347" t="s">
        <v>114</v>
      </c>
      <c r="AC107" s="46"/>
      <c r="AD107" s="47"/>
      <c r="AE107" s="48"/>
      <c r="AF107" s="48"/>
      <c r="AG107" s="46"/>
      <c r="AH107" s="47"/>
      <c r="AI107" s="47"/>
      <c r="AJ107" s="47"/>
      <c r="AK107" s="46"/>
      <c r="AL107" s="47"/>
      <c r="AM107" s="47"/>
      <c r="AN107" s="47"/>
      <c r="AO107" s="46"/>
      <c r="AP107" s="47"/>
      <c r="AQ107" s="47"/>
      <c r="AR107" s="47"/>
      <c r="AS107" s="46"/>
      <c r="AT107" s="47"/>
      <c r="AU107" s="48"/>
      <c r="AV107" s="48"/>
      <c r="AW107" s="46"/>
      <c r="AX107" s="47"/>
      <c r="AY107" s="47"/>
      <c r="AZ107" s="47"/>
      <c r="BA107" s="46">
        <v>1100000000</v>
      </c>
      <c r="BB107" s="42">
        <v>1097002022</v>
      </c>
      <c r="BC107" s="42">
        <v>974131283</v>
      </c>
      <c r="BD107" s="42">
        <v>531331283</v>
      </c>
      <c r="BE107" s="46"/>
      <c r="BF107" s="47"/>
      <c r="BG107" s="48"/>
      <c r="BH107" s="48"/>
      <c r="BI107" s="46"/>
      <c r="BJ107" s="47"/>
      <c r="BK107" s="47"/>
      <c r="BL107" s="47"/>
      <c r="BM107" s="40">
        <f t="shared" si="854"/>
        <v>1100000000</v>
      </c>
      <c r="BN107" s="41">
        <f t="shared" si="855"/>
        <v>1097002022</v>
      </c>
      <c r="BO107" s="41">
        <f t="shared" si="855"/>
        <v>974131283</v>
      </c>
      <c r="BP107" s="41">
        <f t="shared" si="855"/>
        <v>531331283</v>
      </c>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v>1133000000</v>
      </c>
      <c r="CR107" s="87">
        <v>1341180171</v>
      </c>
      <c r="CS107" s="87">
        <v>976986480</v>
      </c>
      <c r="CT107" s="87">
        <v>976986480</v>
      </c>
      <c r="CU107" s="87"/>
      <c r="CV107" s="87"/>
      <c r="CW107" s="87"/>
      <c r="CX107" s="87"/>
      <c r="CY107" s="87"/>
      <c r="CZ107" s="87"/>
      <c r="DA107" s="87"/>
      <c r="DB107" s="87"/>
      <c r="DC107" s="87"/>
      <c r="DD107" s="87"/>
      <c r="DE107" s="82">
        <f t="shared" si="856"/>
        <v>1133000000</v>
      </c>
      <c r="DF107" s="82">
        <f t="shared" si="857"/>
        <v>1341180171</v>
      </c>
      <c r="DG107" s="82">
        <f t="shared" si="857"/>
        <v>976986480</v>
      </c>
      <c r="DH107" s="82">
        <f t="shared" si="857"/>
        <v>976986480</v>
      </c>
      <c r="DI107" s="82"/>
      <c r="DJ107" s="87"/>
      <c r="DK107" s="86"/>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v>1166990000</v>
      </c>
      <c r="EK107" s="87">
        <v>1396631487</v>
      </c>
      <c r="EL107" s="87">
        <v>945212500</v>
      </c>
      <c r="EM107" s="87">
        <v>945212500</v>
      </c>
      <c r="EN107" s="87"/>
      <c r="EO107" s="87"/>
      <c r="EP107" s="87"/>
      <c r="EQ107" s="87"/>
      <c r="ER107" s="87"/>
      <c r="ES107" s="87"/>
      <c r="ET107" s="87"/>
      <c r="EU107" s="87"/>
      <c r="EV107" s="87"/>
      <c r="EW107" s="82">
        <f t="shared" si="858"/>
        <v>1166990000</v>
      </c>
      <c r="EX107" s="90">
        <f t="shared" si="858"/>
        <v>1396631487</v>
      </c>
      <c r="EY107" s="90">
        <f t="shared" si="859"/>
        <v>945212500</v>
      </c>
      <c r="EZ107" s="90">
        <f t="shared" si="859"/>
        <v>945212500</v>
      </c>
      <c r="FA107" s="173"/>
      <c r="FB107" s="87"/>
      <c r="FC107" s="88"/>
      <c r="FD107" s="88"/>
      <c r="FE107" s="88"/>
      <c r="FF107" s="133"/>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v>1164154699.9952176</v>
      </c>
      <c r="GG107" s="87">
        <v>1013276689</v>
      </c>
      <c r="GH107" s="87">
        <v>1013276689</v>
      </c>
      <c r="GI107" s="87">
        <v>1013276689</v>
      </c>
      <c r="GJ107" s="87"/>
      <c r="GK107" s="87"/>
      <c r="GL107" s="87"/>
      <c r="GM107" s="87"/>
      <c r="GN107" s="87"/>
      <c r="GO107" s="87"/>
      <c r="GP107" s="87"/>
      <c r="GQ107" s="87"/>
      <c r="GR107" s="87"/>
      <c r="GS107" s="87"/>
      <c r="GT107" s="87"/>
      <c r="GU107" s="82">
        <f t="shared" si="860"/>
        <v>1164154699.9952176</v>
      </c>
      <c r="GV107" s="82">
        <f t="shared" si="861"/>
        <v>1013276689</v>
      </c>
      <c r="GW107" s="82">
        <f t="shared" si="861"/>
        <v>1013276689</v>
      </c>
      <c r="GX107" s="82">
        <f t="shared" si="861"/>
        <v>1013276689</v>
      </c>
      <c r="GY107" s="792">
        <f t="shared" si="861"/>
        <v>0</v>
      </c>
      <c r="GZ107" s="792">
        <f t="shared" si="862"/>
        <v>0</v>
      </c>
      <c r="HA107" s="792">
        <f t="shared" si="863"/>
        <v>0</v>
      </c>
      <c r="HB107" s="792">
        <f t="shared" si="864"/>
        <v>0</v>
      </c>
      <c r="HC107" s="792">
        <f t="shared" si="865"/>
        <v>0</v>
      </c>
      <c r="HD107" s="792">
        <f t="shared" si="866"/>
        <v>0</v>
      </c>
      <c r="HE107" s="792">
        <f t="shared" si="867"/>
        <v>0</v>
      </c>
      <c r="HF107" s="792">
        <f t="shared" si="868"/>
        <v>0</v>
      </c>
      <c r="HG107" s="792">
        <f t="shared" si="869"/>
        <v>0</v>
      </c>
      <c r="HH107" s="792">
        <f t="shared" si="870"/>
        <v>0</v>
      </c>
      <c r="HI107" s="792">
        <f t="shared" si="871"/>
        <v>0</v>
      </c>
      <c r="HJ107" s="792">
        <f t="shared" si="872"/>
        <v>0</v>
      </c>
      <c r="HK107" s="792">
        <f t="shared" si="873"/>
        <v>0</v>
      </c>
      <c r="HL107" s="792">
        <f t="shared" si="874"/>
        <v>0</v>
      </c>
      <c r="HM107" s="792">
        <f t="shared" si="875"/>
        <v>0</v>
      </c>
      <c r="HN107" s="792">
        <f t="shared" si="876"/>
        <v>0</v>
      </c>
      <c r="HO107" s="792">
        <f t="shared" si="877"/>
        <v>0</v>
      </c>
      <c r="HP107" s="792">
        <f t="shared" si="878"/>
        <v>0</v>
      </c>
      <c r="HQ107" s="792">
        <f t="shared" si="879"/>
        <v>0</v>
      </c>
      <c r="HR107" s="792">
        <f t="shared" si="880"/>
        <v>0</v>
      </c>
      <c r="HS107" s="792">
        <f t="shared" si="881"/>
        <v>0</v>
      </c>
      <c r="HT107" s="792">
        <f t="shared" si="882"/>
        <v>0</v>
      </c>
      <c r="HU107" s="792">
        <f t="shared" si="883"/>
        <v>0</v>
      </c>
      <c r="HV107" s="792">
        <f t="shared" si="884"/>
        <v>0</v>
      </c>
      <c r="HW107" s="792">
        <f t="shared" si="885"/>
        <v>0</v>
      </c>
      <c r="HX107" s="792">
        <f t="shared" si="886"/>
        <v>0</v>
      </c>
      <c r="HY107" s="792">
        <f t="shared" si="887"/>
        <v>0</v>
      </c>
      <c r="HZ107" s="792">
        <f t="shared" si="888"/>
        <v>0</v>
      </c>
      <c r="IA107" s="792">
        <f t="shared" si="889"/>
        <v>0</v>
      </c>
      <c r="IB107" s="792">
        <f t="shared" si="890"/>
        <v>0</v>
      </c>
      <c r="IC107" s="792">
        <f t="shared" si="891"/>
        <v>0</v>
      </c>
      <c r="ID107" s="792">
        <f t="shared" si="892"/>
        <v>4564144699.9952173</v>
      </c>
      <c r="IE107" s="792">
        <f t="shared" si="893"/>
        <v>4848090369</v>
      </c>
      <c r="IF107" s="792">
        <f t="shared" si="894"/>
        <v>3909606952</v>
      </c>
      <c r="IG107" s="792">
        <f t="shared" si="895"/>
        <v>3466806952</v>
      </c>
      <c r="IH107" s="792">
        <f t="shared" si="896"/>
        <v>0</v>
      </c>
      <c r="II107" s="792">
        <f t="shared" si="897"/>
        <v>0</v>
      </c>
      <c r="IJ107" s="792">
        <f t="shared" si="898"/>
        <v>0</v>
      </c>
      <c r="IK107" s="792">
        <f t="shared" si="899"/>
        <v>0</v>
      </c>
      <c r="IL107" s="792">
        <f t="shared" si="900"/>
        <v>0</v>
      </c>
      <c r="IM107" s="792">
        <f t="shared" si="901"/>
        <v>0</v>
      </c>
      <c r="IN107" s="792">
        <f t="shared" si="902"/>
        <v>0</v>
      </c>
      <c r="IO107" s="792"/>
      <c r="IP107" s="792"/>
      <c r="IQ107" s="792"/>
      <c r="IR107" s="792"/>
      <c r="IS107" s="792">
        <f t="shared" si="903"/>
        <v>4564144699.9952173</v>
      </c>
      <c r="IT107" s="792">
        <f t="shared" si="904"/>
        <v>4848090369</v>
      </c>
      <c r="IU107" s="792">
        <f t="shared" si="905"/>
        <v>3909606952</v>
      </c>
      <c r="IV107" s="792">
        <f t="shared" si="906"/>
        <v>3466806952</v>
      </c>
      <c r="IW107" s="793">
        <f t="shared" si="907"/>
        <v>0</v>
      </c>
    </row>
    <row r="108" spans="1:257" ht="24.75" customHeight="1" x14ac:dyDescent="0.2">
      <c r="A108" s="346"/>
      <c r="B108" s="346"/>
      <c r="C108" s="252">
        <v>18</v>
      </c>
      <c r="D108" s="253" t="s">
        <v>286</v>
      </c>
      <c r="E108" s="256"/>
      <c r="F108" s="256"/>
      <c r="G108" s="257"/>
      <c r="H108" s="257"/>
      <c r="I108" s="257"/>
      <c r="J108" s="257"/>
      <c r="K108" s="257"/>
      <c r="L108" s="257"/>
      <c r="M108" s="257"/>
      <c r="N108" s="257"/>
      <c r="O108" s="257"/>
      <c r="P108" s="257"/>
      <c r="Q108" s="257"/>
      <c r="R108" s="257"/>
      <c r="S108" s="257"/>
      <c r="T108" s="257"/>
      <c r="U108" s="257"/>
      <c r="V108" s="257"/>
      <c r="W108" s="257"/>
      <c r="X108" s="257"/>
      <c r="Y108" s="258"/>
      <c r="Z108" s="257"/>
      <c r="AA108" s="257"/>
      <c r="AB108" s="257"/>
      <c r="AC108" s="38">
        <f t="shared" ref="AC108:BL108" si="908">SUM(AC109)</f>
        <v>0</v>
      </c>
      <c r="AD108" s="38">
        <f t="shared" si="908"/>
        <v>0</v>
      </c>
      <c r="AE108" s="38">
        <f t="shared" si="908"/>
        <v>0</v>
      </c>
      <c r="AF108" s="38">
        <f t="shared" si="908"/>
        <v>0</v>
      </c>
      <c r="AG108" s="38">
        <f t="shared" si="908"/>
        <v>0</v>
      </c>
      <c r="AH108" s="38">
        <f t="shared" si="908"/>
        <v>0</v>
      </c>
      <c r="AI108" s="38">
        <f t="shared" si="908"/>
        <v>0</v>
      </c>
      <c r="AJ108" s="38">
        <f t="shared" si="908"/>
        <v>0</v>
      </c>
      <c r="AK108" s="38">
        <f t="shared" si="908"/>
        <v>0</v>
      </c>
      <c r="AL108" s="38">
        <f t="shared" si="908"/>
        <v>0</v>
      </c>
      <c r="AM108" s="38">
        <f t="shared" si="908"/>
        <v>0</v>
      </c>
      <c r="AN108" s="38">
        <f t="shared" si="908"/>
        <v>0</v>
      </c>
      <c r="AO108" s="38">
        <f t="shared" si="908"/>
        <v>0</v>
      </c>
      <c r="AP108" s="38">
        <f t="shared" si="908"/>
        <v>0</v>
      </c>
      <c r="AQ108" s="38">
        <f t="shared" si="908"/>
        <v>0</v>
      </c>
      <c r="AR108" s="38">
        <f t="shared" si="908"/>
        <v>0</v>
      </c>
      <c r="AS108" s="38">
        <f t="shared" si="908"/>
        <v>0</v>
      </c>
      <c r="AT108" s="38">
        <f t="shared" si="908"/>
        <v>0</v>
      </c>
      <c r="AU108" s="38">
        <f t="shared" si="908"/>
        <v>0</v>
      </c>
      <c r="AV108" s="38">
        <f t="shared" si="908"/>
        <v>0</v>
      </c>
      <c r="AW108" s="38">
        <f t="shared" si="908"/>
        <v>0</v>
      </c>
      <c r="AX108" s="38">
        <f t="shared" si="908"/>
        <v>0</v>
      </c>
      <c r="AY108" s="38">
        <f t="shared" si="908"/>
        <v>0</v>
      </c>
      <c r="AZ108" s="38">
        <f t="shared" si="908"/>
        <v>0</v>
      </c>
      <c r="BA108" s="38">
        <f t="shared" si="908"/>
        <v>97934613825</v>
      </c>
      <c r="BB108" s="38">
        <f t="shared" si="908"/>
        <v>97552309856.839996</v>
      </c>
      <c r="BC108" s="38">
        <f t="shared" si="908"/>
        <v>96619452584.130005</v>
      </c>
      <c r="BD108" s="38">
        <f t="shared" si="908"/>
        <v>96619452584.130005</v>
      </c>
      <c r="BE108" s="38">
        <f t="shared" si="908"/>
        <v>0</v>
      </c>
      <c r="BF108" s="38">
        <f t="shared" si="908"/>
        <v>0</v>
      </c>
      <c r="BG108" s="38">
        <f t="shared" si="908"/>
        <v>0</v>
      </c>
      <c r="BH108" s="38">
        <f t="shared" si="908"/>
        <v>0</v>
      </c>
      <c r="BI108" s="38">
        <f t="shared" si="908"/>
        <v>0</v>
      </c>
      <c r="BJ108" s="38">
        <f t="shared" si="908"/>
        <v>0</v>
      </c>
      <c r="BK108" s="38">
        <f t="shared" si="908"/>
        <v>0</v>
      </c>
      <c r="BL108" s="38">
        <f t="shared" si="908"/>
        <v>0</v>
      </c>
      <c r="BM108" s="38">
        <f t="shared" ref="BM108:DX108" si="909">SUM(BM109)</f>
        <v>97934613825</v>
      </c>
      <c r="BN108" s="38">
        <f t="shared" si="909"/>
        <v>97552309856.839996</v>
      </c>
      <c r="BO108" s="38">
        <f t="shared" si="909"/>
        <v>96619452584.130005</v>
      </c>
      <c r="BP108" s="38">
        <f t="shared" si="909"/>
        <v>96619452584.130005</v>
      </c>
      <c r="BQ108" s="38">
        <f t="shared" si="909"/>
        <v>0</v>
      </c>
      <c r="BR108" s="38">
        <f t="shared" si="909"/>
        <v>0</v>
      </c>
      <c r="BS108" s="38">
        <f t="shared" si="909"/>
        <v>0</v>
      </c>
      <c r="BT108" s="38">
        <f t="shared" si="909"/>
        <v>0</v>
      </c>
      <c r="BU108" s="38">
        <f t="shared" si="909"/>
        <v>0</v>
      </c>
      <c r="BV108" s="38">
        <f t="shared" si="909"/>
        <v>0</v>
      </c>
      <c r="BW108" s="38">
        <f t="shared" si="909"/>
        <v>0</v>
      </c>
      <c r="BX108" s="38">
        <f t="shared" si="909"/>
        <v>0</v>
      </c>
      <c r="BY108" s="38">
        <f t="shared" si="909"/>
        <v>0</v>
      </c>
      <c r="BZ108" s="38">
        <f t="shared" si="909"/>
        <v>0</v>
      </c>
      <c r="CA108" s="38">
        <f t="shared" si="909"/>
        <v>0</v>
      </c>
      <c r="CB108" s="38">
        <f t="shared" si="909"/>
        <v>0</v>
      </c>
      <c r="CC108" s="38">
        <f t="shared" si="909"/>
        <v>0</v>
      </c>
      <c r="CD108" s="38">
        <f t="shared" si="909"/>
        <v>0</v>
      </c>
      <c r="CE108" s="38">
        <f t="shared" si="909"/>
        <v>0</v>
      </c>
      <c r="CF108" s="38">
        <f t="shared" si="909"/>
        <v>0</v>
      </c>
      <c r="CG108" s="38">
        <f t="shared" si="909"/>
        <v>0</v>
      </c>
      <c r="CH108" s="38">
        <f t="shared" si="909"/>
        <v>0</v>
      </c>
      <c r="CI108" s="38">
        <f t="shared" si="909"/>
        <v>0</v>
      </c>
      <c r="CJ108" s="38">
        <f t="shared" si="909"/>
        <v>0</v>
      </c>
      <c r="CK108" s="38">
        <f t="shared" si="909"/>
        <v>0</v>
      </c>
      <c r="CL108" s="38">
        <f t="shared" si="909"/>
        <v>0</v>
      </c>
      <c r="CM108" s="38">
        <f t="shared" si="909"/>
        <v>0</v>
      </c>
      <c r="CN108" s="38">
        <f t="shared" si="909"/>
        <v>0</v>
      </c>
      <c r="CO108" s="38">
        <f t="shared" si="909"/>
        <v>0</v>
      </c>
      <c r="CP108" s="38">
        <f t="shared" si="909"/>
        <v>0</v>
      </c>
      <c r="CQ108" s="38">
        <f t="shared" si="909"/>
        <v>100872652239.75</v>
      </c>
      <c r="CR108" s="38">
        <f t="shared" si="909"/>
        <v>108524888182</v>
      </c>
      <c r="CS108" s="38">
        <f t="shared" si="909"/>
        <v>106036933375.14</v>
      </c>
      <c r="CT108" s="38">
        <f t="shared" si="909"/>
        <v>106031629125.14</v>
      </c>
      <c r="CU108" s="38">
        <f t="shared" si="909"/>
        <v>0</v>
      </c>
      <c r="CV108" s="38">
        <f t="shared" si="909"/>
        <v>0</v>
      </c>
      <c r="CW108" s="38">
        <f t="shared" si="909"/>
        <v>0</v>
      </c>
      <c r="CX108" s="38">
        <f t="shared" si="909"/>
        <v>0</v>
      </c>
      <c r="CY108" s="38">
        <f t="shared" si="909"/>
        <v>0</v>
      </c>
      <c r="CZ108" s="38">
        <f t="shared" si="909"/>
        <v>0</v>
      </c>
      <c r="DA108" s="38">
        <f t="shared" si="909"/>
        <v>0</v>
      </c>
      <c r="DB108" s="38">
        <f t="shared" si="909"/>
        <v>0</v>
      </c>
      <c r="DC108" s="38">
        <f t="shared" si="909"/>
        <v>0</v>
      </c>
      <c r="DD108" s="38">
        <f t="shared" si="909"/>
        <v>0</v>
      </c>
      <c r="DE108" s="38">
        <f t="shared" si="909"/>
        <v>100872652239.75</v>
      </c>
      <c r="DF108" s="38">
        <f t="shared" si="909"/>
        <v>108524888182</v>
      </c>
      <c r="DG108" s="38">
        <f t="shared" si="909"/>
        <v>106036933375.14</v>
      </c>
      <c r="DH108" s="38">
        <f t="shared" si="909"/>
        <v>106031629125.14</v>
      </c>
      <c r="DI108" s="38">
        <f t="shared" si="909"/>
        <v>0</v>
      </c>
      <c r="DJ108" s="38">
        <f t="shared" si="909"/>
        <v>0</v>
      </c>
      <c r="DK108" s="38">
        <f t="shared" si="909"/>
        <v>0</v>
      </c>
      <c r="DL108" s="38">
        <f t="shared" si="909"/>
        <v>0</v>
      </c>
      <c r="DM108" s="38">
        <f t="shared" si="909"/>
        <v>0</v>
      </c>
      <c r="DN108" s="38">
        <f t="shared" si="909"/>
        <v>0</v>
      </c>
      <c r="DO108" s="38">
        <f t="shared" si="909"/>
        <v>15000000</v>
      </c>
      <c r="DP108" s="38">
        <f t="shared" si="909"/>
        <v>15000000</v>
      </c>
      <c r="DQ108" s="38">
        <f t="shared" si="909"/>
        <v>15000000</v>
      </c>
      <c r="DR108" s="38">
        <f t="shared" si="909"/>
        <v>0</v>
      </c>
      <c r="DS108" s="38">
        <f t="shared" si="909"/>
        <v>0</v>
      </c>
      <c r="DT108" s="38">
        <f t="shared" si="909"/>
        <v>0</v>
      </c>
      <c r="DU108" s="38">
        <f t="shared" si="909"/>
        <v>0</v>
      </c>
      <c r="DV108" s="38">
        <f t="shared" si="909"/>
        <v>0</v>
      </c>
      <c r="DW108" s="38">
        <f t="shared" si="909"/>
        <v>0</v>
      </c>
      <c r="DX108" s="38">
        <f t="shared" si="909"/>
        <v>0</v>
      </c>
      <c r="DY108" s="38">
        <f t="shared" ref="DY108:EW108" si="910">SUM(DY109)</f>
        <v>0</v>
      </c>
      <c r="DZ108" s="38">
        <f t="shared" si="910"/>
        <v>0</v>
      </c>
      <c r="EA108" s="38">
        <f t="shared" si="910"/>
        <v>0</v>
      </c>
      <c r="EB108" s="38">
        <f t="shared" si="910"/>
        <v>0</v>
      </c>
      <c r="EC108" s="38">
        <f t="shared" si="910"/>
        <v>0</v>
      </c>
      <c r="ED108" s="38">
        <f t="shared" si="910"/>
        <v>0</v>
      </c>
      <c r="EE108" s="38">
        <f t="shared" si="910"/>
        <v>0</v>
      </c>
      <c r="EF108" s="38">
        <f t="shared" si="910"/>
        <v>0</v>
      </c>
      <c r="EG108" s="38">
        <f t="shared" si="910"/>
        <v>0</v>
      </c>
      <c r="EH108" s="38">
        <f t="shared" si="910"/>
        <v>0</v>
      </c>
      <c r="EI108" s="38">
        <f t="shared" si="910"/>
        <v>0</v>
      </c>
      <c r="EJ108" s="38">
        <f t="shared" si="910"/>
        <v>103898831806.94299</v>
      </c>
      <c r="EK108" s="38">
        <f t="shared" si="910"/>
        <v>117049364955</v>
      </c>
      <c r="EL108" s="38">
        <f t="shared" si="910"/>
        <v>116987378125.24001</v>
      </c>
      <c r="EM108" s="38">
        <f t="shared" si="910"/>
        <v>116982429870.24001</v>
      </c>
      <c r="EN108" s="38">
        <f t="shared" si="910"/>
        <v>0</v>
      </c>
      <c r="EO108" s="38">
        <f t="shared" si="910"/>
        <v>0</v>
      </c>
      <c r="EP108" s="38">
        <f t="shared" si="910"/>
        <v>0</v>
      </c>
      <c r="EQ108" s="38">
        <f t="shared" si="910"/>
        <v>0</v>
      </c>
      <c r="ER108" s="38">
        <f t="shared" si="910"/>
        <v>0</v>
      </c>
      <c r="ES108" s="38">
        <f t="shared" si="910"/>
        <v>0</v>
      </c>
      <c r="ET108" s="38">
        <f t="shared" si="910"/>
        <v>0</v>
      </c>
      <c r="EU108" s="38">
        <f t="shared" si="910"/>
        <v>0</v>
      </c>
      <c r="EV108" s="38">
        <f t="shared" si="910"/>
        <v>0</v>
      </c>
      <c r="EW108" s="38">
        <f t="shared" si="910"/>
        <v>103898831806.94299</v>
      </c>
      <c r="EX108" s="38">
        <f t="shared" ref="EX108:IW108" si="911">SUM(EX109)</f>
        <v>117064364955</v>
      </c>
      <c r="EY108" s="38">
        <f t="shared" si="911"/>
        <v>117002378125.24001</v>
      </c>
      <c r="EZ108" s="38">
        <f t="shared" si="911"/>
        <v>116997429870.24001</v>
      </c>
      <c r="FA108" s="38">
        <f t="shared" si="911"/>
        <v>0</v>
      </c>
      <c r="FB108" s="724">
        <f t="shared" si="911"/>
        <v>0</v>
      </c>
      <c r="FC108" s="38">
        <f t="shared" si="911"/>
        <v>0</v>
      </c>
      <c r="FD108" s="38">
        <f t="shared" si="911"/>
        <v>0</v>
      </c>
      <c r="FE108" s="38">
        <f t="shared" si="911"/>
        <v>0</v>
      </c>
      <c r="FF108" s="38">
        <f t="shared" si="911"/>
        <v>0</v>
      </c>
      <c r="FG108" s="38">
        <f t="shared" si="911"/>
        <v>0</v>
      </c>
      <c r="FH108" s="38">
        <f t="shared" si="911"/>
        <v>4620683724</v>
      </c>
      <c r="FI108" s="38">
        <f t="shared" si="911"/>
        <v>4620376171</v>
      </c>
      <c r="FJ108" s="38">
        <f t="shared" si="911"/>
        <v>4620376171</v>
      </c>
      <c r="FK108" s="38">
        <f t="shared" si="911"/>
        <v>0</v>
      </c>
      <c r="FL108" s="38">
        <f t="shared" si="911"/>
        <v>0</v>
      </c>
      <c r="FM108" s="38">
        <f t="shared" si="911"/>
        <v>0</v>
      </c>
      <c r="FN108" s="38">
        <f t="shared" si="911"/>
        <v>0</v>
      </c>
      <c r="FO108" s="38">
        <f t="shared" si="911"/>
        <v>0</v>
      </c>
      <c r="FP108" s="38">
        <f t="shared" si="911"/>
        <v>0</v>
      </c>
      <c r="FQ108" s="38">
        <f t="shared" si="911"/>
        <v>0</v>
      </c>
      <c r="FR108" s="38">
        <f t="shared" si="911"/>
        <v>0</v>
      </c>
      <c r="FS108" s="38">
        <f t="shared" si="911"/>
        <v>0</v>
      </c>
      <c r="FT108" s="38">
        <f t="shared" si="911"/>
        <v>0</v>
      </c>
      <c r="FU108" s="38">
        <f t="shared" si="911"/>
        <v>0</v>
      </c>
      <c r="FV108" s="38">
        <f t="shared" si="911"/>
        <v>0</v>
      </c>
      <c r="FW108" s="38">
        <f t="shared" si="911"/>
        <v>0</v>
      </c>
      <c r="FX108" s="38">
        <f t="shared" si="911"/>
        <v>0</v>
      </c>
      <c r="FY108" s="38">
        <f t="shared" si="911"/>
        <v>0</v>
      </c>
      <c r="FZ108" s="38">
        <f t="shared" si="911"/>
        <v>0</v>
      </c>
      <c r="GA108" s="38">
        <f t="shared" si="911"/>
        <v>0</v>
      </c>
      <c r="GB108" s="38">
        <f t="shared" si="911"/>
        <v>0</v>
      </c>
      <c r="GC108" s="38">
        <f t="shared" si="911"/>
        <v>0</v>
      </c>
      <c r="GD108" s="38">
        <f t="shared" si="911"/>
        <v>0</v>
      </c>
      <c r="GE108" s="38">
        <f t="shared" si="911"/>
        <v>0</v>
      </c>
      <c r="GF108" s="38">
        <f t="shared" si="911"/>
        <v>107015796761.151</v>
      </c>
      <c r="GG108" s="38">
        <f t="shared" si="911"/>
        <v>141764739266.28998</v>
      </c>
      <c r="GH108" s="38">
        <f t="shared" si="911"/>
        <v>141742737589</v>
      </c>
      <c r="GI108" s="38">
        <f t="shared" si="911"/>
        <v>141742737589</v>
      </c>
      <c r="GJ108" s="38">
        <f t="shared" si="911"/>
        <v>0</v>
      </c>
      <c r="GK108" s="38">
        <f t="shared" si="911"/>
        <v>0</v>
      </c>
      <c r="GL108" s="38">
        <f t="shared" si="911"/>
        <v>0</v>
      </c>
      <c r="GM108" s="38">
        <f t="shared" si="911"/>
        <v>0</v>
      </c>
      <c r="GN108" s="38">
        <f t="shared" si="911"/>
        <v>0</v>
      </c>
      <c r="GO108" s="38">
        <f t="shared" si="911"/>
        <v>0</v>
      </c>
      <c r="GP108" s="38">
        <f t="shared" si="911"/>
        <v>0</v>
      </c>
      <c r="GQ108" s="38">
        <f t="shared" si="911"/>
        <v>0</v>
      </c>
      <c r="GR108" s="38">
        <f t="shared" si="911"/>
        <v>0</v>
      </c>
      <c r="GS108" s="38">
        <f t="shared" si="911"/>
        <v>0</v>
      </c>
      <c r="GT108" s="38">
        <f t="shared" si="911"/>
        <v>0</v>
      </c>
      <c r="GU108" s="38">
        <f t="shared" si="911"/>
        <v>107015796761.151</v>
      </c>
      <c r="GV108" s="38">
        <f t="shared" si="911"/>
        <v>146385422990.28998</v>
      </c>
      <c r="GW108" s="38">
        <f t="shared" si="911"/>
        <v>146363113760</v>
      </c>
      <c r="GX108" s="38">
        <f t="shared" si="911"/>
        <v>146363113760</v>
      </c>
      <c r="GY108" s="724">
        <f t="shared" si="911"/>
        <v>0</v>
      </c>
      <c r="GZ108" s="38">
        <f t="shared" si="911"/>
        <v>0</v>
      </c>
      <c r="HA108" s="38">
        <f t="shared" si="911"/>
        <v>0</v>
      </c>
      <c r="HB108" s="38">
        <f t="shared" si="911"/>
        <v>0</v>
      </c>
      <c r="HC108" s="38">
        <f t="shared" si="911"/>
        <v>0</v>
      </c>
      <c r="HD108" s="38">
        <f t="shared" si="911"/>
        <v>0</v>
      </c>
      <c r="HE108" s="38">
        <f t="shared" si="911"/>
        <v>0</v>
      </c>
      <c r="HF108" s="38">
        <f t="shared" si="911"/>
        <v>4635683724</v>
      </c>
      <c r="HG108" s="38">
        <f t="shared" si="911"/>
        <v>4635376171</v>
      </c>
      <c r="HH108" s="38">
        <f t="shared" si="911"/>
        <v>4635376171</v>
      </c>
      <c r="HI108" s="38">
        <f t="shared" si="911"/>
        <v>0</v>
      </c>
      <c r="HJ108" s="38">
        <f t="shared" si="911"/>
        <v>0</v>
      </c>
      <c r="HK108" s="38">
        <f t="shared" si="911"/>
        <v>0</v>
      </c>
      <c r="HL108" s="38">
        <f t="shared" si="911"/>
        <v>0</v>
      </c>
      <c r="HM108" s="38">
        <f t="shared" si="911"/>
        <v>0</v>
      </c>
      <c r="HN108" s="38">
        <f t="shared" si="911"/>
        <v>0</v>
      </c>
      <c r="HO108" s="38">
        <f t="shared" si="911"/>
        <v>0</v>
      </c>
      <c r="HP108" s="38">
        <f t="shared" si="911"/>
        <v>0</v>
      </c>
      <c r="HQ108" s="38">
        <f t="shared" si="911"/>
        <v>0</v>
      </c>
      <c r="HR108" s="38">
        <f t="shared" si="911"/>
        <v>0</v>
      </c>
      <c r="HS108" s="38">
        <f t="shared" si="911"/>
        <v>0</v>
      </c>
      <c r="HT108" s="38">
        <f t="shared" si="911"/>
        <v>0</v>
      </c>
      <c r="HU108" s="38">
        <f t="shared" si="911"/>
        <v>0</v>
      </c>
      <c r="HV108" s="38">
        <f t="shared" si="911"/>
        <v>0</v>
      </c>
      <c r="HW108" s="38">
        <f t="shared" si="911"/>
        <v>0</v>
      </c>
      <c r="HX108" s="38">
        <f t="shared" si="911"/>
        <v>0</v>
      </c>
      <c r="HY108" s="38">
        <f t="shared" si="911"/>
        <v>0</v>
      </c>
      <c r="HZ108" s="38">
        <f t="shared" si="911"/>
        <v>0</v>
      </c>
      <c r="IA108" s="38">
        <f t="shared" si="911"/>
        <v>0</v>
      </c>
      <c r="IB108" s="38">
        <f t="shared" si="911"/>
        <v>0</v>
      </c>
      <c r="IC108" s="38">
        <f t="shared" si="911"/>
        <v>0</v>
      </c>
      <c r="ID108" s="38">
        <f t="shared" si="911"/>
        <v>409721894632.84399</v>
      </c>
      <c r="IE108" s="38">
        <f t="shared" si="911"/>
        <v>464891302260.12994</v>
      </c>
      <c r="IF108" s="38">
        <f t="shared" si="911"/>
        <v>461386501673.51001</v>
      </c>
      <c r="IG108" s="38">
        <f t="shared" si="911"/>
        <v>461376249168.51001</v>
      </c>
      <c r="IH108" s="38">
        <f t="shared" si="911"/>
        <v>0</v>
      </c>
      <c r="II108" s="38">
        <f t="shared" si="911"/>
        <v>0</v>
      </c>
      <c r="IJ108" s="38">
        <f t="shared" si="911"/>
        <v>0</v>
      </c>
      <c r="IK108" s="38">
        <f t="shared" si="911"/>
        <v>0</v>
      </c>
      <c r="IL108" s="38">
        <f t="shared" si="911"/>
        <v>0</v>
      </c>
      <c r="IM108" s="38">
        <f t="shared" si="911"/>
        <v>0</v>
      </c>
      <c r="IN108" s="38">
        <f t="shared" si="911"/>
        <v>0</v>
      </c>
      <c r="IO108" s="38">
        <f t="shared" si="911"/>
        <v>0</v>
      </c>
      <c r="IP108" s="38">
        <f t="shared" si="911"/>
        <v>0</v>
      </c>
      <c r="IQ108" s="38">
        <f t="shared" si="911"/>
        <v>0</v>
      </c>
      <c r="IR108" s="38">
        <f t="shared" si="911"/>
        <v>0</v>
      </c>
      <c r="IS108" s="38">
        <f t="shared" si="911"/>
        <v>409721894632.84399</v>
      </c>
      <c r="IT108" s="38">
        <f t="shared" si="911"/>
        <v>469526985984.12994</v>
      </c>
      <c r="IU108" s="38">
        <f t="shared" si="911"/>
        <v>466021877844.51001</v>
      </c>
      <c r="IV108" s="38">
        <f t="shared" si="911"/>
        <v>466011625339.51001</v>
      </c>
      <c r="IW108" s="38">
        <f t="shared" si="911"/>
        <v>0</v>
      </c>
    </row>
    <row r="109" spans="1:257" ht="102.75" customHeight="1" x14ac:dyDescent="0.2">
      <c r="A109" s="346"/>
      <c r="B109" s="401"/>
      <c r="C109" s="299">
        <v>15</v>
      </c>
      <c r="D109" s="265" t="s">
        <v>287</v>
      </c>
      <c r="E109" s="267" t="s">
        <v>262</v>
      </c>
      <c r="F109" s="408" t="s">
        <v>263</v>
      </c>
      <c r="G109" s="802">
        <v>74</v>
      </c>
      <c r="H109" s="848" t="s">
        <v>288</v>
      </c>
      <c r="I109" s="422" t="s">
        <v>289</v>
      </c>
      <c r="J109" s="795" t="s">
        <v>266</v>
      </c>
      <c r="K109" s="795">
        <v>1</v>
      </c>
      <c r="L109" s="442" t="s">
        <v>58</v>
      </c>
      <c r="M109" s="379">
        <v>2232</v>
      </c>
      <c r="N109" s="379">
        <v>2232</v>
      </c>
      <c r="O109" s="437">
        <v>2232</v>
      </c>
      <c r="P109" s="443">
        <v>2232</v>
      </c>
      <c r="Q109" s="379">
        <v>2232</v>
      </c>
      <c r="R109" s="275"/>
      <c r="S109" s="297">
        <v>2232</v>
      </c>
      <c r="T109" s="379">
        <v>2232</v>
      </c>
      <c r="U109" s="379"/>
      <c r="V109" s="433">
        <v>2232</v>
      </c>
      <c r="W109" s="798">
        <v>2232</v>
      </c>
      <c r="X109" s="795"/>
      <c r="Y109" s="799">
        <v>2232</v>
      </c>
      <c r="Z109" s="334">
        <f>BM109/BM108</f>
        <v>1</v>
      </c>
      <c r="AA109" s="272">
        <v>4</v>
      </c>
      <c r="AB109" s="281" t="s">
        <v>114</v>
      </c>
      <c r="AC109" s="40">
        <v>0</v>
      </c>
      <c r="AD109" s="41">
        <v>0</v>
      </c>
      <c r="AE109" s="41">
        <v>0</v>
      </c>
      <c r="AF109" s="41">
        <v>0</v>
      </c>
      <c r="AG109" s="40">
        <v>0</v>
      </c>
      <c r="AH109" s="41">
        <v>0</v>
      </c>
      <c r="AI109" s="41">
        <v>0</v>
      </c>
      <c r="AJ109" s="41">
        <v>0</v>
      </c>
      <c r="AK109" s="40">
        <v>0</v>
      </c>
      <c r="AL109" s="41">
        <v>0</v>
      </c>
      <c r="AM109" s="41">
        <v>0</v>
      </c>
      <c r="AN109" s="41">
        <v>0</v>
      </c>
      <c r="AO109" s="40">
        <v>0</v>
      </c>
      <c r="AP109" s="41">
        <v>0</v>
      </c>
      <c r="AQ109" s="41">
        <v>0</v>
      </c>
      <c r="AR109" s="41">
        <v>0</v>
      </c>
      <c r="AS109" s="40">
        <v>0</v>
      </c>
      <c r="AT109" s="41">
        <v>0</v>
      </c>
      <c r="AU109" s="41">
        <v>0</v>
      </c>
      <c r="AV109" s="41">
        <v>0</v>
      </c>
      <c r="AW109" s="40">
        <v>0</v>
      </c>
      <c r="AX109" s="41">
        <v>0</v>
      </c>
      <c r="AY109" s="41">
        <v>0</v>
      </c>
      <c r="AZ109" s="41">
        <v>0</v>
      </c>
      <c r="BA109" s="46">
        <v>97934613825</v>
      </c>
      <c r="BB109" s="46">
        <v>97552309856.839996</v>
      </c>
      <c r="BC109" s="42">
        <v>96619452584.130005</v>
      </c>
      <c r="BD109" s="42">
        <v>96619452584.130005</v>
      </c>
      <c r="BE109" s="40">
        <v>0</v>
      </c>
      <c r="BF109" s="41">
        <v>0</v>
      </c>
      <c r="BG109" s="41">
        <v>0</v>
      </c>
      <c r="BH109" s="41">
        <v>0</v>
      </c>
      <c r="BI109" s="40">
        <v>0</v>
      </c>
      <c r="BJ109" s="41">
        <v>0</v>
      </c>
      <c r="BK109" s="41">
        <v>0</v>
      </c>
      <c r="BL109" s="41">
        <v>0</v>
      </c>
      <c r="BM109" s="40">
        <f>+AC109+AG109+AK109+AO109+AS109+AW109+BA109+BE109+BI109</f>
        <v>97934613825</v>
      </c>
      <c r="BN109" s="41">
        <f>AD109+AH109+AL109+AP109+AT109+AX109+BB109+BF109+BJ109</f>
        <v>97552309856.839996</v>
      </c>
      <c r="BO109" s="41">
        <f>AE109+AI109+AM109+AQ109+AU109+AY109+BC109+BG109+BK109</f>
        <v>96619452584.130005</v>
      </c>
      <c r="BP109" s="41">
        <f>AF109+AJ109+AN109+AR109+AV109+AZ109+BD109+BH109+BL109</f>
        <v>96619452584.130005</v>
      </c>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6">
        <f>100872652239.75</f>
        <v>100872652239.75</v>
      </c>
      <c r="CR109" s="86">
        <v>108524888182</v>
      </c>
      <c r="CS109" s="86">
        <f>106036933375.14</f>
        <v>106036933375.14</v>
      </c>
      <c r="CT109" s="86">
        <f>106031629125.14</f>
        <v>106031629125.14</v>
      </c>
      <c r="CU109" s="86"/>
      <c r="CV109" s="87"/>
      <c r="CW109" s="87"/>
      <c r="CX109" s="87"/>
      <c r="CY109" s="87"/>
      <c r="CZ109" s="87"/>
      <c r="DA109" s="87"/>
      <c r="DB109" s="87"/>
      <c r="DC109" s="87"/>
      <c r="DD109" s="87"/>
      <c r="DE109" s="82">
        <f>BQ109+BU109+BZ109+CE109+CI109+CM109+CQ109+CV109+DA109</f>
        <v>100872652239.75</v>
      </c>
      <c r="DF109" s="102">
        <f>BR109+BV109+CA109+CF109+CJ109+CN109+CR109+CW109+DB109</f>
        <v>108524888182</v>
      </c>
      <c r="DG109" s="102">
        <f>BS109+BW109+CB109+CG109+CK109+CO109+CS109+CX109+DC109</f>
        <v>106036933375.14</v>
      </c>
      <c r="DH109" s="102">
        <f>BT109+BX109+CC109+CH109+CL109+CP109+CT109+CY109+DD109</f>
        <v>106031629125.14</v>
      </c>
      <c r="DI109" s="102"/>
      <c r="DJ109" s="89"/>
      <c r="DK109" s="89"/>
      <c r="DL109" s="89"/>
      <c r="DM109" s="89"/>
      <c r="DN109" s="89"/>
      <c r="DO109" s="89">
        <v>15000000</v>
      </c>
      <c r="DP109" s="89">
        <v>15000000</v>
      </c>
      <c r="DQ109" s="89">
        <v>15000000</v>
      </c>
      <c r="DR109" s="89"/>
      <c r="DS109" s="89"/>
      <c r="DT109" s="89"/>
      <c r="DU109" s="89"/>
      <c r="DV109" s="89"/>
      <c r="DW109" s="89"/>
      <c r="DX109" s="89"/>
      <c r="DY109" s="89"/>
      <c r="DZ109" s="89"/>
      <c r="EA109" s="89"/>
      <c r="EB109" s="89"/>
      <c r="EC109" s="89"/>
      <c r="ED109" s="89"/>
      <c r="EE109" s="89"/>
      <c r="EF109" s="89"/>
      <c r="EG109" s="89"/>
      <c r="EH109" s="89"/>
      <c r="EI109" s="89"/>
      <c r="EJ109" s="88">
        <v>103898831806.94299</v>
      </c>
      <c r="EK109" s="57">
        <v>117049364955</v>
      </c>
      <c r="EL109" s="88">
        <v>116987378125.24001</v>
      </c>
      <c r="EM109" s="88">
        <v>116982429870.24001</v>
      </c>
      <c r="EN109" s="89"/>
      <c r="EO109" s="89"/>
      <c r="EP109" s="89"/>
      <c r="EQ109" s="89"/>
      <c r="ER109" s="89"/>
      <c r="ES109" s="89"/>
      <c r="ET109" s="102"/>
      <c r="EU109" s="102"/>
      <c r="EV109" s="102"/>
      <c r="EW109" s="82">
        <f>DJ109+DN109+DS109+DX109+EB109+EF109+EJ109+EN109+ES109</f>
        <v>103898831806.94299</v>
      </c>
      <c r="EX109" s="89">
        <f>DK109+DO109+DT109+DY109+EC109+EG109+EK109+EO109+ET109</f>
        <v>117064364955</v>
      </c>
      <c r="EY109" s="90">
        <f>DL109+DP109+DU109+DZ109+ED109+EH109+EL109+EP109+EU109</f>
        <v>117002378125.24001</v>
      </c>
      <c r="EZ109" s="90">
        <f>DM109+DQ109+DV109+EA109+EE109+EI109+EM109+EQ109+EV109</f>
        <v>116997429870.24001</v>
      </c>
      <c r="FA109" s="173"/>
      <c r="FB109" s="87"/>
      <c r="FC109" s="88"/>
      <c r="FD109" s="88"/>
      <c r="FE109" s="88"/>
      <c r="FF109" s="133"/>
      <c r="FG109" s="87"/>
      <c r="FH109" s="87">
        <v>4620683724</v>
      </c>
      <c r="FI109" s="87">
        <v>4620376171</v>
      </c>
      <c r="FJ109" s="87">
        <v>4620376171</v>
      </c>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v>107015796761.151</v>
      </c>
      <c r="GG109" s="87">
        <v>141764739266.28998</v>
      </c>
      <c r="GH109" s="87">
        <v>141742737589</v>
      </c>
      <c r="GI109" s="87">
        <v>141742737589</v>
      </c>
      <c r="GJ109" s="87"/>
      <c r="GK109" s="87"/>
      <c r="GL109" s="87"/>
      <c r="GM109" s="87"/>
      <c r="GN109" s="87"/>
      <c r="GO109" s="87"/>
      <c r="GP109" s="87"/>
      <c r="GQ109" s="87"/>
      <c r="GR109" s="87"/>
      <c r="GS109" s="87"/>
      <c r="GT109" s="87"/>
      <c r="GU109" s="82">
        <f>FB109+FG109+FL109+FQ109+FV109+GA109+GF109+GK109+GP109</f>
        <v>107015796761.151</v>
      </c>
      <c r="GV109" s="82">
        <f>GQ109+GL109+GG109+GB109+FW109+FR109+FM109+FH109+FC109</f>
        <v>146385422990.28998</v>
      </c>
      <c r="GW109" s="82">
        <f>GR109+GM109+GH109+GC109+FX109+FS109+FN109+FI109+FD109</f>
        <v>146363113760</v>
      </c>
      <c r="GX109" s="82">
        <f>GS109+GN109+GI109+GD109+FY109+FT109+FO109+FJ109+FE109</f>
        <v>146363113760</v>
      </c>
      <c r="GY109" s="792">
        <f>GT109+GO109+GJ109+GE109+FZ109+FU109+FP109+FK109+FF109</f>
        <v>0</v>
      </c>
      <c r="GZ109" s="792">
        <f>AC109+BQ109+DJ109+FB109</f>
        <v>0</v>
      </c>
      <c r="HA109" s="792">
        <f>AD109+BR109+DK109+FC109</f>
        <v>0</v>
      </c>
      <c r="HB109" s="792">
        <f>AE109+BS109+DL109+FD109</f>
        <v>0</v>
      </c>
      <c r="HC109" s="792">
        <f>AF109+BT109+DM109+FE109</f>
        <v>0</v>
      </c>
      <c r="HD109" s="792">
        <f>FF109</f>
        <v>0</v>
      </c>
      <c r="HE109" s="792">
        <f>AG109+BU109+DN109+FG109</f>
        <v>0</v>
      </c>
      <c r="HF109" s="792">
        <f>AH109+BV109+DO109+FH109</f>
        <v>4635683724</v>
      </c>
      <c r="HG109" s="792">
        <f>AI109+BW109+DP109+FI109</f>
        <v>4635376171</v>
      </c>
      <c r="HH109" s="792">
        <f>AJ109+BX109+DQ109+FJ109</f>
        <v>4635376171</v>
      </c>
      <c r="HI109" s="792">
        <f>BY109+DR109+FK109</f>
        <v>0</v>
      </c>
      <c r="HJ109" s="792">
        <f>AK109+BZ109+DS109+FL109</f>
        <v>0</v>
      </c>
      <c r="HK109" s="792">
        <f>AL109+CA109+DT109+FM109</f>
        <v>0</v>
      </c>
      <c r="HL109" s="792">
        <f>AM109+CB109+DU109+FN109</f>
        <v>0</v>
      </c>
      <c r="HM109" s="792">
        <f>AN109+CC109+DV109+FO109</f>
        <v>0</v>
      </c>
      <c r="HN109" s="792">
        <f>CD109+DW109+FP109</f>
        <v>0</v>
      </c>
      <c r="HO109" s="792">
        <f>AO109+CE109+DX109+FQ109</f>
        <v>0</v>
      </c>
      <c r="HP109" s="792">
        <f>AP109+CF109+DY109+FR109</f>
        <v>0</v>
      </c>
      <c r="HQ109" s="792">
        <f>AQ109+CG109+DZ109+FS109</f>
        <v>0</v>
      </c>
      <c r="HR109" s="792">
        <f>AR109+CH109+EA109+FT109</f>
        <v>0</v>
      </c>
      <c r="HS109" s="792">
        <f>FU109</f>
        <v>0</v>
      </c>
      <c r="HT109" s="792">
        <f>AS109+CI109+EB109+FV109</f>
        <v>0</v>
      </c>
      <c r="HU109" s="792">
        <f>AT109+CJ109+EC109+FW109</f>
        <v>0</v>
      </c>
      <c r="HV109" s="792">
        <f>AU109+CK109+ED109+FX109</f>
        <v>0</v>
      </c>
      <c r="HW109" s="792">
        <f>AV109+CL109+EE109+FY109</f>
        <v>0</v>
      </c>
      <c r="HX109" s="792">
        <f>FZ109</f>
        <v>0</v>
      </c>
      <c r="HY109" s="792">
        <f>AW109+CM109+EF109+GA109</f>
        <v>0</v>
      </c>
      <c r="HZ109" s="792">
        <f>AX109+CN109+EG109+GB109</f>
        <v>0</v>
      </c>
      <c r="IA109" s="792">
        <f>AY109+CO109+EH109+GC109</f>
        <v>0</v>
      </c>
      <c r="IB109" s="792">
        <f>AZ109+CP109+EI109+GD109</f>
        <v>0</v>
      </c>
      <c r="IC109" s="792">
        <f>GE109</f>
        <v>0</v>
      </c>
      <c r="ID109" s="792">
        <f>BA109+CQ109+EJ109+GF109</f>
        <v>409721894632.84399</v>
      </c>
      <c r="IE109" s="792">
        <f>BB109+CR109+EK109+GG109</f>
        <v>464891302260.12994</v>
      </c>
      <c r="IF109" s="792">
        <f>BC109+CS109+EL109+GH109</f>
        <v>461386501673.51001</v>
      </c>
      <c r="IG109" s="792">
        <f>BD109+CT109+EM109+GI109</f>
        <v>461376249168.51001</v>
      </c>
      <c r="IH109" s="792">
        <f>CU109+GJ109</f>
        <v>0</v>
      </c>
      <c r="II109" s="792">
        <f>BE109+CV109+EN109+GK109</f>
        <v>0</v>
      </c>
      <c r="IJ109" s="792">
        <f>BF109+CW109+EO109+GL109</f>
        <v>0</v>
      </c>
      <c r="IK109" s="792">
        <f>BG109+CX109+EP109+GM109</f>
        <v>0</v>
      </c>
      <c r="IL109" s="792">
        <f>BH109+CY109+EQ109+GM109</f>
        <v>0</v>
      </c>
      <c r="IM109" s="792">
        <f>CZ109+ER109+GO109</f>
        <v>0</v>
      </c>
      <c r="IN109" s="792">
        <f>BI109+DA109+ES109+GP109</f>
        <v>0</v>
      </c>
      <c r="IO109" s="792"/>
      <c r="IP109" s="792"/>
      <c r="IQ109" s="792"/>
      <c r="IR109" s="792"/>
      <c r="IS109" s="792">
        <f>GZ109+HE109+HJ109+HO109+HT109+HY109+ID109+II109+IN109</f>
        <v>409721894632.84399</v>
      </c>
      <c r="IT109" s="792">
        <f>HA109+HF109+HK109+HP109+HU109+HZ109+IE109+IJ109+IO109</f>
        <v>469526985984.12994</v>
      </c>
      <c r="IU109" s="792">
        <f>HB109+HG109+HL109+HQ109+HV109+IA109+IF109+IK109+IP109</f>
        <v>466021877844.51001</v>
      </c>
      <c r="IV109" s="792">
        <f>HC109+HH109+HM109+HR109+HW109+IB109+IG109+IL109+IQ109</f>
        <v>466011625339.51001</v>
      </c>
      <c r="IW109" s="793">
        <f>HD109+HI109+HN109+HS109+HX109+IC109+IH109+IM109+IR109</f>
        <v>0</v>
      </c>
    </row>
    <row r="110" spans="1:257" ht="24.75" customHeight="1" x14ac:dyDescent="0.2">
      <c r="A110" s="346"/>
      <c r="B110" s="239">
        <v>6</v>
      </c>
      <c r="C110" s="344" t="s">
        <v>290</v>
      </c>
      <c r="D110" s="244"/>
      <c r="E110" s="244"/>
      <c r="F110" s="244"/>
      <c r="G110" s="243"/>
      <c r="H110" s="243"/>
      <c r="I110" s="243"/>
      <c r="J110" s="243"/>
      <c r="K110" s="243"/>
      <c r="L110" s="243"/>
      <c r="M110" s="243"/>
      <c r="N110" s="243"/>
      <c r="O110" s="243"/>
      <c r="P110" s="243"/>
      <c r="Q110" s="243"/>
      <c r="R110" s="243"/>
      <c r="S110" s="243"/>
      <c r="T110" s="243"/>
      <c r="U110" s="243"/>
      <c r="V110" s="243"/>
      <c r="W110" s="243"/>
      <c r="X110" s="243"/>
      <c r="Y110" s="246"/>
      <c r="Z110" s="243"/>
      <c r="AA110" s="243"/>
      <c r="AB110" s="243"/>
      <c r="AC110" s="37">
        <f t="shared" ref="AC110:CN110" si="912">AC111+AC120+AC131+AC136</f>
        <v>0</v>
      </c>
      <c r="AD110" s="37">
        <f t="shared" si="912"/>
        <v>0</v>
      </c>
      <c r="AE110" s="37">
        <f t="shared" si="912"/>
        <v>0</v>
      </c>
      <c r="AF110" s="37">
        <f t="shared" si="912"/>
        <v>0</v>
      </c>
      <c r="AG110" s="37">
        <f t="shared" si="912"/>
        <v>100000000</v>
      </c>
      <c r="AH110" s="37">
        <f t="shared" si="912"/>
        <v>651120524.54999995</v>
      </c>
      <c r="AI110" s="37">
        <f t="shared" si="912"/>
        <v>405569514</v>
      </c>
      <c r="AJ110" s="37">
        <f t="shared" si="912"/>
        <v>383198989</v>
      </c>
      <c r="AK110" s="37">
        <f t="shared" si="912"/>
        <v>105000000</v>
      </c>
      <c r="AL110" s="37">
        <f t="shared" si="912"/>
        <v>105000000</v>
      </c>
      <c r="AM110" s="37">
        <f t="shared" si="912"/>
        <v>62480000</v>
      </c>
      <c r="AN110" s="37">
        <f t="shared" si="912"/>
        <v>62480000</v>
      </c>
      <c r="AO110" s="37">
        <f t="shared" si="912"/>
        <v>0</v>
      </c>
      <c r="AP110" s="37">
        <f t="shared" si="912"/>
        <v>0</v>
      </c>
      <c r="AQ110" s="37">
        <f t="shared" si="912"/>
        <v>0</v>
      </c>
      <c r="AR110" s="37">
        <f t="shared" si="912"/>
        <v>0</v>
      </c>
      <c r="AS110" s="37">
        <f t="shared" si="912"/>
        <v>0</v>
      </c>
      <c r="AT110" s="37">
        <f t="shared" si="912"/>
        <v>48879475.450000003</v>
      </c>
      <c r="AU110" s="37">
        <f t="shared" si="912"/>
        <v>45699075</v>
      </c>
      <c r="AV110" s="37">
        <f t="shared" si="912"/>
        <v>35000000</v>
      </c>
      <c r="AW110" s="37">
        <f t="shared" si="912"/>
        <v>0</v>
      </c>
      <c r="AX110" s="37">
        <f t="shared" si="912"/>
        <v>0</v>
      </c>
      <c r="AY110" s="37">
        <f t="shared" si="912"/>
        <v>0</v>
      </c>
      <c r="AZ110" s="37">
        <f t="shared" si="912"/>
        <v>0</v>
      </c>
      <c r="BA110" s="37">
        <f t="shared" si="912"/>
        <v>360000000</v>
      </c>
      <c r="BB110" s="37">
        <f t="shared" si="912"/>
        <v>360000000</v>
      </c>
      <c r="BC110" s="37">
        <f t="shared" si="912"/>
        <v>7500000</v>
      </c>
      <c r="BD110" s="37">
        <f t="shared" si="912"/>
        <v>7500000</v>
      </c>
      <c r="BE110" s="37">
        <f t="shared" si="912"/>
        <v>0</v>
      </c>
      <c r="BF110" s="37">
        <f t="shared" si="912"/>
        <v>0</v>
      </c>
      <c r="BG110" s="37">
        <f t="shared" si="912"/>
        <v>0</v>
      </c>
      <c r="BH110" s="37">
        <f t="shared" si="912"/>
        <v>0</v>
      </c>
      <c r="BI110" s="37">
        <f t="shared" si="912"/>
        <v>4200000000</v>
      </c>
      <c r="BJ110" s="37">
        <f t="shared" si="912"/>
        <v>0</v>
      </c>
      <c r="BK110" s="37">
        <f t="shared" si="912"/>
        <v>0</v>
      </c>
      <c r="BL110" s="37">
        <f t="shared" si="912"/>
        <v>0</v>
      </c>
      <c r="BM110" s="37">
        <f t="shared" si="912"/>
        <v>4765000000</v>
      </c>
      <c r="BN110" s="37">
        <f t="shared" si="912"/>
        <v>1165000000</v>
      </c>
      <c r="BO110" s="37">
        <f t="shared" si="912"/>
        <v>521248589</v>
      </c>
      <c r="BP110" s="37">
        <f t="shared" si="912"/>
        <v>488178989</v>
      </c>
      <c r="BQ110" s="37">
        <f t="shared" si="912"/>
        <v>0</v>
      </c>
      <c r="BR110" s="37">
        <f t="shared" si="912"/>
        <v>0</v>
      </c>
      <c r="BS110" s="37">
        <f t="shared" si="912"/>
        <v>0</v>
      </c>
      <c r="BT110" s="37">
        <f t="shared" si="912"/>
        <v>0</v>
      </c>
      <c r="BU110" s="37">
        <f t="shared" si="912"/>
        <v>103000000</v>
      </c>
      <c r="BV110" s="37">
        <f t="shared" si="912"/>
        <v>349950000</v>
      </c>
      <c r="BW110" s="37">
        <f t="shared" si="912"/>
        <v>299731040</v>
      </c>
      <c r="BX110" s="37">
        <f t="shared" si="912"/>
        <v>299731040</v>
      </c>
      <c r="BY110" s="37">
        <f t="shared" si="912"/>
        <v>10699075</v>
      </c>
      <c r="BZ110" s="37">
        <f t="shared" si="912"/>
        <v>80000000</v>
      </c>
      <c r="CA110" s="37">
        <f t="shared" si="912"/>
        <v>452254816</v>
      </c>
      <c r="CB110" s="37">
        <f t="shared" si="912"/>
        <v>155754816</v>
      </c>
      <c r="CC110" s="37">
        <f t="shared" si="912"/>
        <v>155754816</v>
      </c>
      <c r="CD110" s="37">
        <f t="shared" si="912"/>
        <v>7370525</v>
      </c>
      <c r="CE110" s="37">
        <f t="shared" si="912"/>
        <v>0</v>
      </c>
      <c r="CF110" s="37">
        <f t="shared" si="912"/>
        <v>0</v>
      </c>
      <c r="CG110" s="37">
        <f t="shared" si="912"/>
        <v>0</v>
      </c>
      <c r="CH110" s="37">
        <f t="shared" si="912"/>
        <v>0</v>
      </c>
      <c r="CI110" s="37">
        <f t="shared" si="912"/>
        <v>0</v>
      </c>
      <c r="CJ110" s="37">
        <f t="shared" si="912"/>
        <v>0</v>
      </c>
      <c r="CK110" s="37">
        <f t="shared" si="912"/>
        <v>0</v>
      </c>
      <c r="CL110" s="37">
        <f t="shared" si="912"/>
        <v>0</v>
      </c>
      <c r="CM110" s="37">
        <f t="shared" si="912"/>
        <v>0</v>
      </c>
      <c r="CN110" s="37">
        <f t="shared" si="912"/>
        <v>0</v>
      </c>
      <c r="CO110" s="37">
        <f t="shared" ref="CO110:EV110" si="913">CO111+CO120+CO131+CO136</f>
        <v>0</v>
      </c>
      <c r="CP110" s="37">
        <f t="shared" si="913"/>
        <v>0</v>
      </c>
      <c r="CQ110" s="37">
        <f t="shared" si="913"/>
        <v>370800000</v>
      </c>
      <c r="CR110" s="37">
        <f t="shared" si="913"/>
        <v>286276023</v>
      </c>
      <c r="CS110" s="37">
        <f t="shared" si="913"/>
        <v>231068152</v>
      </c>
      <c r="CT110" s="37">
        <f t="shared" si="913"/>
        <v>231068152</v>
      </c>
      <c r="CU110" s="37">
        <f t="shared" si="913"/>
        <v>0</v>
      </c>
      <c r="CV110" s="37">
        <f t="shared" si="913"/>
        <v>0</v>
      </c>
      <c r="CW110" s="37">
        <f t="shared" si="913"/>
        <v>0</v>
      </c>
      <c r="CX110" s="37">
        <f t="shared" si="913"/>
        <v>0</v>
      </c>
      <c r="CY110" s="37">
        <f t="shared" si="913"/>
        <v>0</v>
      </c>
      <c r="CZ110" s="37">
        <f t="shared" si="913"/>
        <v>0</v>
      </c>
      <c r="DA110" s="37">
        <f t="shared" si="913"/>
        <v>5295276423</v>
      </c>
      <c r="DB110" s="37">
        <f t="shared" si="913"/>
        <v>0</v>
      </c>
      <c r="DC110" s="37">
        <f t="shared" si="913"/>
        <v>0</v>
      </c>
      <c r="DD110" s="37">
        <f t="shared" si="913"/>
        <v>0</v>
      </c>
      <c r="DE110" s="37">
        <f t="shared" si="913"/>
        <v>5849076423</v>
      </c>
      <c r="DF110" s="37">
        <f t="shared" si="913"/>
        <v>1088480839</v>
      </c>
      <c r="DG110" s="37">
        <f t="shared" si="913"/>
        <v>686554008</v>
      </c>
      <c r="DH110" s="37">
        <f t="shared" si="913"/>
        <v>686554008</v>
      </c>
      <c r="DI110" s="37">
        <f t="shared" si="913"/>
        <v>18069600</v>
      </c>
      <c r="DJ110" s="37">
        <f t="shared" si="913"/>
        <v>0</v>
      </c>
      <c r="DK110" s="37">
        <f t="shared" si="913"/>
        <v>0</v>
      </c>
      <c r="DL110" s="37">
        <f t="shared" si="913"/>
        <v>0</v>
      </c>
      <c r="DM110" s="37">
        <f t="shared" si="913"/>
        <v>0</v>
      </c>
      <c r="DN110" s="37">
        <f t="shared" si="913"/>
        <v>106090000</v>
      </c>
      <c r="DO110" s="37">
        <f t="shared" si="913"/>
        <v>603465345</v>
      </c>
      <c r="DP110" s="37">
        <f t="shared" si="913"/>
        <v>510816080</v>
      </c>
      <c r="DQ110" s="37">
        <f t="shared" si="913"/>
        <v>510816080</v>
      </c>
      <c r="DR110" s="37">
        <f t="shared" si="913"/>
        <v>0</v>
      </c>
      <c r="DS110" s="37">
        <f t="shared" si="913"/>
        <v>35000000</v>
      </c>
      <c r="DT110" s="37">
        <f t="shared" si="913"/>
        <v>112000000</v>
      </c>
      <c r="DU110" s="37">
        <f t="shared" si="913"/>
        <v>70117632</v>
      </c>
      <c r="DV110" s="37">
        <f t="shared" si="913"/>
        <v>70117632</v>
      </c>
      <c r="DW110" s="37">
        <f t="shared" si="913"/>
        <v>0</v>
      </c>
      <c r="DX110" s="37">
        <f t="shared" si="913"/>
        <v>0</v>
      </c>
      <c r="DY110" s="37">
        <f t="shared" si="913"/>
        <v>0</v>
      </c>
      <c r="DZ110" s="37">
        <f t="shared" si="913"/>
        <v>0</v>
      </c>
      <c r="EA110" s="37">
        <f t="shared" si="913"/>
        <v>0</v>
      </c>
      <c r="EB110" s="37">
        <f t="shared" si="913"/>
        <v>0</v>
      </c>
      <c r="EC110" s="37">
        <f t="shared" si="913"/>
        <v>0</v>
      </c>
      <c r="ED110" s="37">
        <f t="shared" si="913"/>
        <v>0</v>
      </c>
      <c r="EE110" s="37">
        <f t="shared" si="913"/>
        <v>0</v>
      </c>
      <c r="EF110" s="37">
        <f t="shared" si="913"/>
        <v>0</v>
      </c>
      <c r="EG110" s="37">
        <f t="shared" si="913"/>
        <v>0</v>
      </c>
      <c r="EH110" s="37">
        <f t="shared" si="913"/>
        <v>0</v>
      </c>
      <c r="EI110" s="37">
        <f t="shared" si="913"/>
        <v>0</v>
      </c>
      <c r="EJ110" s="37">
        <f t="shared" si="913"/>
        <v>381924000</v>
      </c>
      <c r="EK110" s="37">
        <f t="shared" si="913"/>
        <v>253447106.86000001</v>
      </c>
      <c r="EL110" s="37">
        <f t="shared" si="913"/>
        <v>221458502</v>
      </c>
      <c r="EM110" s="37">
        <f t="shared" si="913"/>
        <v>221458502</v>
      </c>
      <c r="EN110" s="37">
        <f t="shared" si="913"/>
        <v>0</v>
      </c>
      <c r="EO110" s="37">
        <f t="shared" si="913"/>
        <v>0</v>
      </c>
      <c r="EP110" s="37">
        <f t="shared" si="913"/>
        <v>0</v>
      </c>
      <c r="EQ110" s="37">
        <f t="shared" si="913"/>
        <v>0</v>
      </c>
      <c r="ER110" s="37">
        <f t="shared" si="913"/>
        <v>0</v>
      </c>
      <c r="ES110" s="37">
        <f t="shared" si="913"/>
        <v>6000000000</v>
      </c>
      <c r="ET110" s="37">
        <f t="shared" si="913"/>
        <v>0</v>
      </c>
      <c r="EU110" s="37">
        <f t="shared" si="913"/>
        <v>0</v>
      </c>
      <c r="EV110" s="37">
        <f t="shared" si="913"/>
        <v>0</v>
      </c>
      <c r="EW110" s="37">
        <f t="shared" ref="EW110" si="914">EW111+EW120+EW131+EW136</f>
        <v>6523014000</v>
      </c>
      <c r="EX110" s="37">
        <f t="shared" ref="EX110:GY110" si="915">EX111+EX120+EX131+EX136</f>
        <v>968912451.86000001</v>
      </c>
      <c r="EY110" s="37">
        <f t="shared" si="915"/>
        <v>802392214</v>
      </c>
      <c r="EZ110" s="37">
        <f t="shared" si="915"/>
        <v>802392214</v>
      </c>
      <c r="FA110" s="37">
        <f t="shared" si="915"/>
        <v>0</v>
      </c>
      <c r="FB110" s="37">
        <f t="shared" si="915"/>
        <v>0</v>
      </c>
      <c r="FC110" s="37">
        <f t="shared" si="915"/>
        <v>0</v>
      </c>
      <c r="FD110" s="37">
        <f t="shared" si="915"/>
        <v>0</v>
      </c>
      <c r="FE110" s="37">
        <f t="shared" si="915"/>
        <v>0</v>
      </c>
      <c r="FF110" s="37">
        <f t="shared" si="915"/>
        <v>0</v>
      </c>
      <c r="FG110" s="37">
        <f t="shared" si="915"/>
        <v>106090000</v>
      </c>
      <c r="FH110" s="37">
        <f t="shared" si="915"/>
        <v>198624000</v>
      </c>
      <c r="FI110" s="37">
        <f t="shared" si="915"/>
        <v>181421699</v>
      </c>
      <c r="FJ110" s="37">
        <f t="shared" si="915"/>
        <v>181421699</v>
      </c>
      <c r="FK110" s="37">
        <f t="shared" si="915"/>
        <v>0</v>
      </c>
      <c r="FL110" s="37">
        <f t="shared" si="915"/>
        <v>30000000</v>
      </c>
      <c r="FM110" s="37">
        <f t="shared" si="915"/>
        <v>296422756</v>
      </c>
      <c r="FN110" s="37">
        <f t="shared" si="915"/>
        <v>159624168</v>
      </c>
      <c r="FO110" s="37">
        <f t="shared" si="915"/>
        <v>159624168</v>
      </c>
      <c r="FP110" s="37">
        <f t="shared" si="915"/>
        <v>0</v>
      </c>
      <c r="FQ110" s="37">
        <f t="shared" si="915"/>
        <v>0</v>
      </c>
      <c r="FR110" s="37">
        <f t="shared" si="915"/>
        <v>0</v>
      </c>
      <c r="FS110" s="37">
        <f t="shared" si="915"/>
        <v>0</v>
      </c>
      <c r="FT110" s="37">
        <f t="shared" si="915"/>
        <v>0</v>
      </c>
      <c r="FU110" s="37">
        <f t="shared" si="915"/>
        <v>0</v>
      </c>
      <c r="FV110" s="37">
        <f t="shared" si="915"/>
        <v>0</v>
      </c>
      <c r="FW110" s="37">
        <f t="shared" si="915"/>
        <v>0</v>
      </c>
      <c r="FX110" s="37">
        <f t="shared" si="915"/>
        <v>0</v>
      </c>
      <c r="FY110" s="37">
        <f t="shared" si="915"/>
        <v>0</v>
      </c>
      <c r="FZ110" s="37">
        <f t="shared" si="915"/>
        <v>0</v>
      </c>
      <c r="GA110" s="37">
        <f t="shared" si="915"/>
        <v>0</v>
      </c>
      <c r="GB110" s="37">
        <f t="shared" si="915"/>
        <v>0</v>
      </c>
      <c r="GC110" s="37">
        <f t="shared" si="915"/>
        <v>0</v>
      </c>
      <c r="GD110" s="37">
        <f t="shared" si="915"/>
        <v>0</v>
      </c>
      <c r="GE110" s="37">
        <f t="shared" si="915"/>
        <v>0</v>
      </c>
      <c r="GF110" s="37">
        <f t="shared" si="915"/>
        <v>393381720</v>
      </c>
      <c r="GG110" s="37">
        <f t="shared" si="915"/>
        <v>70621525.090000004</v>
      </c>
      <c r="GH110" s="37">
        <f t="shared" si="915"/>
        <v>58221199</v>
      </c>
      <c r="GI110" s="37">
        <f t="shared" si="915"/>
        <v>58221199</v>
      </c>
      <c r="GJ110" s="37">
        <f t="shared" si="915"/>
        <v>0</v>
      </c>
      <c r="GK110" s="37">
        <f t="shared" si="915"/>
        <v>0</v>
      </c>
      <c r="GL110" s="37">
        <f t="shared" si="915"/>
        <v>0</v>
      </c>
      <c r="GM110" s="37">
        <f t="shared" si="915"/>
        <v>0</v>
      </c>
      <c r="GN110" s="37">
        <f t="shared" si="915"/>
        <v>0</v>
      </c>
      <c r="GO110" s="37">
        <f t="shared" si="915"/>
        <v>0</v>
      </c>
      <c r="GP110" s="37">
        <f t="shared" si="915"/>
        <v>4000000000</v>
      </c>
      <c r="GQ110" s="37">
        <f t="shared" si="915"/>
        <v>0</v>
      </c>
      <c r="GR110" s="37">
        <f t="shared" si="915"/>
        <v>0</v>
      </c>
      <c r="GS110" s="37">
        <f t="shared" si="915"/>
        <v>0</v>
      </c>
      <c r="GT110" s="37">
        <f t="shared" si="915"/>
        <v>0</v>
      </c>
      <c r="GU110" s="37">
        <f t="shared" si="915"/>
        <v>4529471720</v>
      </c>
      <c r="GV110" s="37">
        <f t="shared" si="915"/>
        <v>565668281.09000003</v>
      </c>
      <c r="GW110" s="37">
        <f t="shared" si="915"/>
        <v>399267066</v>
      </c>
      <c r="GX110" s="37">
        <f t="shared" si="915"/>
        <v>399267066</v>
      </c>
      <c r="GY110" s="961">
        <f t="shared" si="915"/>
        <v>0</v>
      </c>
      <c r="GZ110" s="37">
        <f t="shared" ref="GZ110:IW110" si="916">GZ111+GZ120+GZ131+GZ136</f>
        <v>0</v>
      </c>
      <c r="HA110" s="37">
        <f t="shared" si="916"/>
        <v>0</v>
      </c>
      <c r="HB110" s="37">
        <f t="shared" si="916"/>
        <v>0</v>
      </c>
      <c r="HC110" s="37">
        <f t="shared" si="916"/>
        <v>0</v>
      </c>
      <c r="HD110" s="37">
        <f t="shared" si="916"/>
        <v>0</v>
      </c>
      <c r="HE110" s="37">
        <f t="shared" si="916"/>
        <v>415180000</v>
      </c>
      <c r="HF110" s="37">
        <f t="shared" si="916"/>
        <v>1803159869.55</v>
      </c>
      <c r="HG110" s="37">
        <f t="shared" si="916"/>
        <v>1397538333</v>
      </c>
      <c r="HH110" s="37">
        <f t="shared" si="916"/>
        <v>1375167808</v>
      </c>
      <c r="HI110" s="37">
        <f t="shared" si="916"/>
        <v>10699075</v>
      </c>
      <c r="HJ110" s="37">
        <f t="shared" si="916"/>
        <v>250000000</v>
      </c>
      <c r="HK110" s="37">
        <f t="shared" si="916"/>
        <v>965677572</v>
      </c>
      <c r="HL110" s="37">
        <f t="shared" si="916"/>
        <v>447976616</v>
      </c>
      <c r="HM110" s="37">
        <f t="shared" si="916"/>
        <v>447976616</v>
      </c>
      <c r="HN110" s="37">
        <f t="shared" si="916"/>
        <v>7370525</v>
      </c>
      <c r="HO110" s="37">
        <f t="shared" si="916"/>
        <v>0</v>
      </c>
      <c r="HP110" s="37">
        <f t="shared" si="916"/>
        <v>0</v>
      </c>
      <c r="HQ110" s="37">
        <f t="shared" si="916"/>
        <v>0</v>
      </c>
      <c r="HR110" s="37">
        <f t="shared" si="916"/>
        <v>0</v>
      </c>
      <c r="HS110" s="37">
        <f t="shared" si="916"/>
        <v>0</v>
      </c>
      <c r="HT110" s="37">
        <f t="shared" si="916"/>
        <v>0</v>
      </c>
      <c r="HU110" s="37">
        <f t="shared" si="916"/>
        <v>48879475.450000003</v>
      </c>
      <c r="HV110" s="37">
        <f t="shared" si="916"/>
        <v>45699075</v>
      </c>
      <c r="HW110" s="37">
        <f t="shared" si="916"/>
        <v>35000000</v>
      </c>
      <c r="HX110" s="37">
        <f t="shared" si="916"/>
        <v>0</v>
      </c>
      <c r="HY110" s="37">
        <f t="shared" si="916"/>
        <v>0</v>
      </c>
      <c r="HZ110" s="37">
        <f t="shared" si="916"/>
        <v>0</v>
      </c>
      <c r="IA110" s="37">
        <f t="shared" si="916"/>
        <v>0</v>
      </c>
      <c r="IB110" s="37">
        <f t="shared" si="916"/>
        <v>0</v>
      </c>
      <c r="IC110" s="37">
        <f t="shared" si="916"/>
        <v>0</v>
      </c>
      <c r="ID110" s="37">
        <f t="shared" si="916"/>
        <v>1506105720</v>
      </c>
      <c r="IE110" s="37">
        <f t="shared" si="916"/>
        <v>970344654.95000005</v>
      </c>
      <c r="IF110" s="37">
        <f t="shared" si="916"/>
        <v>518247853</v>
      </c>
      <c r="IG110" s="37">
        <f t="shared" si="916"/>
        <v>518247853</v>
      </c>
      <c r="IH110" s="37">
        <f t="shared" si="916"/>
        <v>0</v>
      </c>
      <c r="II110" s="37">
        <f t="shared" si="916"/>
        <v>0</v>
      </c>
      <c r="IJ110" s="37">
        <f t="shared" si="916"/>
        <v>0</v>
      </c>
      <c r="IK110" s="37">
        <f t="shared" si="916"/>
        <v>0</v>
      </c>
      <c r="IL110" s="37">
        <f t="shared" si="916"/>
        <v>0</v>
      </c>
      <c r="IM110" s="37">
        <f t="shared" si="916"/>
        <v>0</v>
      </c>
      <c r="IN110" s="37">
        <f t="shared" si="916"/>
        <v>19495276423</v>
      </c>
      <c r="IO110" s="37">
        <f t="shared" si="916"/>
        <v>0</v>
      </c>
      <c r="IP110" s="37">
        <f t="shared" si="916"/>
        <v>0</v>
      </c>
      <c r="IQ110" s="37">
        <f t="shared" si="916"/>
        <v>0</v>
      </c>
      <c r="IR110" s="37">
        <f t="shared" si="916"/>
        <v>0</v>
      </c>
      <c r="IS110" s="37">
        <f t="shared" si="916"/>
        <v>21666562143</v>
      </c>
      <c r="IT110" s="37">
        <f t="shared" si="916"/>
        <v>3788061571.9500003</v>
      </c>
      <c r="IU110" s="37">
        <f t="shared" si="916"/>
        <v>2409461877</v>
      </c>
      <c r="IV110" s="37">
        <f t="shared" si="916"/>
        <v>2376392277</v>
      </c>
      <c r="IW110" s="37">
        <f t="shared" si="916"/>
        <v>18069600</v>
      </c>
    </row>
    <row r="111" spans="1:257" ht="24.75" customHeight="1" x14ac:dyDescent="0.2">
      <c r="A111" s="346"/>
      <c r="B111" s="343"/>
      <c r="C111" s="252">
        <v>19</v>
      </c>
      <c r="D111" s="253" t="s">
        <v>291</v>
      </c>
      <c r="E111" s="261"/>
      <c r="F111" s="261"/>
      <c r="G111" s="255"/>
      <c r="H111" s="255"/>
      <c r="I111" s="255"/>
      <c r="J111" s="255"/>
      <c r="K111" s="255"/>
      <c r="L111" s="255"/>
      <c r="M111" s="255"/>
      <c r="N111" s="255"/>
      <c r="O111" s="255"/>
      <c r="P111" s="255"/>
      <c r="Q111" s="255"/>
      <c r="R111" s="255"/>
      <c r="S111" s="255"/>
      <c r="T111" s="255"/>
      <c r="U111" s="255"/>
      <c r="V111" s="255"/>
      <c r="W111" s="255"/>
      <c r="X111" s="255"/>
      <c r="Y111" s="312"/>
      <c r="Z111" s="255"/>
      <c r="AA111" s="255"/>
      <c r="AB111" s="255"/>
      <c r="AC111" s="38">
        <f t="shared" ref="AC111:BL111" si="917">SUM(AC112:AC119)</f>
        <v>0</v>
      </c>
      <c r="AD111" s="38">
        <f t="shared" si="917"/>
        <v>0</v>
      </c>
      <c r="AE111" s="38">
        <f t="shared" si="917"/>
        <v>0</v>
      </c>
      <c r="AF111" s="38">
        <f t="shared" si="917"/>
        <v>0</v>
      </c>
      <c r="AG111" s="38">
        <f t="shared" si="917"/>
        <v>100000000</v>
      </c>
      <c r="AH111" s="38">
        <f t="shared" si="917"/>
        <v>51120524.549999997</v>
      </c>
      <c r="AI111" s="38">
        <f t="shared" si="917"/>
        <v>51120525</v>
      </c>
      <c r="AJ111" s="38">
        <f t="shared" si="917"/>
        <v>43750000</v>
      </c>
      <c r="AK111" s="38">
        <f t="shared" si="917"/>
        <v>30000000</v>
      </c>
      <c r="AL111" s="38">
        <f t="shared" si="917"/>
        <v>30000000</v>
      </c>
      <c r="AM111" s="38">
        <f t="shared" si="917"/>
        <v>25480000</v>
      </c>
      <c r="AN111" s="38">
        <f t="shared" si="917"/>
        <v>25480000</v>
      </c>
      <c r="AO111" s="38">
        <f t="shared" si="917"/>
        <v>0</v>
      </c>
      <c r="AP111" s="38">
        <f t="shared" si="917"/>
        <v>0</v>
      </c>
      <c r="AQ111" s="38">
        <f t="shared" si="917"/>
        <v>0</v>
      </c>
      <c r="AR111" s="38">
        <f t="shared" si="917"/>
        <v>0</v>
      </c>
      <c r="AS111" s="38">
        <f t="shared" si="917"/>
        <v>0</v>
      </c>
      <c r="AT111" s="38">
        <f t="shared" si="917"/>
        <v>48879475.450000003</v>
      </c>
      <c r="AU111" s="38">
        <f t="shared" si="917"/>
        <v>45699075</v>
      </c>
      <c r="AV111" s="38">
        <f t="shared" si="917"/>
        <v>35000000</v>
      </c>
      <c r="AW111" s="38">
        <f t="shared" si="917"/>
        <v>0</v>
      </c>
      <c r="AX111" s="38">
        <f t="shared" si="917"/>
        <v>0</v>
      </c>
      <c r="AY111" s="38">
        <f t="shared" si="917"/>
        <v>0</v>
      </c>
      <c r="AZ111" s="38">
        <f t="shared" si="917"/>
        <v>0</v>
      </c>
      <c r="BA111" s="38">
        <f t="shared" si="917"/>
        <v>0</v>
      </c>
      <c r="BB111" s="38">
        <f t="shared" si="917"/>
        <v>0</v>
      </c>
      <c r="BC111" s="38">
        <f t="shared" si="917"/>
        <v>0</v>
      </c>
      <c r="BD111" s="38">
        <f t="shared" si="917"/>
        <v>0</v>
      </c>
      <c r="BE111" s="38">
        <f t="shared" si="917"/>
        <v>0</v>
      </c>
      <c r="BF111" s="38">
        <f t="shared" si="917"/>
        <v>0</v>
      </c>
      <c r="BG111" s="38">
        <f t="shared" si="917"/>
        <v>0</v>
      </c>
      <c r="BH111" s="38">
        <f t="shared" si="917"/>
        <v>0</v>
      </c>
      <c r="BI111" s="38">
        <f t="shared" si="917"/>
        <v>0</v>
      </c>
      <c r="BJ111" s="38">
        <f t="shared" si="917"/>
        <v>0</v>
      </c>
      <c r="BK111" s="38">
        <f t="shared" si="917"/>
        <v>0</v>
      </c>
      <c r="BL111" s="38">
        <f t="shared" si="917"/>
        <v>0</v>
      </c>
      <c r="BM111" s="38">
        <f t="shared" ref="BM111:DX111" si="918">SUM(BM112:BM119)</f>
        <v>130000000</v>
      </c>
      <c r="BN111" s="38">
        <f t="shared" si="918"/>
        <v>130000000</v>
      </c>
      <c r="BO111" s="38">
        <f t="shared" si="918"/>
        <v>122299600</v>
      </c>
      <c r="BP111" s="38">
        <f t="shared" si="918"/>
        <v>104230000</v>
      </c>
      <c r="BQ111" s="38">
        <f t="shared" si="918"/>
        <v>0</v>
      </c>
      <c r="BR111" s="38">
        <f t="shared" si="918"/>
        <v>0</v>
      </c>
      <c r="BS111" s="38">
        <f t="shared" si="918"/>
        <v>0</v>
      </c>
      <c r="BT111" s="38">
        <f t="shared" si="918"/>
        <v>0</v>
      </c>
      <c r="BU111" s="38">
        <f t="shared" si="918"/>
        <v>103000000</v>
      </c>
      <c r="BV111" s="38">
        <f t="shared" si="918"/>
        <v>59950000</v>
      </c>
      <c r="BW111" s="38">
        <f t="shared" si="918"/>
        <v>59950000</v>
      </c>
      <c r="BX111" s="38">
        <f t="shared" si="918"/>
        <v>59950000</v>
      </c>
      <c r="BY111" s="38">
        <f t="shared" si="918"/>
        <v>10699075</v>
      </c>
      <c r="BZ111" s="38">
        <f t="shared" si="918"/>
        <v>0</v>
      </c>
      <c r="CA111" s="38">
        <f t="shared" si="918"/>
        <v>99154816</v>
      </c>
      <c r="CB111" s="38">
        <f t="shared" si="918"/>
        <v>91954816</v>
      </c>
      <c r="CC111" s="38">
        <f t="shared" si="918"/>
        <v>91954816</v>
      </c>
      <c r="CD111" s="38">
        <f t="shared" si="918"/>
        <v>7370525</v>
      </c>
      <c r="CE111" s="38">
        <f t="shared" si="918"/>
        <v>0</v>
      </c>
      <c r="CF111" s="38">
        <f t="shared" si="918"/>
        <v>0</v>
      </c>
      <c r="CG111" s="38">
        <f t="shared" si="918"/>
        <v>0</v>
      </c>
      <c r="CH111" s="38">
        <f t="shared" si="918"/>
        <v>0</v>
      </c>
      <c r="CI111" s="38">
        <f t="shared" si="918"/>
        <v>0</v>
      </c>
      <c r="CJ111" s="38">
        <f t="shared" si="918"/>
        <v>0</v>
      </c>
      <c r="CK111" s="38">
        <f t="shared" si="918"/>
        <v>0</v>
      </c>
      <c r="CL111" s="38">
        <f t="shared" si="918"/>
        <v>0</v>
      </c>
      <c r="CM111" s="38">
        <f t="shared" si="918"/>
        <v>0</v>
      </c>
      <c r="CN111" s="38">
        <f t="shared" si="918"/>
        <v>0</v>
      </c>
      <c r="CO111" s="38">
        <f t="shared" si="918"/>
        <v>0</v>
      </c>
      <c r="CP111" s="38">
        <f t="shared" si="918"/>
        <v>0</v>
      </c>
      <c r="CQ111" s="38">
        <f t="shared" si="918"/>
        <v>0</v>
      </c>
      <c r="CR111" s="38">
        <f t="shared" si="918"/>
        <v>0</v>
      </c>
      <c r="CS111" s="38">
        <f t="shared" si="918"/>
        <v>0</v>
      </c>
      <c r="CT111" s="38">
        <f t="shared" si="918"/>
        <v>0</v>
      </c>
      <c r="CU111" s="38">
        <f t="shared" si="918"/>
        <v>0</v>
      </c>
      <c r="CV111" s="38">
        <f t="shared" si="918"/>
        <v>0</v>
      </c>
      <c r="CW111" s="38">
        <f t="shared" si="918"/>
        <v>0</v>
      </c>
      <c r="CX111" s="38">
        <f t="shared" si="918"/>
        <v>0</v>
      </c>
      <c r="CY111" s="38">
        <f t="shared" si="918"/>
        <v>0</v>
      </c>
      <c r="CZ111" s="38">
        <f t="shared" si="918"/>
        <v>0</v>
      </c>
      <c r="DA111" s="38">
        <f t="shared" si="918"/>
        <v>0</v>
      </c>
      <c r="DB111" s="38">
        <f t="shared" si="918"/>
        <v>0</v>
      </c>
      <c r="DC111" s="38">
        <f t="shared" si="918"/>
        <v>0</v>
      </c>
      <c r="DD111" s="38">
        <f t="shared" si="918"/>
        <v>0</v>
      </c>
      <c r="DE111" s="38">
        <f t="shared" si="918"/>
        <v>103000000</v>
      </c>
      <c r="DF111" s="38">
        <f t="shared" si="918"/>
        <v>159104816</v>
      </c>
      <c r="DG111" s="38">
        <f t="shared" si="918"/>
        <v>151904816</v>
      </c>
      <c r="DH111" s="38">
        <f t="shared" si="918"/>
        <v>151904816</v>
      </c>
      <c r="DI111" s="38">
        <f t="shared" si="918"/>
        <v>18069600</v>
      </c>
      <c r="DJ111" s="38">
        <f t="shared" si="918"/>
        <v>0</v>
      </c>
      <c r="DK111" s="38">
        <f t="shared" si="918"/>
        <v>0</v>
      </c>
      <c r="DL111" s="38">
        <f t="shared" si="918"/>
        <v>0</v>
      </c>
      <c r="DM111" s="38">
        <f t="shared" si="918"/>
        <v>0</v>
      </c>
      <c r="DN111" s="38">
        <f t="shared" si="918"/>
        <v>106090000</v>
      </c>
      <c r="DO111" s="38">
        <f t="shared" si="918"/>
        <v>218165345</v>
      </c>
      <c r="DP111" s="38">
        <f t="shared" si="918"/>
        <v>177525000</v>
      </c>
      <c r="DQ111" s="38">
        <f t="shared" si="918"/>
        <v>177525000</v>
      </c>
      <c r="DR111" s="38">
        <f t="shared" si="918"/>
        <v>0</v>
      </c>
      <c r="DS111" s="38">
        <f t="shared" si="918"/>
        <v>0</v>
      </c>
      <c r="DT111" s="38">
        <f t="shared" si="918"/>
        <v>30000000</v>
      </c>
      <c r="DU111" s="38">
        <f t="shared" si="918"/>
        <v>13375000</v>
      </c>
      <c r="DV111" s="38">
        <f t="shared" si="918"/>
        <v>13375000</v>
      </c>
      <c r="DW111" s="38">
        <f t="shared" si="918"/>
        <v>0</v>
      </c>
      <c r="DX111" s="38">
        <f t="shared" si="918"/>
        <v>0</v>
      </c>
      <c r="DY111" s="38">
        <f t="shared" ref="DY111:EW111" si="919">SUM(DY112:DY119)</f>
        <v>0</v>
      </c>
      <c r="DZ111" s="38">
        <f t="shared" si="919"/>
        <v>0</v>
      </c>
      <c r="EA111" s="38">
        <f t="shared" si="919"/>
        <v>0</v>
      </c>
      <c r="EB111" s="38">
        <f t="shared" si="919"/>
        <v>0</v>
      </c>
      <c r="EC111" s="38">
        <f t="shared" si="919"/>
        <v>0</v>
      </c>
      <c r="ED111" s="38">
        <f t="shared" si="919"/>
        <v>0</v>
      </c>
      <c r="EE111" s="38">
        <f t="shared" si="919"/>
        <v>0</v>
      </c>
      <c r="EF111" s="38">
        <f t="shared" si="919"/>
        <v>0</v>
      </c>
      <c r="EG111" s="38">
        <f t="shared" si="919"/>
        <v>0</v>
      </c>
      <c r="EH111" s="38">
        <f t="shared" si="919"/>
        <v>0</v>
      </c>
      <c r="EI111" s="38">
        <f t="shared" si="919"/>
        <v>0</v>
      </c>
      <c r="EJ111" s="38">
        <f t="shared" si="919"/>
        <v>0</v>
      </c>
      <c r="EK111" s="38">
        <f t="shared" si="919"/>
        <v>0</v>
      </c>
      <c r="EL111" s="38">
        <f t="shared" si="919"/>
        <v>0</v>
      </c>
      <c r="EM111" s="38">
        <f t="shared" si="919"/>
        <v>0</v>
      </c>
      <c r="EN111" s="38">
        <f t="shared" si="919"/>
        <v>0</v>
      </c>
      <c r="EO111" s="38">
        <f t="shared" si="919"/>
        <v>0</v>
      </c>
      <c r="EP111" s="38">
        <f t="shared" si="919"/>
        <v>0</v>
      </c>
      <c r="EQ111" s="38">
        <f t="shared" si="919"/>
        <v>0</v>
      </c>
      <c r="ER111" s="38">
        <f t="shared" si="919"/>
        <v>0</v>
      </c>
      <c r="ES111" s="38">
        <f t="shared" si="919"/>
        <v>0</v>
      </c>
      <c r="ET111" s="38">
        <f t="shared" si="919"/>
        <v>0</v>
      </c>
      <c r="EU111" s="38">
        <f t="shared" si="919"/>
        <v>0</v>
      </c>
      <c r="EV111" s="38">
        <f t="shared" si="919"/>
        <v>0</v>
      </c>
      <c r="EW111" s="38">
        <f t="shared" si="919"/>
        <v>106090000</v>
      </c>
      <c r="EX111" s="38">
        <f t="shared" ref="EX111:GY111" si="920">SUM(EX112:EX119)</f>
        <v>248165345</v>
      </c>
      <c r="EY111" s="38">
        <f t="shared" si="920"/>
        <v>190900000</v>
      </c>
      <c r="EZ111" s="38">
        <f t="shared" si="920"/>
        <v>190900000</v>
      </c>
      <c r="FA111" s="38">
        <f t="shared" si="920"/>
        <v>0</v>
      </c>
      <c r="FB111" s="724">
        <f t="shared" si="920"/>
        <v>0</v>
      </c>
      <c r="FC111" s="38">
        <f t="shared" si="920"/>
        <v>0</v>
      </c>
      <c r="FD111" s="38">
        <f t="shared" si="920"/>
        <v>0</v>
      </c>
      <c r="FE111" s="38">
        <f t="shared" si="920"/>
        <v>0</v>
      </c>
      <c r="FF111" s="38">
        <f t="shared" si="920"/>
        <v>0</v>
      </c>
      <c r="FG111" s="38">
        <f t="shared" si="920"/>
        <v>106090000</v>
      </c>
      <c r="FH111" s="38">
        <f t="shared" si="920"/>
        <v>58355000</v>
      </c>
      <c r="FI111" s="38">
        <f t="shared" si="920"/>
        <v>53118366</v>
      </c>
      <c r="FJ111" s="38">
        <f t="shared" si="920"/>
        <v>53118366</v>
      </c>
      <c r="FK111" s="38">
        <f t="shared" si="920"/>
        <v>0</v>
      </c>
      <c r="FL111" s="38">
        <f t="shared" si="920"/>
        <v>0</v>
      </c>
      <c r="FM111" s="38">
        <f t="shared" si="920"/>
        <v>10000000</v>
      </c>
      <c r="FN111" s="38">
        <f t="shared" si="920"/>
        <v>9924250</v>
      </c>
      <c r="FO111" s="38">
        <f t="shared" si="920"/>
        <v>9924250</v>
      </c>
      <c r="FP111" s="38">
        <f t="shared" si="920"/>
        <v>0</v>
      </c>
      <c r="FQ111" s="38">
        <f t="shared" si="920"/>
        <v>0</v>
      </c>
      <c r="FR111" s="38">
        <f t="shared" si="920"/>
        <v>0</v>
      </c>
      <c r="FS111" s="38">
        <f t="shared" si="920"/>
        <v>0</v>
      </c>
      <c r="FT111" s="38">
        <f t="shared" si="920"/>
        <v>0</v>
      </c>
      <c r="FU111" s="38">
        <f t="shared" si="920"/>
        <v>0</v>
      </c>
      <c r="FV111" s="38">
        <f t="shared" si="920"/>
        <v>0</v>
      </c>
      <c r="FW111" s="38">
        <f t="shared" si="920"/>
        <v>0</v>
      </c>
      <c r="FX111" s="38">
        <f t="shared" si="920"/>
        <v>0</v>
      </c>
      <c r="FY111" s="38">
        <f t="shared" si="920"/>
        <v>0</v>
      </c>
      <c r="FZ111" s="38">
        <f t="shared" si="920"/>
        <v>0</v>
      </c>
      <c r="GA111" s="38">
        <f t="shared" si="920"/>
        <v>0</v>
      </c>
      <c r="GB111" s="38">
        <f t="shared" si="920"/>
        <v>0</v>
      </c>
      <c r="GC111" s="38">
        <f t="shared" si="920"/>
        <v>0</v>
      </c>
      <c r="GD111" s="38">
        <f t="shared" si="920"/>
        <v>0</v>
      </c>
      <c r="GE111" s="38">
        <f t="shared" si="920"/>
        <v>0</v>
      </c>
      <c r="GF111" s="38">
        <f t="shared" si="920"/>
        <v>0</v>
      </c>
      <c r="GG111" s="38">
        <f t="shared" si="920"/>
        <v>0</v>
      </c>
      <c r="GH111" s="38">
        <f t="shared" si="920"/>
        <v>0</v>
      </c>
      <c r="GI111" s="38">
        <f t="shared" si="920"/>
        <v>0</v>
      </c>
      <c r="GJ111" s="38">
        <f t="shared" si="920"/>
        <v>0</v>
      </c>
      <c r="GK111" s="38">
        <f t="shared" si="920"/>
        <v>0</v>
      </c>
      <c r="GL111" s="38">
        <f t="shared" si="920"/>
        <v>0</v>
      </c>
      <c r="GM111" s="38">
        <f t="shared" si="920"/>
        <v>0</v>
      </c>
      <c r="GN111" s="38">
        <f t="shared" si="920"/>
        <v>0</v>
      </c>
      <c r="GO111" s="38">
        <f t="shared" si="920"/>
        <v>0</v>
      </c>
      <c r="GP111" s="38">
        <f t="shared" si="920"/>
        <v>0</v>
      </c>
      <c r="GQ111" s="38">
        <f t="shared" si="920"/>
        <v>0</v>
      </c>
      <c r="GR111" s="38">
        <f t="shared" si="920"/>
        <v>0</v>
      </c>
      <c r="GS111" s="38">
        <f t="shared" si="920"/>
        <v>0</v>
      </c>
      <c r="GT111" s="38">
        <f t="shared" si="920"/>
        <v>0</v>
      </c>
      <c r="GU111" s="38">
        <f t="shared" si="920"/>
        <v>106090000</v>
      </c>
      <c r="GV111" s="38">
        <f t="shared" si="920"/>
        <v>68355000</v>
      </c>
      <c r="GW111" s="38">
        <f t="shared" si="920"/>
        <v>63042616</v>
      </c>
      <c r="GX111" s="38">
        <f t="shared" si="920"/>
        <v>63042616</v>
      </c>
      <c r="GY111" s="724">
        <f t="shared" si="920"/>
        <v>0</v>
      </c>
      <c r="GZ111" s="38">
        <f t="shared" ref="GZ111:IW111" si="921">SUM(GZ112:GZ119)</f>
        <v>0</v>
      </c>
      <c r="HA111" s="38">
        <f t="shared" si="921"/>
        <v>0</v>
      </c>
      <c r="HB111" s="38">
        <f t="shared" si="921"/>
        <v>0</v>
      </c>
      <c r="HC111" s="38">
        <f t="shared" si="921"/>
        <v>0</v>
      </c>
      <c r="HD111" s="38">
        <f t="shared" si="921"/>
        <v>0</v>
      </c>
      <c r="HE111" s="38">
        <f t="shared" si="921"/>
        <v>415180000</v>
      </c>
      <c r="HF111" s="38">
        <f t="shared" si="921"/>
        <v>387590869.55000001</v>
      </c>
      <c r="HG111" s="38">
        <f t="shared" si="921"/>
        <v>341713891</v>
      </c>
      <c r="HH111" s="38">
        <f t="shared" si="921"/>
        <v>334343366</v>
      </c>
      <c r="HI111" s="38">
        <f t="shared" si="921"/>
        <v>10699075</v>
      </c>
      <c r="HJ111" s="38">
        <f t="shared" si="921"/>
        <v>30000000</v>
      </c>
      <c r="HK111" s="38">
        <f t="shared" si="921"/>
        <v>169154816</v>
      </c>
      <c r="HL111" s="38">
        <f t="shared" si="921"/>
        <v>140734066</v>
      </c>
      <c r="HM111" s="38">
        <f t="shared" si="921"/>
        <v>140734066</v>
      </c>
      <c r="HN111" s="38">
        <f t="shared" si="921"/>
        <v>7370525</v>
      </c>
      <c r="HO111" s="38">
        <f t="shared" si="921"/>
        <v>0</v>
      </c>
      <c r="HP111" s="38">
        <f t="shared" si="921"/>
        <v>0</v>
      </c>
      <c r="HQ111" s="38">
        <f t="shared" si="921"/>
        <v>0</v>
      </c>
      <c r="HR111" s="38">
        <f t="shared" si="921"/>
        <v>0</v>
      </c>
      <c r="HS111" s="38">
        <f t="shared" si="921"/>
        <v>0</v>
      </c>
      <c r="HT111" s="38">
        <f t="shared" si="921"/>
        <v>0</v>
      </c>
      <c r="HU111" s="38">
        <f t="shared" si="921"/>
        <v>48879475.450000003</v>
      </c>
      <c r="HV111" s="38">
        <f t="shared" si="921"/>
        <v>45699075</v>
      </c>
      <c r="HW111" s="38">
        <f t="shared" si="921"/>
        <v>35000000</v>
      </c>
      <c r="HX111" s="38">
        <f t="shared" si="921"/>
        <v>0</v>
      </c>
      <c r="HY111" s="38">
        <f t="shared" si="921"/>
        <v>0</v>
      </c>
      <c r="HZ111" s="38">
        <f t="shared" si="921"/>
        <v>0</v>
      </c>
      <c r="IA111" s="38">
        <f t="shared" si="921"/>
        <v>0</v>
      </c>
      <c r="IB111" s="38">
        <f t="shared" si="921"/>
        <v>0</v>
      </c>
      <c r="IC111" s="38">
        <f t="shared" si="921"/>
        <v>0</v>
      </c>
      <c r="ID111" s="38">
        <f t="shared" si="921"/>
        <v>0</v>
      </c>
      <c r="IE111" s="38">
        <f t="shared" si="921"/>
        <v>0</v>
      </c>
      <c r="IF111" s="38">
        <f t="shared" si="921"/>
        <v>0</v>
      </c>
      <c r="IG111" s="38">
        <f t="shared" si="921"/>
        <v>0</v>
      </c>
      <c r="IH111" s="38">
        <f t="shared" si="921"/>
        <v>0</v>
      </c>
      <c r="II111" s="38">
        <f t="shared" si="921"/>
        <v>0</v>
      </c>
      <c r="IJ111" s="38">
        <f t="shared" si="921"/>
        <v>0</v>
      </c>
      <c r="IK111" s="38">
        <f t="shared" si="921"/>
        <v>0</v>
      </c>
      <c r="IL111" s="38">
        <f t="shared" si="921"/>
        <v>0</v>
      </c>
      <c r="IM111" s="38">
        <f t="shared" si="921"/>
        <v>0</v>
      </c>
      <c r="IN111" s="38">
        <f t="shared" si="921"/>
        <v>0</v>
      </c>
      <c r="IO111" s="38">
        <f t="shared" si="921"/>
        <v>0</v>
      </c>
      <c r="IP111" s="38">
        <f t="shared" si="921"/>
        <v>0</v>
      </c>
      <c r="IQ111" s="38">
        <f t="shared" si="921"/>
        <v>0</v>
      </c>
      <c r="IR111" s="38">
        <f t="shared" si="921"/>
        <v>0</v>
      </c>
      <c r="IS111" s="38">
        <f t="shared" si="921"/>
        <v>445180000</v>
      </c>
      <c r="IT111" s="38">
        <f t="shared" si="921"/>
        <v>605625161</v>
      </c>
      <c r="IU111" s="38">
        <f t="shared" si="921"/>
        <v>528147032</v>
      </c>
      <c r="IV111" s="38">
        <f t="shared" si="921"/>
        <v>510077432</v>
      </c>
      <c r="IW111" s="38">
        <f t="shared" si="921"/>
        <v>18069600</v>
      </c>
    </row>
    <row r="112" spans="1:257" ht="113.25" customHeight="1" x14ac:dyDescent="0.2">
      <c r="A112" s="346"/>
      <c r="B112" s="346"/>
      <c r="C112" s="264"/>
      <c r="D112" s="985" t="s">
        <v>294</v>
      </c>
      <c r="E112" s="266"/>
      <c r="F112" s="266"/>
      <c r="G112" s="802">
        <v>75</v>
      </c>
      <c r="H112" s="848" t="s">
        <v>292</v>
      </c>
      <c r="I112" s="422" t="s">
        <v>293</v>
      </c>
      <c r="J112" s="423" t="s">
        <v>266</v>
      </c>
      <c r="K112" s="423">
        <v>1</v>
      </c>
      <c r="L112" s="436" t="s">
        <v>73</v>
      </c>
      <c r="M112" s="437">
        <v>18</v>
      </c>
      <c r="N112" s="796">
        <v>36</v>
      </c>
      <c r="O112" s="430">
        <v>23</v>
      </c>
      <c r="P112" s="445">
        <v>13</v>
      </c>
      <c r="Q112" s="430">
        <v>27</v>
      </c>
      <c r="R112" s="949">
        <v>20</v>
      </c>
      <c r="S112" s="435">
        <v>13</v>
      </c>
      <c r="T112" s="430">
        <v>34</v>
      </c>
      <c r="U112" s="796">
        <v>28</v>
      </c>
      <c r="V112" s="827">
        <v>19</v>
      </c>
      <c r="W112" s="430">
        <v>36</v>
      </c>
      <c r="X112" s="797"/>
      <c r="Y112" s="759">
        <v>19</v>
      </c>
      <c r="Z112" s="427"/>
      <c r="AA112" s="273">
        <v>4</v>
      </c>
      <c r="AB112" s="347" t="s">
        <v>114</v>
      </c>
      <c r="AC112" s="45"/>
      <c r="AD112" s="42"/>
      <c r="AE112" s="41"/>
      <c r="AF112" s="41"/>
      <c r="AG112" s="45"/>
      <c r="AH112" s="42"/>
      <c r="AI112" s="42"/>
      <c r="AJ112" s="42"/>
      <c r="AK112" s="45"/>
      <c r="AL112" s="42"/>
      <c r="AM112" s="42"/>
      <c r="AN112" s="42"/>
      <c r="AO112" s="45"/>
      <c r="AP112" s="42"/>
      <c r="AQ112" s="42"/>
      <c r="AR112" s="42"/>
      <c r="AS112" s="45"/>
      <c r="AT112" s="42"/>
      <c r="AU112" s="41"/>
      <c r="AV112" s="41"/>
      <c r="AW112" s="45"/>
      <c r="AX112" s="42"/>
      <c r="AY112" s="42"/>
      <c r="AZ112" s="42"/>
      <c r="BA112" s="45"/>
      <c r="BB112" s="42"/>
      <c r="BC112" s="42"/>
      <c r="BD112" s="42"/>
      <c r="BE112" s="45"/>
      <c r="BF112" s="42"/>
      <c r="BG112" s="41"/>
      <c r="BH112" s="41"/>
      <c r="BI112" s="45"/>
      <c r="BJ112" s="42"/>
      <c r="BK112" s="42"/>
      <c r="BL112" s="42"/>
      <c r="BM112" s="40">
        <f t="shared" ref="BM112:BM119" si="922">+AC112+AG112+AK112+AO112+AS112+AW112+BA112+BE112+BI112</f>
        <v>0</v>
      </c>
      <c r="BN112" s="41">
        <f t="shared" ref="BN112:BP119" si="923">AD112+AH112+AL112+AP112+AT112+AX112+BB112+BF112+BJ112</f>
        <v>0</v>
      </c>
      <c r="BO112" s="41">
        <f t="shared" si="923"/>
        <v>0</v>
      </c>
      <c r="BP112" s="41">
        <f t="shared" si="923"/>
        <v>0</v>
      </c>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2">
        <f t="shared" ref="DE112:DE119" si="924">BQ112+BU112+BZ112+CE112+CI112+CM112+CQ112+CV112+DA112</f>
        <v>0</v>
      </c>
      <c r="DF112" s="82">
        <f t="shared" ref="DF112:DF119" si="925">BR112+BV112+CA112+CF112+CJ112+CN112+CR112+CW112+DB112</f>
        <v>0</v>
      </c>
      <c r="DG112" s="82">
        <f t="shared" ref="DG112:DG119" si="926">BS112+BW112+CB112+CG112+CK112+CO112+CS112+CX112+DC112</f>
        <v>0</v>
      </c>
      <c r="DH112" s="82">
        <f t="shared" ref="DH112:DH119" si="927">BT112+BX112+CC112+CH112+CL112+CP112+CT112+CY112+DD112</f>
        <v>0</v>
      </c>
      <c r="DI112" s="82"/>
      <c r="DJ112" s="88"/>
      <c r="DK112" s="57"/>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7"/>
      <c r="EU112" s="87"/>
      <c r="EV112" s="87"/>
      <c r="EW112" s="82">
        <f t="shared" ref="EW112:EX119" si="928">DJ112+DN112+DS112+DX112+EB112+EF112+EJ112+EN112+ES112</f>
        <v>0</v>
      </c>
      <c r="EX112" s="90">
        <f t="shared" si="928"/>
        <v>0</v>
      </c>
      <c r="EY112" s="90">
        <f t="shared" ref="EY112:EZ119" si="929">DL112+DP112+DU112+DZ112+ED112+EH112+EL112+EP112+EU112</f>
        <v>0</v>
      </c>
      <c r="EZ112" s="90">
        <f t="shared" si="929"/>
        <v>0</v>
      </c>
      <c r="FA112" s="173"/>
      <c r="FB112" s="87"/>
      <c r="FC112" s="88"/>
      <c r="FD112" s="88"/>
      <c r="FE112" s="88"/>
      <c r="FF112" s="133"/>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2">
        <f t="shared" ref="GU112:GU119" si="930">FB112+FG112+FL112+FQ112+FV112+GA112+GF112+GK112+GP112</f>
        <v>0</v>
      </c>
      <c r="GV112" s="82">
        <f t="shared" ref="GV112:GY119" si="931">GQ112+GL112+GG112+GB112+FW112+FR112+FM112+FH112+FC112</f>
        <v>0</v>
      </c>
      <c r="GW112" s="82">
        <f t="shared" si="931"/>
        <v>0</v>
      </c>
      <c r="GX112" s="82">
        <f t="shared" si="931"/>
        <v>0</v>
      </c>
      <c r="GY112" s="792">
        <f t="shared" si="931"/>
        <v>0</v>
      </c>
      <c r="GZ112" s="792">
        <f t="shared" ref="GZ112:GZ119" si="932">AC112+BQ112+DJ112+FB112</f>
        <v>0</v>
      </c>
      <c r="HA112" s="792">
        <f t="shared" ref="HA112:HA119" si="933">AD112+BR112+DK112+FC112</f>
        <v>0</v>
      </c>
      <c r="HB112" s="792">
        <f t="shared" ref="HB112:HB119" si="934">AE112+BS112+DL112+FD112</f>
        <v>0</v>
      </c>
      <c r="HC112" s="792">
        <f t="shared" ref="HC112:HC119" si="935">AF112+BT112+DM112+FE112</f>
        <v>0</v>
      </c>
      <c r="HD112" s="792">
        <f t="shared" ref="HD112:HD119" si="936">FF112</f>
        <v>0</v>
      </c>
      <c r="HE112" s="792">
        <f t="shared" ref="HE112:HE119" si="937">AG112+BU112+DN112+FG112</f>
        <v>0</v>
      </c>
      <c r="HF112" s="792">
        <f t="shared" ref="HF112:HF119" si="938">AH112+BV112+DO112+FH112</f>
        <v>0</v>
      </c>
      <c r="HG112" s="792">
        <f t="shared" ref="HG112:HG119" si="939">AI112+BW112+DP112+FI112</f>
        <v>0</v>
      </c>
      <c r="HH112" s="792">
        <f t="shared" ref="HH112:HH119" si="940">AJ112+BX112+DQ112+FJ112</f>
        <v>0</v>
      </c>
      <c r="HI112" s="792">
        <f t="shared" ref="HI112:HI119" si="941">BY112+DR112+FK112</f>
        <v>0</v>
      </c>
      <c r="HJ112" s="792">
        <f t="shared" ref="HJ112:HJ119" si="942">AK112+BZ112+DS112+FL112</f>
        <v>0</v>
      </c>
      <c r="HK112" s="792">
        <f t="shared" ref="HK112:HK119" si="943">AL112+CA112+DT112+FM112</f>
        <v>0</v>
      </c>
      <c r="HL112" s="792">
        <f t="shared" ref="HL112:HL119" si="944">AM112+CB112+DU112+FN112</f>
        <v>0</v>
      </c>
      <c r="HM112" s="792">
        <f t="shared" ref="HM112:HM119" si="945">AN112+CC112+DV112+FO112</f>
        <v>0</v>
      </c>
      <c r="HN112" s="792">
        <f t="shared" ref="HN112:HN119" si="946">CD112+DW112+FP112</f>
        <v>0</v>
      </c>
      <c r="HO112" s="792">
        <f t="shared" ref="HO112:HO119" si="947">AO112+CE112+DX112+FQ112</f>
        <v>0</v>
      </c>
      <c r="HP112" s="792">
        <f t="shared" ref="HP112:HP119" si="948">AP112+CF112+DY112+FR112</f>
        <v>0</v>
      </c>
      <c r="HQ112" s="792">
        <f t="shared" ref="HQ112:HQ119" si="949">AQ112+CG112+DZ112+FS112</f>
        <v>0</v>
      </c>
      <c r="HR112" s="792">
        <f t="shared" ref="HR112:HR119" si="950">AR112+CH112+EA112+FT112</f>
        <v>0</v>
      </c>
      <c r="HS112" s="792">
        <f t="shared" ref="HS112:HS119" si="951">FU112</f>
        <v>0</v>
      </c>
      <c r="HT112" s="792">
        <f t="shared" ref="HT112:HT119" si="952">AS112+CI112+EB112+FV112</f>
        <v>0</v>
      </c>
      <c r="HU112" s="792">
        <f t="shared" ref="HU112:HU119" si="953">AT112+CJ112+EC112+FW112</f>
        <v>0</v>
      </c>
      <c r="HV112" s="792">
        <f t="shared" ref="HV112:HV119" si="954">AU112+CK112+ED112+FX112</f>
        <v>0</v>
      </c>
      <c r="HW112" s="792">
        <f t="shared" ref="HW112:HW119" si="955">AV112+CL112+EE112+FY112</f>
        <v>0</v>
      </c>
      <c r="HX112" s="792">
        <f t="shared" ref="HX112:HX119" si="956">FZ112</f>
        <v>0</v>
      </c>
      <c r="HY112" s="792">
        <f t="shared" ref="HY112:HY119" si="957">AW112+CM112+EF112+GA112</f>
        <v>0</v>
      </c>
      <c r="HZ112" s="792">
        <f t="shared" ref="HZ112:HZ119" si="958">AX112+CN112+EG112+GB112</f>
        <v>0</v>
      </c>
      <c r="IA112" s="792">
        <f t="shared" ref="IA112:IA119" si="959">AY112+CO112+EH112+GC112</f>
        <v>0</v>
      </c>
      <c r="IB112" s="792">
        <f t="shared" ref="IB112:IB119" si="960">AZ112+CP112+EI112+GD112</f>
        <v>0</v>
      </c>
      <c r="IC112" s="792">
        <f t="shared" ref="IC112:IC119" si="961">GE112</f>
        <v>0</v>
      </c>
      <c r="ID112" s="792">
        <f t="shared" ref="ID112:ID119" si="962">BA112+CQ112+EJ112+GF112</f>
        <v>0</v>
      </c>
      <c r="IE112" s="792">
        <f t="shared" ref="IE112:IE119" si="963">BB112+CR112+EK112+GG112</f>
        <v>0</v>
      </c>
      <c r="IF112" s="792">
        <f t="shared" ref="IF112:IF119" si="964">BC112+CS112+EL112+GH112</f>
        <v>0</v>
      </c>
      <c r="IG112" s="792">
        <f t="shared" ref="IG112:IG119" si="965">BD112+CT112+EM112+GI112</f>
        <v>0</v>
      </c>
      <c r="IH112" s="792">
        <f t="shared" ref="IH112:IH119" si="966">CU112+GJ112</f>
        <v>0</v>
      </c>
      <c r="II112" s="792">
        <f t="shared" ref="II112:II119" si="967">BE112+CV112+EN112+GK112</f>
        <v>0</v>
      </c>
      <c r="IJ112" s="792">
        <f t="shared" ref="IJ112:IJ119" si="968">BF112+CW112+EO112+GL112</f>
        <v>0</v>
      </c>
      <c r="IK112" s="792">
        <f t="shared" ref="IK112:IK119" si="969">BG112+CX112+EP112+GM112</f>
        <v>0</v>
      </c>
      <c r="IL112" s="792">
        <f t="shared" ref="IL112:IL119" si="970">BH112+CY112+EQ112+GM112</f>
        <v>0</v>
      </c>
      <c r="IM112" s="792">
        <f t="shared" ref="IM112:IM119" si="971">CZ112+ER112+GO112</f>
        <v>0</v>
      </c>
      <c r="IN112" s="792">
        <f t="shared" ref="IN112:IN119" si="972">BI112+DA112+ES112+GP112</f>
        <v>0</v>
      </c>
      <c r="IO112" s="792"/>
      <c r="IP112" s="792"/>
      <c r="IQ112" s="792"/>
      <c r="IR112" s="792"/>
      <c r="IS112" s="792">
        <f t="shared" ref="IS112:IS119" si="973">GZ112+HE112+HJ112+HO112+HT112+HY112+ID112+II112+IN112</f>
        <v>0</v>
      </c>
      <c r="IT112" s="792">
        <f t="shared" ref="IT112:IT119" si="974">HA112+HF112+HK112+HP112+HU112+HZ112+IE112+IJ112+IO112</f>
        <v>0</v>
      </c>
      <c r="IU112" s="792">
        <f t="shared" ref="IU112:IU119" si="975">HB112+HG112+HL112+HQ112+HV112+IA112+IF112+IK112+IP112</f>
        <v>0</v>
      </c>
      <c r="IV112" s="792">
        <f t="shared" ref="IV112:IV119" si="976">HC112+HH112+HM112+HR112+HW112+IB112+IG112+IL112+IQ112</f>
        <v>0</v>
      </c>
      <c r="IW112" s="793">
        <f t="shared" ref="IW112:IW119" si="977">HD112+HI112+HN112+HS112+HX112+IC112+IH112+IM112+IR112</f>
        <v>0</v>
      </c>
    </row>
    <row r="113" spans="1:257" ht="120.75" customHeight="1" x14ac:dyDescent="0.2">
      <c r="A113" s="346"/>
      <c r="B113" s="346"/>
      <c r="C113" s="284">
        <v>16</v>
      </c>
      <c r="D113" s="986"/>
      <c r="E113" s="294">
        <v>45</v>
      </c>
      <c r="F113" s="294">
        <v>90</v>
      </c>
      <c r="G113" s="802">
        <v>76</v>
      </c>
      <c r="H113" s="848" t="s">
        <v>295</v>
      </c>
      <c r="I113" s="422" t="s">
        <v>296</v>
      </c>
      <c r="J113" s="423" t="s">
        <v>266</v>
      </c>
      <c r="K113" s="423">
        <v>1</v>
      </c>
      <c r="L113" s="436" t="s">
        <v>73</v>
      </c>
      <c r="M113" s="437">
        <v>0</v>
      </c>
      <c r="N113" s="798">
        <v>1200</v>
      </c>
      <c r="O113" s="430">
        <v>450</v>
      </c>
      <c r="P113" s="431">
        <v>450</v>
      </c>
      <c r="Q113" s="430">
        <v>600</v>
      </c>
      <c r="R113" s="275"/>
      <c r="S113" s="432">
        <v>837</v>
      </c>
      <c r="T113" s="430">
        <v>1050</v>
      </c>
      <c r="U113" s="430"/>
      <c r="V113" s="431">
        <v>1728</v>
      </c>
      <c r="W113" s="430">
        <v>1200</v>
      </c>
      <c r="X113" s="429"/>
      <c r="Y113" s="757">
        <v>959</v>
      </c>
      <c r="Z113" s="427">
        <f>BM113/BM111</f>
        <v>1</v>
      </c>
      <c r="AA113" s="273">
        <v>4</v>
      </c>
      <c r="AB113" s="347" t="s">
        <v>114</v>
      </c>
      <c r="AC113" s="45"/>
      <c r="AD113" s="42"/>
      <c r="AE113" s="41"/>
      <c r="AF113" s="41"/>
      <c r="AG113" s="45">
        <v>100000000</v>
      </c>
      <c r="AH113" s="42">
        <v>51120524.549999997</v>
      </c>
      <c r="AI113" s="42">
        <v>51120525</v>
      </c>
      <c r="AJ113" s="42">
        <v>43750000</v>
      </c>
      <c r="AK113" s="45">
        <v>30000000</v>
      </c>
      <c r="AL113" s="42">
        <v>30000000</v>
      </c>
      <c r="AM113" s="42">
        <v>25480000</v>
      </c>
      <c r="AN113" s="42">
        <v>25480000</v>
      </c>
      <c r="AO113" s="45"/>
      <c r="AP113" s="42"/>
      <c r="AQ113" s="42"/>
      <c r="AR113" s="42"/>
      <c r="AS113" s="45"/>
      <c r="AT113" s="57">
        <v>48879475.450000003</v>
      </c>
      <c r="AU113" s="58">
        <v>45699075</v>
      </c>
      <c r="AV113" s="58">
        <v>35000000</v>
      </c>
      <c r="AW113" s="45"/>
      <c r="AX113" s="42"/>
      <c r="AY113" s="42"/>
      <c r="AZ113" s="42"/>
      <c r="BA113" s="45"/>
      <c r="BB113" s="42"/>
      <c r="BC113" s="42"/>
      <c r="BD113" s="42"/>
      <c r="BE113" s="45"/>
      <c r="BF113" s="42"/>
      <c r="BG113" s="41"/>
      <c r="BH113" s="41"/>
      <c r="BI113" s="45"/>
      <c r="BJ113" s="42"/>
      <c r="BK113" s="42"/>
      <c r="BL113" s="42"/>
      <c r="BM113" s="40">
        <f t="shared" si="922"/>
        <v>130000000</v>
      </c>
      <c r="BN113" s="41">
        <f t="shared" si="923"/>
        <v>130000000</v>
      </c>
      <c r="BO113" s="41">
        <f t="shared" si="923"/>
        <v>122299600</v>
      </c>
      <c r="BP113" s="41">
        <f t="shared" si="923"/>
        <v>104230000</v>
      </c>
      <c r="BQ113" s="87"/>
      <c r="BR113" s="87"/>
      <c r="BS113" s="87"/>
      <c r="BT113" s="87"/>
      <c r="BU113" s="87">
        <v>103000000</v>
      </c>
      <c r="BV113" s="87">
        <v>59950000</v>
      </c>
      <c r="BW113" s="87">
        <v>59950000</v>
      </c>
      <c r="BX113" s="87">
        <v>59950000</v>
      </c>
      <c r="BY113" s="87">
        <v>10699075</v>
      </c>
      <c r="BZ113" s="87"/>
      <c r="CA113" s="87">
        <v>99154816</v>
      </c>
      <c r="CB113" s="87">
        <v>91954816</v>
      </c>
      <c r="CC113" s="87">
        <v>91954816</v>
      </c>
      <c r="CD113" s="88">
        <v>7370525</v>
      </c>
      <c r="CE113" s="87"/>
      <c r="CF113" s="86"/>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2">
        <f t="shared" si="924"/>
        <v>103000000</v>
      </c>
      <c r="DF113" s="102">
        <f t="shared" si="925"/>
        <v>159104816</v>
      </c>
      <c r="DG113" s="102">
        <f t="shared" si="926"/>
        <v>151904816</v>
      </c>
      <c r="DH113" s="102">
        <f t="shared" si="927"/>
        <v>151904816</v>
      </c>
      <c r="DI113" s="102">
        <f>CD113+BY113</f>
        <v>18069600</v>
      </c>
      <c r="DJ113" s="88"/>
      <c r="DK113" s="57"/>
      <c r="DL113" s="88"/>
      <c r="DM113" s="88"/>
      <c r="DN113" s="88">
        <v>106090000</v>
      </c>
      <c r="DO113" s="88">
        <v>202365345</v>
      </c>
      <c r="DP113" s="88">
        <v>166825000</v>
      </c>
      <c r="DQ113" s="88">
        <v>166825000</v>
      </c>
      <c r="DR113" s="88"/>
      <c r="DS113" s="88"/>
      <c r="DT113" s="88">
        <v>30000000</v>
      </c>
      <c r="DU113" s="88">
        <v>13375000</v>
      </c>
      <c r="DV113" s="88">
        <v>13375000</v>
      </c>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7"/>
      <c r="EU113" s="87"/>
      <c r="EV113" s="87"/>
      <c r="EW113" s="82">
        <f t="shared" si="928"/>
        <v>106090000</v>
      </c>
      <c r="EX113" s="90">
        <f t="shared" si="928"/>
        <v>232365345</v>
      </c>
      <c r="EY113" s="90">
        <f t="shared" si="929"/>
        <v>180200000</v>
      </c>
      <c r="EZ113" s="90">
        <f t="shared" si="929"/>
        <v>180200000</v>
      </c>
      <c r="FA113" s="173"/>
      <c r="FB113" s="87"/>
      <c r="FC113" s="88"/>
      <c r="FD113" s="88"/>
      <c r="FE113" s="88"/>
      <c r="FF113" s="133"/>
      <c r="FG113" s="87">
        <v>106090000</v>
      </c>
      <c r="FH113" s="87">
        <v>18355000</v>
      </c>
      <c r="FI113" s="87">
        <v>15575800</v>
      </c>
      <c r="FJ113" s="87">
        <v>15575800</v>
      </c>
      <c r="FK113" s="87"/>
      <c r="FL113" s="87"/>
      <c r="FM113" s="731">
        <v>10000000</v>
      </c>
      <c r="FN113" s="731">
        <v>9924250</v>
      </c>
      <c r="FO113" s="731">
        <v>9924250</v>
      </c>
      <c r="FP113" s="731"/>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2">
        <f t="shared" si="930"/>
        <v>106090000</v>
      </c>
      <c r="GV113" s="82">
        <f t="shared" si="931"/>
        <v>28355000</v>
      </c>
      <c r="GW113" s="82">
        <f t="shared" si="931"/>
        <v>25500050</v>
      </c>
      <c r="GX113" s="82">
        <f t="shared" si="931"/>
        <v>25500050</v>
      </c>
      <c r="GY113" s="792">
        <f t="shared" si="931"/>
        <v>0</v>
      </c>
      <c r="GZ113" s="792">
        <f t="shared" si="932"/>
        <v>0</v>
      </c>
      <c r="HA113" s="792">
        <f t="shared" si="933"/>
        <v>0</v>
      </c>
      <c r="HB113" s="792">
        <f t="shared" si="934"/>
        <v>0</v>
      </c>
      <c r="HC113" s="792">
        <f t="shared" si="935"/>
        <v>0</v>
      </c>
      <c r="HD113" s="792">
        <f t="shared" si="936"/>
        <v>0</v>
      </c>
      <c r="HE113" s="792">
        <f t="shared" si="937"/>
        <v>415180000</v>
      </c>
      <c r="HF113" s="792">
        <f t="shared" si="938"/>
        <v>331790869.55000001</v>
      </c>
      <c r="HG113" s="792">
        <f t="shared" si="939"/>
        <v>293471325</v>
      </c>
      <c r="HH113" s="792">
        <f t="shared" si="940"/>
        <v>286100800</v>
      </c>
      <c r="HI113" s="792">
        <f t="shared" si="941"/>
        <v>10699075</v>
      </c>
      <c r="HJ113" s="792">
        <f t="shared" si="942"/>
        <v>30000000</v>
      </c>
      <c r="HK113" s="792">
        <f t="shared" si="943"/>
        <v>169154816</v>
      </c>
      <c r="HL113" s="792">
        <f t="shared" si="944"/>
        <v>140734066</v>
      </c>
      <c r="HM113" s="792">
        <f t="shared" si="945"/>
        <v>140734066</v>
      </c>
      <c r="HN113" s="792">
        <f t="shared" si="946"/>
        <v>7370525</v>
      </c>
      <c r="HO113" s="792">
        <f t="shared" si="947"/>
        <v>0</v>
      </c>
      <c r="HP113" s="792">
        <f t="shared" si="948"/>
        <v>0</v>
      </c>
      <c r="HQ113" s="792">
        <f t="shared" si="949"/>
        <v>0</v>
      </c>
      <c r="HR113" s="792">
        <f t="shared" si="950"/>
        <v>0</v>
      </c>
      <c r="HS113" s="792">
        <f t="shared" si="951"/>
        <v>0</v>
      </c>
      <c r="HT113" s="792">
        <f t="shared" si="952"/>
        <v>0</v>
      </c>
      <c r="HU113" s="792">
        <f t="shared" si="953"/>
        <v>48879475.450000003</v>
      </c>
      <c r="HV113" s="792">
        <f t="shared" si="954"/>
        <v>45699075</v>
      </c>
      <c r="HW113" s="792">
        <f t="shared" si="955"/>
        <v>35000000</v>
      </c>
      <c r="HX113" s="792">
        <f t="shared" si="956"/>
        <v>0</v>
      </c>
      <c r="HY113" s="792">
        <f t="shared" si="957"/>
        <v>0</v>
      </c>
      <c r="HZ113" s="792">
        <f t="shared" si="958"/>
        <v>0</v>
      </c>
      <c r="IA113" s="792">
        <f t="shared" si="959"/>
        <v>0</v>
      </c>
      <c r="IB113" s="792">
        <f t="shared" si="960"/>
        <v>0</v>
      </c>
      <c r="IC113" s="792">
        <f t="shared" si="961"/>
        <v>0</v>
      </c>
      <c r="ID113" s="792">
        <f t="shared" si="962"/>
        <v>0</v>
      </c>
      <c r="IE113" s="792">
        <f t="shared" si="963"/>
        <v>0</v>
      </c>
      <c r="IF113" s="792">
        <f t="shared" si="964"/>
        <v>0</v>
      </c>
      <c r="IG113" s="792">
        <f t="shared" si="965"/>
        <v>0</v>
      </c>
      <c r="IH113" s="792">
        <f t="shared" si="966"/>
        <v>0</v>
      </c>
      <c r="II113" s="792">
        <f t="shared" si="967"/>
        <v>0</v>
      </c>
      <c r="IJ113" s="792">
        <f t="shared" si="968"/>
        <v>0</v>
      </c>
      <c r="IK113" s="792">
        <f t="shared" si="969"/>
        <v>0</v>
      </c>
      <c r="IL113" s="792">
        <f t="shared" si="970"/>
        <v>0</v>
      </c>
      <c r="IM113" s="792">
        <f t="shared" si="971"/>
        <v>0</v>
      </c>
      <c r="IN113" s="792">
        <f t="shared" si="972"/>
        <v>0</v>
      </c>
      <c r="IO113" s="792"/>
      <c r="IP113" s="792"/>
      <c r="IQ113" s="792"/>
      <c r="IR113" s="792"/>
      <c r="IS113" s="792">
        <f t="shared" si="973"/>
        <v>445180000</v>
      </c>
      <c r="IT113" s="792">
        <f t="shared" si="974"/>
        <v>549825161</v>
      </c>
      <c r="IU113" s="792">
        <f t="shared" si="975"/>
        <v>479904466</v>
      </c>
      <c r="IV113" s="792">
        <f t="shared" si="976"/>
        <v>461834866</v>
      </c>
      <c r="IW113" s="793">
        <f t="shared" si="977"/>
        <v>18069600</v>
      </c>
    </row>
    <row r="114" spans="1:257" ht="93.75" customHeight="1" x14ac:dyDescent="0.2">
      <c r="A114" s="346"/>
      <c r="B114" s="346"/>
      <c r="C114" s="286"/>
      <c r="D114" s="985" t="s">
        <v>299</v>
      </c>
      <c r="E114" s="356"/>
      <c r="F114" s="356"/>
      <c r="G114" s="802">
        <v>77</v>
      </c>
      <c r="H114" s="848" t="s">
        <v>297</v>
      </c>
      <c r="I114" s="422" t="s">
        <v>298</v>
      </c>
      <c r="J114" s="423" t="s">
        <v>266</v>
      </c>
      <c r="K114" s="423">
        <v>1</v>
      </c>
      <c r="L114" s="436" t="s">
        <v>73</v>
      </c>
      <c r="M114" s="437">
        <v>20</v>
      </c>
      <c r="N114" s="444">
        <v>80</v>
      </c>
      <c r="O114" s="430">
        <v>28</v>
      </c>
      <c r="P114" s="431">
        <v>75</v>
      </c>
      <c r="Q114" s="430">
        <v>50</v>
      </c>
      <c r="R114" s="275"/>
      <c r="S114" s="435">
        <v>79</v>
      </c>
      <c r="T114" s="430">
        <v>73</v>
      </c>
      <c r="U114" s="430"/>
      <c r="V114" s="431">
        <v>94</v>
      </c>
      <c r="W114" s="430">
        <v>80</v>
      </c>
      <c r="X114" s="429"/>
      <c r="Y114" s="757">
        <v>94</v>
      </c>
      <c r="Z114" s="427"/>
      <c r="AA114" s="273">
        <v>4</v>
      </c>
      <c r="AB114" s="347" t="s">
        <v>114</v>
      </c>
      <c r="AC114" s="45"/>
      <c r="AD114" s="42"/>
      <c r="AE114" s="41"/>
      <c r="AF114" s="41"/>
      <c r="AG114" s="45"/>
      <c r="AH114" s="42"/>
      <c r="AI114" s="42"/>
      <c r="AJ114" s="42"/>
      <c r="AK114" s="45"/>
      <c r="AL114" s="42"/>
      <c r="AM114" s="42"/>
      <c r="AN114" s="42"/>
      <c r="AO114" s="45"/>
      <c r="AP114" s="42"/>
      <c r="AQ114" s="42"/>
      <c r="AR114" s="42"/>
      <c r="AS114" s="45"/>
      <c r="AT114" s="42"/>
      <c r="AU114" s="41"/>
      <c r="AV114" s="41"/>
      <c r="AW114" s="45"/>
      <c r="AX114" s="42"/>
      <c r="AY114" s="42"/>
      <c r="AZ114" s="42"/>
      <c r="BA114" s="45"/>
      <c r="BB114" s="42"/>
      <c r="BC114" s="42"/>
      <c r="BD114" s="42"/>
      <c r="BE114" s="45"/>
      <c r="BF114" s="42"/>
      <c r="BG114" s="41"/>
      <c r="BH114" s="41"/>
      <c r="BI114" s="45"/>
      <c r="BJ114" s="42"/>
      <c r="BK114" s="42"/>
      <c r="BL114" s="42"/>
      <c r="BM114" s="40">
        <f t="shared" si="922"/>
        <v>0</v>
      </c>
      <c r="BN114" s="41">
        <f t="shared" si="923"/>
        <v>0</v>
      </c>
      <c r="BO114" s="41">
        <f t="shared" si="923"/>
        <v>0</v>
      </c>
      <c r="BP114" s="41">
        <f t="shared" si="923"/>
        <v>0</v>
      </c>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2">
        <f t="shared" si="924"/>
        <v>0</v>
      </c>
      <c r="DF114" s="82">
        <f t="shared" si="925"/>
        <v>0</v>
      </c>
      <c r="DG114" s="82">
        <f t="shared" si="926"/>
        <v>0</v>
      </c>
      <c r="DH114" s="82">
        <f t="shared" si="927"/>
        <v>0</v>
      </c>
      <c r="DI114" s="82"/>
      <c r="DJ114" s="88"/>
      <c r="DK114" s="57"/>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7"/>
      <c r="EU114" s="87"/>
      <c r="EV114" s="87"/>
      <c r="EW114" s="82">
        <f t="shared" si="928"/>
        <v>0</v>
      </c>
      <c r="EX114" s="90">
        <f t="shared" si="928"/>
        <v>0</v>
      </c>
      <c r="EY114" s="90">
        <f t="shared" si="929"/>
        <v>0</v>
      </c>
      <c r="EZ114" s="90">
        <f t="shared" si="929"/>
        <v>0</v>
      </c>
      <c r="FA114" s="173"/>
      <c r="FB114" s="87"/>
      <c r="FC114" s="88"/>
      <c r="FD114" s="88"/>
      <c r="FE114" s="88"/>
      <c r="FF114" s="133"/>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2">
        <f t="shared" si="930"/>
        <v>0</v>
      </c>
      <c r="GV114" s="82">
        <f t="shared" si="931"/>
        <v>0</v>
      </c>
      <c r="GW114" s="82">
        <f t="shared" si="931"/>
        <v>0</v>
      </c>
      <c r="GX114" s="82">
        <f t="shared" si="931"/>
        <v>0</v>
      </c>
      <c r="GY114" s="792">
        <f t="shared" si="931"/>
        <v>0</v>
      </c>
      <c r="GZ114" s="792">
        <f t="shared" si="932"/>
        <v>0</v>
      </c>
      <c r="HA114" s="792">
        <f t="shared" si="933"/>
        <v>0</v>
      </c>
      <c r="HB114" s="792">
        <f t="shared" si="934"/>
        <v>0</v>
      </c>
      <c r="HC114" s="792">
        <f t="shared" si="935"/>
        <v>0</v>
      </c>
      <c r="HD114" s="792">
        <f t="shared" si="936"/>
        <v>0</v>
      </c>
      <c r="HE114" s="792">
        <f t="shared" si="937"/>
        <v>0</v>
      </c>
      <c r="HF114" s="792">
        <f t="shared" si="938"/>
        <v>0</v>
      </c>
      <c r="HG114" s="792">
        <f t="shared" si="939"/>
        <v>0</v>
      </c>
      <c r="HH114" s="792">
        <f t="shared" si="940"/>
        <v>0</v>
      </c>
      <c r="HI114" s="792">
        <f t="shared" si="941"/>
        <v>0</v>
      </c>
      <c r="HJ114" s="792">
        <f t="shared" si="942"/>
        <v>0</v>
      </c>
      <c r="HK114" s="792">
        <f t="shared" si="943"/>
        <v>0</v>
      </c>
      <c r="HL114" s="792">
        <f t="shared" si="944"/>
        <v>0</v>
      </c>
      <c r="HM114" s="792">
        <f t="shared" si="945"/>
        <v>0</v>
      </c>
      <c r="HN114" s="792">
        <f t="shared" si="946"/>
        <v>0</v>
      </c>
      <c r="HO114" s="792">
        <f t="shared" si="947"/>
        <v>0</v>
      </c>
      <c r="HP114" s="792">
        <f t="shared" si="948"/>
        <v>0</v>
      </c>
      <c r="HQ114" s="792">
        <f t="shared" si="949"/>
        <v>0</v>
      </c>
      <c r="HR114" s="792">
        <f t="shared" si="950"/>
        <v>0</v>
      </c>
      <c r="HS114" s="792">
        <f t="shared" si="951"/>
        <v>0</v>
      </c>
      <c r="HT114" s="792">
        <f t="shared" si="952"/>
        <v>0</v>
      </c>
      <c r="HU114" s="792">
        <f t="shared" si="953"/>
        <v>0</v>
      </c>
      <c r="HV114" s="792">
        <f t="shared" si="954"/>
        <v>0</v>
      </c>
      <c r="HW114" s="792">
        <f t="shared" si="955"/>
        <v>0</v>
      </c>
      <c r="HX114" s="792">
        <f t="shared" si="956"/>
        <v>0</v>
      </c>
      <c r="HY114" s="792">
        <f t="shared" si="957"/>
        <v>0</v>
      </c>
      <c r="HZ114" s="792">
        <f t="shared" si="958"/>
        <v>0</v>
      </c>
      <c r="IA114" s="792">
        <f t="shared" si="959"/>
        <v>0</v>
      </c>
      <c r="IB114" s="792">
        <f t="shared" si="960"/>
        <v>0</v>
      </c>
      <c r="IC114" s="792">
        <f t="shared" si="961"/>
        <v>0</v>
      </c>
      <c r="ID114" s="792">
        <f t="shared" si="962"/>
        <v>0</v>
      </c>
      <c r="IE114" s="792">
        <f t="shared" si="963"/>
        <v>0</v>
      </c>
      <c r="IF114" s="792">
        <f t="shared" si="964"/>
        <v>0</v>
      </c>
      <c r="IG114" s="792">
        <f t="shared" si="965"/>
        <v>0</v>
      </c>
      <c r="IH114" s="792">
        <f t="shared" si="966"/>
        <v>0</v>
      </c>
      <c r="II114" s="792">
        <f t="shared" si="967"/>
        <v>0</v>
      </c>
      <c r="IJ114" s="792">
        <f t="shared" si="968"/>
        <v>0</v>
      </c>
      <c r="IK114" s="792">
        <f t="shared" si="969"/>
        <v>0</v>
      </c>
      <c r="IL114" s="792">
        <f t="shared" si="970"/>
        <v>0</v>
      </c>
      <c r="IM114" s="792">
        <f t="shared" si="971"/>
        <v>0</v>
      </c>
      <c r="IN114" s="792">
        <f t="shared" si="972"/>
        <v>0</v>
      </c>
      <c r="IO114" s="792"/>
      <c r="IP114" s="792"/>
      <c r="IQ114" s="792"/>
      <c r="IR114" s="792"/>
      <c r="IS114" s="792">
        <f t="shared" si="973"/>
        <v>0</v>
      </c>
      <c r="IT114" s="792">
        <f t="shared" si="974"/>
        <v>0</v>
      </c>
      <c r="IU114" s="792">
        <f t="shared" si="975"/>
        <v>0</v>
      </c>
      <c r="IV114" s="792">
        <f t="shared" si="976"/>
        <v>0</v>
      </c>
      <c r="IW114" s="793">
        <f t="shared" si="977"/>
        <v>0</v>
      </c>
    </row>
    <row r="115" spans="1:257" ht="57.75" customHeight="1" x14ac:dyDescent="0.2">
      <c r="A115" s="346"/>
      <c r="B115" s="346"/>
      <c r="C115" s="284">
        <v>17</v>
      </c>
      <c r="D115" s="986"/>
      <c r="E115" s="446" t="s">
        <v>300</v>
      </c>
      <c r="F115" s="447">
        <v>0.5</v>
      </c>
      <c r="G115" s="802">
        <v>78</v>
      </c>
      <c r="H115" s="848" t="s">
        <v>301</v>
      </c>
      <c r="I115" s="422" t="s">
        <v>302</v>
      </c>
      <c r="J115" s="423" t="s">
        <v>266</v>
      </c>
      <c r="K115" s="423">
        <v>1</v>
      </c>
      <c r="L115" s="436" t="s">
        <v>73</v>
      </c>
      <c r="M115" s="437">
        <v>7</v>
      </c>
      <c r="N115" s="444">
        <v>15</v>
      </c>
      <c r="O115" s="430">
        <v>9</v>
      </c>
      <c r="P115" s="431">
        <v>9</v>
      </c>
      <c r="Q115" s="430">
        <v>11</v>
      </c>
      <c r="R115" s="275"/>
      <c r="S115" s="432">
        <v>9</v>
      </c>
      <c r="T115" s="430">
        <v>14</v>
      </c>
      <c r="U115" s="430"/>
      <c r="V115" s="431">
        <v>17</v>
      </c>
      <c r="W115" s="430">
        <v>15</v>
      </c>
      <c r="X115" s="429"/>
      <c r="Y115" s="757">
        <v>15</v>
      </c>
      <c r="Z115" s="427"/>
      <c r="AA115" s="273">
        <v>4</v>
      </c>
      <c r="AB115" s="347" t="s">
        <v>114</v>
      </c>
      <c r="AC115" s="45"/>
      <c r="AD115" s="42"/>
      <c r="AE115" s="41"/>
      <c r="AF115" s="41"/>
      <c r="AG115" s="45"/>
      <c r="AH115" s="42"/>
      <c r="AI115" s="42"/>
      <c r="AJ115" s="42"/>
      <c r="AK115" s="45"/>
      <c r="AL115" s="42"/>
      <c r="AM115" s="42"/>
      <c r="AN115" s="42"/>
      <c r="AO115" s="45"/>
      <c r="AP115" s="42"/>
      <c r="AQ115" s="42"/>
      <c r="AR115" s="42"/>
      <c r="AS115" s="45"/>
      <c r="AT115" s="42"/>
      <c r="AU115" s="41"/>
      <c r="AV115" s="41"/>
      <c r="AW115" s="45"/>
      <c r="AX115" s="42"/>
      <c r="AY115" s="42"/>
      <c r="AZ115" s="42"/>
      <c r="BA115" s="45"/>
      <c r="BB115" s="42"/>
      <c r="BC115" s="42"/>
      <c r="BD115" s="42"/>
      <c r="BE115" s="45"/>
      <c r="BF115" s="42"/>
      <c r="BG115" s="41"/>
      <c r="BH115" s="41"/>
      <c r="BI115" s="45"/>
      <c r="BJ115" s="42"/>
      <c r="BK115" s="42"/>
      <c r="BL115" s="42"/>
      <c r="BM115" s="40">
        <f t="shared" si="922"/>
        <v>0</v>
      </c>
      <c r="BN115" s="41">
        <f t="shared" si="923"/>
        <v>0</v>
      </c>
      <c r="BO115" s="41">
        <f t="shared" si="923"/>
        <v>0</v>
      </c>
      <c r="BP115" s="41">
        <f t="shared" si="923"/>
        <v>0</v>
      </c>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2">
        <f t="shared" si="924"/>
        <v>0</v>
      </c>
      <c r="DF115" s="82">
        <f t="shared" si="925"/>
        <v>0</v>
      </c>
      <c r="DG115" s="82">
        <f t="shared" si="926"/>
        <v>0</v>
      </c>
      <c r="DH115" s="82">
        <f t="shared" si="927"/>
        <v>0</v>
      </c>
      <c r="DI115" s="82"/>
      <c r="DJ115" s="88"/>
      <c r="DK115" s="57"/>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7"/>
      <c r="EU115" s="87"/>
      <c r="EV115" s="87"/>
      <c r="EW115" s="82">
        <f t="shared" si="928"/>
        <v>0</v>
      </c>
      <c r="EX115" s="90">
        <f t="shared" si="928"/>
        <v>0</v>
      </c>
      <c r="EY115" s="90">
        <f t="shared" si="929"/>
        <v>0</v>
      </c>
      <c r="EZ115" s="90">
        <f t="shared" si="929"/>
        <v>0</v>
      </c>
      <c r="FA115" s="173"/>
      <c r="FB115" s="87"/>
      <c r="FC115" s="88"/>
      <c r="FD115" s="88"/>
      <c r="FE115" s="88"/>
      <c r="FF115" s="133"/>
      <c r="FG115" s="87"/>
      <c r="FH115" s="87">
        <v>40000000</v>
      </c>
      <c r="FI115" s="87">
        <v>37542566</v>
      </c>
      <c r="FJ115" s="87">
        <v>37542566</v>
      </c>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2">
        <f t="shared" si="930"/>
        <v>0</v>
      </c>
      <c r="GV115" s="82">
        <f t="shared" si="931"/>
        <v>40000000</v>
      </c>
      <c r="GW115" s="82">
        <f t="shared" si="931"/>
        <v>37542566</v>
      </c>
      <c r="GX115" s="82">
        <f t="shared" si="931"/>
        <v>37542566</v>
      </c>
      <c r="GY115" s="792">
        <f t="shared" si="931"/>
        <v>0</v>
      </c>
      <c r="GZ115" s="792">
        <f t="shared" si="932"/>
        <v>0</v>
      </c>
      <c r="HA115" s="792">
        <f t="shared" si="933"/>
        <v>0</v>
      </c>
      <c r="HB115" s="792">
        <f t="shared" si="934"/>
        <v>0</v>
      </c>
      <c r="HC115" s="792">
        <f t="shared" si="935"/>
        <v>0</v>
      </c>
      <c r="HD115" s="792">
        <f t="shared" si="936"/>
        <v>0</v>
      </c>
      <c r="HE115" s="792">
        <f t="shared" si="937"/>
        <v>0</v>
      </c>
      <c r="HF115" s="792">
        <f t="shared" si="938"/>
        <v>40000000</v>
      </c>
      <c r="HG115" s="792">
        <f t="shared" si="939"/>
        <v>37542566</v>
      </c>
      <c r="HH115" s="792">
        <f t="shared" si="940"/>
        <v>37542566</v>
      </c>
      <c r="HI115" s="792">
        <f t="shared" si="941"/>
        <v>0</v>
      </c>
      <c r="HJ115" s="792">
        <f t="shared" si="942"/>
        <v>0</v>
      </c>
      <c r="HK115" s="792">
        <f t="shared" si="943"/>
        <v>0</v>
      </c>
      <c r="HL115" s="792">
        <f t="shared" si="944"/>
        <v>0</v>
      </c>
      <c r="HM115" s="792">
        <f t="shared" si="945"/>
        <v>0</v>
      </c>
      <c r="HN115" s="792">
        <f t="shared" si="946"/>
        <v>0</v>
      </c>
      <c r="HO115" s="792">
        <f t="shared" si="947"/>
        <v>0</v>
      </c>
      <c r="HP115" s="792">
        <f t="shared" si="948"/>
        <v>0</v>
      </c>
      <c r="HQ115" s="792">
        <f t="shared" si="949"/>
        <v>0</v>
      </c>
      <c r="HR115" s="792">
        <f t="shared" si="950"/>
        <v>0</v>
      </c>
      <c r="HS115" s="792">
        <f t="shared" si="951"/>
        <v>0</v>
      </c>
      <c r="HT115" s="792">
        <f t="shared" si="952"/>
        <v>0</v>
      </c>
      <c r="HU115" s="792">
        <f t="shared" si="953"/>
        <v>0</v>
      </c>
      <c r="HV115" s="792">
        <f t="shared" si="954"/>
        <v>0</v>
      </c>
      <c r="HW115" s="792">
        <f t="shared" si="955"/>
        <v>0</v>
      </c>
      <c r="HX115" s="792">
        <f t="shared" si="956"/>
        <v>0</v>
      </c>
      <c r="HY115" s="792">
        <f t="shared" si="957"/>
        <v>0</v>
      </c>
      <c r="HZ115" s="792">
        <f t="shared" si="958"/>
        <v>0</v>
      </c>
      <c r="IA115" s="792">
        <f t="shared" si="959"/>
        <v>0</v>
      </c>
      <c r="IB115" s="792">
        <f t="shared" si="960"/>
        <v>0</v>
      </c>
      <c r="IC115" s="792">
        <f t="shared" si="961"/>
        <v>0</v>
      </c>
      <c r="ID115" s="792">
        <f t="shared" si="962"/>
        <v>0</v>
      </c>
      <c r="IE115" s="792">
        <f t="shared" si="963"/>
        <v>0</v>
      </c>
      <c r="IF115" s="792">
        <f t="shared" si="964"/>
        <v>0</v>
      </c>
      <c r="IG115" s="792">
        <f t="shared" si="965"/>
        <v>0</v>
      </c>
      <c r="IH115" s="792">
        <f t="shared" si="966"/>
        <v>0</v>
      </c>
      <c r="II115" s="792">
        <f t="shared" si="967"/>
        <v>0</v>
      </c>
      <c r="IJ115" s="792">
        <f t="shared" si="968"/>
        <v>0</v>
      </c>
      <c r="IK115" s="792">
        <f t="shared" si="969"/>
        <v>0</v>
      </c>
      <c r="IL115" s="792">
        <f t="shared" si="970"/>
        <v>0</v>
      </c>
      <c r="IM115" s="792">
        <f t="shared" si="971"/>
        <v>0</v>
      </c>
      <c r="IN115" s="792">
        <f t="shared" si="972"/>
        <v>0</v>
      </c>
      <c r="IO115" s="792"/>
      <c r="IP115" s="792"/>
      <c r="IQ115" s="792"/>
      <c r="IR115" s="792"/>
      <c r="IS115" s="792">
        <f t="shared" si="973"/>
        <v>0</v>
      </c>
      <c r="IT115" s="792">
        <f t="shared" si="974"/>
        <v>40000000</v>
      </c>
      <c r="IU115" s="792">
        <f t="shared" si="975"/>
        <v>37542566</v>
      </c>
      <c r="IV115" s="792">
        <f t="shared" si="976"/>
        <v>37542566</v>
      </c>
      <c r="IW115" s="793">
        <f t="shared" si="977"/>
        <v>0</v>
      </c>
    </row>
    <row r="116" spans="1:257" ht="57.75" customHeight="1" x14ac:dyDescent="0.2">
      <c r="A116" s="346"/>
      <c r="B116" s="346"/>
      <c r="C116" s="299">
        <v>18</v>
      </c>
      <c r="D116" s="265" t="s">
        <v>954</v>
      </c>
      <c r="E116" s="272">
        <v>6</v>
      </c>
      <c r="F116" s="272">
        <v>12</v>
      </c>
      <c r="G116" s="802">
        <v>79</v>
      </c>
      <c r="H116" s="848" t="s">
        <v>304</v>
      </c>
      <c r="I116" s="422" t="s">
        <v>305</v>
      </c>
      <c r="J116" s="423" t="s">
        <v>266</v>
      </c>
      <c r="K116" s="423">
        <v>1</v>
      </c>
      <c r="L116" s="436" t="s">
        <v>73</v>
      </c>
      <c r="M116" s="437">
        <v>96</v>
      </c>
      <c r="N116" s="444">
        <v>230</v>
      </c>
      <c r="O116" s="430">
        <v>113</v>
      </c>
      <c r="P116" s="431">
        <v>123</v>
      </c>
      <c r="Q116" s="430">
        <v>163</v>
      </c>
      <c r="R116" s="275"/>
      <c r="S116" s="435">
        <v>125</v>
      </c>
      <c r="T116" s="430">
        <v>213</v>
      </c>
      <c r="U116" s="430"/>
      <c r="V116" s="431">
        <v>233</v>
      </c>
      <c r="W116" s="430">
        <v>230</v>
      </c>
      <c r="X116" s="429"/>
      <c r="Y116" s="757">
        <v>246</v>
      </c>
      <c r="Z116" s="427"/>
      <c r="AA116" s="273">
        <v>4</v>
      </c>
      <c r="AB116" s="347" t="s">
        <v>114</v>
      </c>
      <c r="AC116" s="45"/>
      <c r="AD116" s="42"/>
      <c r="AE116" s="41"/>
      <c r="AF116" s="41"/>
      <c r="AG116" s="45"/>
      <c r="AH116" s="42"/>
      <c r="AI116" s="42"/>
      <c r="AJ116" s="42"/>
      <c r="AK116" s="45"/>
      <c r="AL116" s="42"/>
      <c r="AM116" s="42"/>
      <c r="AN116" s="42"/>
      <c r="AO116" s="45"/>
      <c r="AP116" s="42"/>
      <c r="AQ116" s="42"/>
      <c r="AR116" s="42"/>
      <c r="AS116" s="45"/>
      <c r="AT116" s="42"/>
      <c r="AU116" s="41"/>
      <c r="AV116" s="41"/>
      <c r="AW116" s="45"/>
      <c r="AX116" s="42"/>
      <c r="AY116" s="42"/>
      <c r="AZ116" s="42"/>
      <c r="BA116" s="45"/>
      <c r="BB116" s="42"/>
      <c r="BC116" s="42"/>
      <c r="BD116" s="42"/>
      <c r="BE116" s="45"/>
      <c r="BF116" s="42"/>
      <c r="BG116" s="41"/>
      <c r="BH116" s="41"/>
      <c r="BI116" s="45"/>
      <c r="BJ116" s="42"/>
      <c r="BK116" s="42"/>
      <c r="BL116" s="42"/>
      <c r="BM116" s="40">
        <f t="shared" si="922"/>
        <v>0</v>
      </c>
      <c r="BN116" s="41">
        <f t="shared" si="923"/>
        <v>0</v>
      </c>
      <c r="BO116" s="41">
        <f t="shared" si="923"/>
        <v>0</v>
      </c>
      <c r="BP116" s="41">
        <f t="shared" si="923"/>
        <v>0</v>
      </c>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2">
        <f t="shared" si="924"/>
        <v>0</v>
      </c>
      <c r="DF116" s="82">
        <f t="shared" si="925"/>
        <v>0</v>
      </c>
      <c r="DG116" s="82">
        <f t="shared" si="926"/>
        <v>0</v>
      </c>
      <c r="DH116" s="82">
        <f t="shared" si="927"/>
        <v>0</v>
      </c>
      <c r="DI116" s="82"/>
      <c r="DJ116" s="88"/>
      <c r="DK116" s="57"/>
      <c r="DL116" s="88"/>
      <c r="DM116" s="88"/>
      <c r="DN116" s="88"/>
      <c r="DO116" s="88">
        <v>15800000</v>
      </c>
      <c r="DP116" s="88">
        <v>10700000</v>
      </c>
      <c r="DQ116" s="88">
        <v>10700000</v>
      </c>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7"/>
      <c r="EU116" s="87"/>
      <c r="EV116" s="87"/>
      <c r="EW116" s="82">
        <f t="shared" si="928"/>
        <v>0</v>
      </c>
      <c r="EX116" s="90">
        <f t="shared" si="928"/>
        <v>15800000</v>
      </c>
      <c r="EY116" s="90">
        <f t="shared" si="929"/>
        <v>10700000</v>
      </c>
      <c r="EZ116" s="90">
        <f t="shared" si="929"/>
        <v>10700000</v>
      </c>
      <c r="FA116" s="173"/>
      <c r="FB116" s="87"/>
      <c r="FC116" s="88"/>
      <c r="FD116" s="88"/>
      <c r="FE116" s="88"/>
      <c r="FF116" s="133"/>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2">
        <f t="shared" si="930"/>
        <v>0</v>
      </c>
      <c r="GV116" s="82">
        <f t="shared" si="931"/>
        <v>0</v>
      </c>
      <c r="GW116" s="82">
        <f t="shared" si="931"/>
        <v>0</v>
      </c>
      <c r="GX116" s="82">
        <f t="shared" si="931"/>
        <v>0</v>
      </c>
      <c r="GY116" s="792">
        <f t="shared" si="931"/>
        <v>0</v>
      </c>
      <c r="GZ116" s="792">
        <f t="shared" si="932"/>
        <v>0</v>
      </c>
      <c r="HA116" s="792">
        <f t="shared" si="933"/>
        <v>0</v>
      </c>
      <c r="HB116" s="792">
        <f t="shared" si="934"/>
        <v>0</v>
      </c>
      <c r="HC116" s="792">
        <f t="shared" si="935"/>
        <v>0</v>
      </c>
      <c r="HD116" s="792">
        <f t="shared" si="936"/>
        <v>0</v>
      </c>
      <c r="HE116" s="792">
        <f t="shared" si="937"/>
        <v>0</v>
      </c>
      <c r="HF116" s="792">
        <f t="shared" si="938"/>
        <v>15800000</v>
      </c>
      <c r="HG116" s="792">
        <f t="shared" si="939"/>
        <v>10700000</v>
      </c>
      <c r="HH116" s="792">
        <f t="shared" si="940"/>
        <v>10700000</v>
      </c>
      <c r="HI116" s="792">
        <f t="shared" si="941"/>
        <v>0</v>
      </c>
      <c r="HJ116" s="792">
        <f t="shared" si="942"/>
        <v>0</v>
      </c>
      <c r="HK116" s="792">
        <f t="shared" si="943"/>
        <v>0</v>
      </c>
      <c r="HL116" s="792">
        <f t="shared" si="944"/>
        <v>0</v>
      </c>
      <c r="HM116" s="792">
        <f t="shared" si="945"/>
        <v>0</v>
      </c>
      <c r="HN116" s="792">
        <f t="shared" si="946"/>
        <v>0</v>
      </c>
      <c r="HO116" s="792">
        <f t="shared" si="947"/>
        <v>0</v>
      </c>
      <c r="HP116" s="792">
        <f t="shared" si="948"/>
        <v>0</v>
      </c>
      <c r="HQ116" s="792">
        <f t="shared" si="949"/>
        <v>0</v>
      </c>
      <c r="HR116" s="792">
        <f t="shared" si="950"/>
        <v>0</v>
      </c>
      <c r="HS116" s="792">
        <f t="shared" si="951"/>
        <v>0</v>
      </c>
      <c r="HT116" s="792">
        <f t="shared" si="952"/>
        <v>0</v>
      </c>
      <c r="HU116" s="792">
        <f t="shared" si="953"/>
        <v>0</v>
      </c>
      <c r="HV116" s="792">
        <f t="shared" si="954"/>
        <v>0</v>
      </c>
      <c r="HW116" s="792">
        <f t="shared" si="955"/>
        <v>0</v>
      </c>
      <c r="HX116" s="792">
        <f t="shared" si="956"/>
        <v>0</v>
      </c>
      <c r="HY116" s="792">
        <f t="shared" si="957"/>
        <v>0</v>
      </c>
      <c r="HZ116" s="792">
        <f t="shared" si="958"/>
        <v>0</v>
      </c>
      <c r="IA116" s="792">
        <f t="shared" si="959"/>
        <v>0</v>
      </c>
      <c r="IB116" s="792">
        <f t="shared" si="960"/>
        <v>0</v>
      </c>
      <c r="IC116" s="792">
        <f t="shared" si="961"/>
        <v>0</v>
      </c>
      <c r="ID116" s="792">
        <f t="shared" si="962"/>
        <v>0</v>
      </c>
      <c r="IE116" s="792">
        <f t="shared" si="963"/>
        <v>0</v>
      </c>
      <c r="IF116" s="792">
        <f t="shared" si="964"/>
        <v>0</v>
      </c>
      <c r="IG116" s="792">
        <f t="shared" si="965"/>
        <v>0</v>
      </c>
      <c r="IH116" s="792">
        <f t="shared" si="966"/>
        <v>0</v>
      </c>
      <c r="II116" s="792">
        <f t="shared" si="967"/>
        <v>0</v>
      </c>
      <c r="IJ116" s="792">
        <f t="shared" si="968"/>
        <v>0</v>
      </c>
      <c r="IK116" s="792">
        <f t="shared" si="969"/>
        <v>0</v>
      </c>
      <c r="IL116" s="792">
        <f t="shared" si="970"/>
        <v>0</v>
      </c>
      <c r="IM116" s="792">
        <f t="shared" si="971"/>
        <v>0</v>
      </c>
      <c r="IN116" s="792">
        <f t="shared" si="972"/>
        <v>0</v>
      </c>
      <c r="IO116" s="792"/>
      <c r="IP116" s="792"/>
      <c r="IQ116" s="792"/>
      <c r="IR116" s="792"/>
      <c r="IS116" s="792">
        <f t="shared" si="973"/>
        <v>0</v>
      </c>
      <c r="IT116" s="792">
        <f t="shared" si="974"/>
        <v>15800000</v>
      </c>
      <c r="IU116" s="792">
        <f t="shared" si="975"/>
        <v>10700000</v>
      </c>
      <c r="IV116" s="792">
        <f t="shared" si="976"/>
        <v>10700000</v>
      </c>
      <c r="IW116" s="793">
        <f t="shared" si="977"/>
        <v>0</v>
      </c>
    </row>
    <row r="117" spans="1:257" ht="57.75" customHeight="1" x14ac:dyDescent="0.2">
      <c r="A117" s="346"/>
      <c r="B117" s="346"/>
      <c r="C117" s="299">
        <v>19</v>
      </c>
      <c r="D117" s="265" t="s">
        <v>306</v>
      </c>
      <c r="E117" s="382" t="s">
        <v>307</v>
      </c>
      <c r="F117" s="382" t="s">
        <v>308</v>
      </c>
      <c r="G117" s="802">
        <v>80</v>
      </c>
      <c r="H117" s="848" t="s">
        <v>309</v>
      </c>
      <c r="I117" s="422" t="s">
        <v>310</v>
      </c>
      <c r="J117" s="795" t="s">
        <v>266</v>
      </c>
      <c r="K117" s="795">
        <v>1</v>
      </c>
      <c r="L117" s="436" t="s">
        <v>73</v>
      </c>
      <c r="M117" s="438">
        <v>2906</v>
      </c>
      <c r="N117" s="444">
        <v>4700</v>
      </c>
      <c r="O117" s="430">
        <v>3130</v>
      </c>
      <c r="P117" s="431">
        <v>3204</v>
      </c>
      <c r="Q117" s="430">
        <v>3803</v>
      </c>
      <c r="R117" s="275"/>
      <c r="S117" s="432">
        <v>3138</v>
      </c>
      <c r="T117" s="430">
        <v>4476</v>
      </c>
      <c r="U117" s="430"/>
      <c r="V117" s="431">
        <v>6199</v>
      </c>
      <c r="W117" s="796">
        <v>4700</v>
      </c>
      <c r="X117" s="797"/>
      <c r="Y117" s="757">
        <v>6985</v>
      </c>
      <c r="Z117" s="427"/>
      <c r="AA117" s="273">
        <v>4</v>
      </c>
      <c r="AB117" s="347" t="s">
        <v>114</v>
      </c>
      <c r="AC117" s="45"/>
      <c r="AD117" s="42"/>
      <c r="AE117" s="41"/>
      <c r="AF117" s="41"/>
      <c r="AG117" s="45"/>
      <c r="AH117" s="42"/>
      <c r="AI117" s="42"/>
      <c r="AJ117" s="42"/>
      <c r="AK117" s="45"/>
      <c r="AL117" s="42"/>
      <c r="AM117" s="42"/>
      <c r="AN117" s="42"/>
      <c r="AO117" s="45"/>
      <c r="AP117" s="42"/>
      <c r="AQ117" s="42"/>
      <c r="AR117" s="42"/>
      <c r="AS117" s="45"/>
      <c r="AT117" s="42"/>
      <c r="AU117" s="41"/>
      <c r="AV117" s="41"/>
      <c r="AW117" s="45"/>
      <c r="AX117" s="42"/>
      <c r="AY117" s="42"/>
      <c r="AZ117" s="42"/>
      <c r="BA117" s="45"/>
      <c r="BB117" s="42"/>
      <c r="BC117" s="42"/>
      <c r="BD117" s="42"/>
      <c r="BE117" s="45"/>
      <c r="BF117" s="42"/>
      <c r="BG117" s="41"/>
      <c r="BH117" s="41"/>
      <c r="BI117" s="45"/>
      <c r="BJ117" s="42"/>
      <c r="BK117" s="42"/>
      <c r="BL117" s="42"/>
      <c r="BM117" s="40">
        <f t="shared" si="922"/>
        <v>0</v>
      </c>
      <c r="BN117" s="41">
        <f t="shared" si="923"/>
        <v>0</v>
      </c>
      <c r="BO117" s="41">
        <f t="shared" si="923"/>
        <v>0</v>
      </c>
      <c r="BP117" s="41">
        <f t="shared" si="923"/>
        <v>0</v>
      </c>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2">
        <f t="shared" si="924"/>
        <v>0</v>
      </c>
      <c r="DF117" s="82">
        <f t="shared" si="925"/>
        <v>0</v>
      </c>
      <c r="DG117" s="82">
        <f t="shared" si="926"/>
        <v>0</v>
      </c>
      <c r="DH117" s="82">
        <f t="shared" si="927"/>
        <v>0</v>
      </c>
      <c r="DI117" s="82"/>
      <c r="DJ117" s="88"/>
      <c r="DK117" s="57"/>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7"/>
      <c r="EU117" s="87"/>
      <c r="EV117" s="87"/>
      <c r="EW117" s="82">
        <f t="shared" si="928"/>
        <v>0</v>
      </c>
      <c r="EX117" s="90">
        <f t="shared" si="928"/>
        <v>0</v>
      </c>
      <c r="EY117" s="90">
        <f t="shared" si="929"/>
        <v>0</v>
      </c>
      <c r="EZ117" s="90">
        <f t="shared" si="929"/>
        <v>0</v>
      </c>
      <c r="FA117" s="173"/>
      <c r="FB117" s="87"/>
      <c r="FC117" s="88"/>
      <c r="FD117" s="88"/>
      <c r="FE117" s="88"/>
      <c r="FF117" s="133"/>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2">
        <f t="shared" si="930"/>
        <v>0</v>
      </c>
      <c r="GV117" s="82">
        <f t="shared" si="931"/>
        <v>0</v>
      </c>
      <c r="GW117" s="82">
        <f t="shared" si="931"/>
        <v>0</v>
      </c>
      <c r="GX117" s="82">
        <f t="shared" si="931"/>
        <v>0</v>
      </c>
      <c r="GY117" s="792">
        <f t="shared" si="931"/>
        <v>0</v>
      </c>
      <c r="GZ117" s="792">
        <f t="shared" si="932"/>
        <v>0</v>
      </c>
      <c r="HA117" s="792">
        <f t="shared" si="933"/>
        <v>0</v>
      </c>
      <c r="HB117" s="792">
        <f t="shared" si="934"/>
        <v>0</v>
      </c>
      <c r="HC117" s="792">
        <f t="shared" si="935"/>
        <v>0</v>
      </c>
      <c r="HD117" s="792">
        <f t="shared" si="936"/>
        <v>0</v>
      </c>
      <c r="HE117" s="792">
        <f t="shared" si="937"/>
        <v>0</v>
      </c>
      <c r="HF117" s="792">
        <f t="shared" si="938"/>
        <v>0</v>
      </c>
      <c r="HG117" s="792">
        <f t="shared" si="939"/>
        <v>0</v>
      </c>
      <c r="HH117" s="792">
        <f t="shared" si="940"/>
        <v>0</v>
      </c>
      <c r="HI117" s="792">
        <f t="shared" si="941"/>
        <v>0</v>
      </c>
      <c r="HJ117" s="792">
        <f t="shared" si="942"/>
        <v>0</v>
      </c>
      <c r="HK117" s="792">
        <f t="shared" si="943"/>
        <v>0</v>
      </c>
      <c r="HL117" s="792">
        <f t="shared" si="944"/>
        <v>0</v>
      </c>
      <c r="HM117" s="792">
        <f t="shared" si="945"/>
        <v>0</v>
      </c>
      <c r="HN117" s="792">
        <f t="shared" si="946"/>
        <v>0</v>
      </c>
      <c r="HO117" s="792">
        <f t="shared" si="947"/>
        <v>0</v>
      </c>
      <c r="HP117" s="792">
        <f t="shared" si="948"/>
        <v>0</v>
      </c>
      <c r="HQ117" s="792">
        <f t="shared" si="949"/>
        <v>0</v>
      </c>
      <c r="HR117" s="792">
        <f t="shared" si="950"/>
        <v>0</v>
      </c>
      <c r="HS117" s="792">
        <f t="shared" si="951"/>
        <v>0</v>
      </c>
      <c r="HT117" s="792">
        <f t="shared" si="952"/>
        <v>0</v>
      </c>
      <c r="HU117" s="792">
        <f t="shared" si="953"/>
        <v>0</v>
      </c>
      <c r="HV117" s="792">
        <f t="shared" si="954"/>
        <v>0</v>
      </c>
      <c r="HW117" s="792">
        <f t="shared" si="955"/>
        <v>0</v>
      </c>
      <c r="HX117" s="792">
        <f t="shared" si="956"/>
        <v>0</v>
      </c>
      <c r="HY117" s="792">
        <f t="shared" si="957"/>
        <v>0</v>
      </c>
      <c r="HZ117" s="792">
        <f t="shared" si="958"/>
        <v>0</v>
      </c>
      <c r="IA117" s="792">
        <f t="shared" si="959"/>
        <v>0</v>
      </c>
      <c r="IB117" s="792">
        <f t="shared" si="960"/>
        <v>0</v>
      </c>
      <c r="IC117" s="792">
        <f t="shared" si="961"/>
        <v>0</v>
      </c>
      <c r="ID117" s="792">
        <f t="shared" si="962"/>
        <v>0</v>
      </c>
      <c r="IE117" s="792">
        <f t="shared" si="963"/>
        <v>0</v>
      </c>
      <c r="IF117" s="792">
        <f t="shared" si="964"/>
        <v>0</v>
      </c>
      <c r="IG117" s="792">
        <f t="shared" si="965"/>
        <v>0</v>
      </c>
      <c r="IH117" s="792">
        <f t="shared" si="966"/>
        <v>0</v>
      </c>
      <c r="II117" s="792">
        <f t="shared" si="967"/>
        <v>0</v>
      </c>
      <c r="IJ117" s="792">
        <f t="shared" si="968"/>
        <v>0</v>
      </c>
      <c r="IK117" s="792">
        <f t="shared" si="969"/>
        <v>0</v>
      </c>
      <c r="IL117" s="792">
        <f t="shared" si="970"/>
        <v>0</v>
      </c>
      <c r="IM117" s="792">
        <f t="shared" si="971"/>
        <v>0</v>
      </c>
      <c r="IN117" s="792">
        <f t="shared" si="972"/>
        <v>0</v>
      </c>
      <c r="IO117" s="792"/>
      <c r="IP117" s="792"/>
      <c r="IQ117" s="792"/>
      <c r="IR117" s="792"/>
      <c r="IS117" s="792">
        <f t="shared" si="973"/>
        <v>0</v>
      </c>
      <c r="IT117" s="792">
        <f t="shared" si="974"/>
        <v>0</v>
      </c>
      <c r="IU117" s="792">
        <f t="shared" si="975"/>
        <v>0</v>
      </c>
      <c r="IV117" s="792">
        <f t="shared" si="976"/>
        <v>0</v>
      </c>
      <c r="IW117" s="793">
        <f t="shared" si="977"/>
        <v>0</v>
      </c>
    </row>
    <row r="118" spans="1:257" ht="101.25" customHeight="1" x14ac:dyDescent="0.2">
      <c r="A118" s="346">
        <v>52</v>
      </c>
      <c r="B118" s="346"/>
      <c r="C118" s="286">
        <v>19</v>
      </c>
      <c r="D118" s="985" t="s">
        <v>306</v>
      </c>
      <c r="E118" s="448" t="s">
        <v>307</v>
      </c>
      <c r="F118" s="448" t="s">
        <v>308</v>
      </c>
      <c r="G118" s="802">
        <v>81</v>
      </c>
      <c r="H118" s="848" t="s">
        <v>311</v>
      </c>
      <c r="I118" s="422" t="s">
        <v>312</v>
      </c>
      <c r="J118" s="423" t="s">
        <v>266</v>
      </c>
      <c r="K118" s="423">
        <v>1</v>
      </c>
      <c r="L118" s="436" t="s">
        <v>73</v>
      </c>
      <c r="M118" s="449">
        <v>13</v>
      </c>
      <c r="N118" s="449">
        <v>41</v>
      </c>
      <c r="O118" s="430">
        <v>17</v>
      </c>
      <c r="P118" s="445">
        <v>20</v>
      </c>
      <c r="Q118" s="430">
        <v>27</v>
      </c>
      <c r="R118" s="949">
        <v>25</v>
      </c>
      <c r="S118" s="432">
        <v>20</v>
      </c>
      <c r="T118" s="430">
        <v>38</v>
      </c>
      <c r="U118" s="796">
        <v>32</v>
      </c>
      <c r="V118" s="827">
        <v>18</v>
      </c>
      <c r="W118" s="430">
        <v>41</v>
      </c>
      <c r="X118" s="797"/>
      <c r="Y118" s="759">
        <v>19</v>
      </c>
      <c r="Z118" s="427"/>
      <c r="AA118" s="273">
        <v>4</v>
      </c>
      <c r="AB118" s="347" t="s">
        <v>114</v>
      </c>
      <c r="AC118" s="45"/>
      <c r="AD118" s="42"/>
      <c r="AE118" s="41"/>
      <c r="AF118" s="41"/>
      <c r="AG118" s="45"/>
      <c r="AH118" s="42"/>
      <c r="AI118" s="42"/>
      <c r="AJ118" s="42"/>
      <c r="AK118" s="45"/>
      <c r="AL118" s="42"/>
      <c r="AM118" s="42"/>
      <c r="AN118" s="42"/>
      <c r="AO118" s="45"/>
      <c r="AP118" s="42"/>
      <c r="AQ118" s="42"/>
      <c r="AR118" s="42"/>
      <c r="AS118" s="45"/>
      <c r="AT118" s="42"/>
      <c r="AU118" s="41"/>
      <c r="AV118" s="41"/>
      <c r="AW118" s="45"/>
      <c r="AX118" s="42"/>
      <c r="AY118" s="42"/>
      <c r="AZ118" s="42"/>
      <c r="BA118" s="45"/>
      <c r="BB118" s="42"/>
      <c r="BC118" s="42"/>
      <c r="BD118" s="42"/>
      <c r="BE118" s="45"/>
      <c r="BF118" s="42"/>
      <c r="BG118" s="41"/>
      <c r="BH118" s="41"/>
      <c r="BI118" s="45"/>
      <c r="BJ118" s="42"/>
      <c r="BK118" s="42"/>
      <c r="BL118" s="42"/>
      <c r="BM118" s="40">
        <f t="shared" si="922"/>
        <v>0</v>
      </c>
      <c r="BN118" s="41">
        <f t="shared" si="923"/>
        <v>0</v>
      </c>
      <c r="BO118" s="41">
        <f t="shared" si="923"/>
        <v>0</v>
      </c>
      <c r="BP118" s="41">
        <f t="shared" si="923"/>
        <v>0</v>
      </c>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2">
        <f t="shared" si="924"/>
        <v>0</v>
      </c>
      <c r="DF118" s="82">
        <f t="shared" si="925"/>
        <v>0</v>
      </c>
      <c r="DG118" s="82">
        <f t="shared" si="926"/>
        <v>0</v>
      </c>
      <c r="DH118" s="82">
        <f t="shared" si="927"/>
        <v>0</v>
      </c>
      <c r="DI118" s="82"/>
      <c r="DJ118" s="88"/>
      <c r="DK118" s="57"/>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7"/>
      <c r="EU118" s="87"/>
      <c r="EV118" s="87"/>
      <c r="EW118" s="82">
        <f t="shared" si="928"/>
        <v>0</v>
      </c>
      <c r="EX118" s="90">
        <f t="shared" si="928"/>
        <v>0</v>
      </c>
      <c r="EY118" s="90">
        <f t="shared" si="929"/>
        <v>0</v>
      </c>
      <c r="EZ118" s="90">
        <f t="shared" si="929"/>
        <v>0</v>
      </c>
      <c r="FA118" s="173"/>
      <c r="FB118" s="87"/>
      <c r="FC118" s="88"/>
      <c r="FD118" s="88"/>
      <c r="FE118" s="88"/>
      <c r="FF118" s="133"/>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2">
        <f t="shared" si="930"/>
        <v>0</v>
      </c>
      <c r="GV118" s="82">
        <f t="shared" si="931"/>
        <v>0</v>
      </c>
      <c r="GW118" s="82">
        <f t="shared" si="931"/>
        <v>0</v>
      </c>
      <c r="GX118" s="82">
        <f t="shared" si="931"/>
        <v>0</v>
      </c>
      <c r="GY118" s="792">
        <f t="shared" si="931"/>
        <v>0</v>
      </c>
      <c r="GZ118" s="792">
        <f t="shared" si="932"/>
        <v>0</v>
      </c>
      <c r="HA118" s="792">
        <f t="shared" si="933"/>
        <v>0</v>
      </c>
      <c r="HB118" s="792">
        <f t="shared" si="934"/>
        <v>0</v>
      </c>
      <c r="HC118" s="792">
        <f t="shared" si="935"/>
        <v>0</v>
      </c>
      <c r="HD118" s="792">
        <f t="shared" si="936"/>
        <v>0</v>
      </c>
      <c r="HE118" s="792">
        <f t="shared" si="937"/>
        <v>0</v>
      </c>
      <c r="HF118" s="792">
        <f t="shared" si="938"/>
        <v>0</v>
      </c>
      <c r="HG118" s="792">
        <f t="shared" si="939"/>
        <v>0</v>
      </c>
      <c r="HH118" s="792">
        <f t="shared" si="940"/>
        <v>0</v>
      </c>
      <c r="HI118" s="792">
        <f t="shared" si="941"/>
        <v>0</v>
      </c>
      <c r="HJ118" s="792">
        <f t="shared" si="942"/>
        <v>0</v>
      </c>
      <c r="HK118" s="792">
        <f t="shared" si="943"/>
        <v>0</v>
      </c>
      <c r="HL118" s="792">
        <f t="shared" si="944"/>
        <v>0</v>
      </c>
      <c r="HM118" s="792">
        <f t="shared" si="945"/>
        <v>0</v>
      </c>
      <c r="HN118" s="792">
        <f t="shared" si="946"/>
        <v>0</v>
      </c>
      <c r="HO118" s="792">
        <f t="shared" si="947"/>
        <v>0</v>
      </c>
      <c r="HP118" s="792">
        <f t="shared" si="948"/>
        <v>0</v>
      </c>
      <c r="HQ118" s="792">
        <f t="shared" si="949"/>
        <v>0</v>
      </c>
      <c r="HR118" s="792">
        <f t="shared" si="950"/>
        <v>0</v>
      </c>
      <c r="HS118" s="792">
        <f t="shared" si="951"/>
        <v>0</v>
      </c>
      <c r="HT118" s="792">
        <f t="shared" si="952"/>
        <v>0</v>
      </c>
      <c r="HU118" s="792">
        <f t="shared" si="953"/>
        <v>0</v>
      </c>
      <c r="HV118" s="792">
        <f t="shared" si="954"/>
        <v>0</v>
      </c>
      <c r="HW118" s="792">
        <f t="shared" si="955"/>
        <v>0</v>
      </c>
      <c r="HX118" s="792">
        <f t="shared" si="956"/>
        <v>0</v>
      </c>
      <c r="HY118" s="792">
        <f t="shared" si="957"/>
        <v>0</v>
      </c>
      <c r="HZ118" s="792">
        <f t="shared" si="958"/>
        <v>0</v>
      </c>
      <c r="IA118" s="792">
        <f t="shared" si="959"/>
        <v>0</v>
      </c>
      <c r="IB118" s="792">
        <f t="shared" si="960"/>
        <v>0</v>
      </c>
      <c r="IC118" s="792">
        <f t="shared" si="961"/>
        <v>0</v>
      </c>
      <c r="ID118" s="792">
        <f t="shared" si="962"/>
        <v>0</v>
      </c>
      <c r="IE118" s="792">
        <f t="shared" si="963"/>
        <v>0</v>
      </c>
      <c r="IF118" s="792">
        <f t="shared" si="964"/>
        <v>0</v>
      </c>
      <c r="IG118" s="792">
        <f t="shared" si="965"/>
        <v>0</v>
      </c>
      <c r="IH118" s="792">
        <f t="shared" si="966"/>
        <v>0</v>
      </c>
      <c r="II118" s="792">
        <f t="shared" si="967"/>
        <v>0</v>
      </c>
      <c r="IJ118" s="792">
        <f t="shared" si="968"/>
        <v>0</v>
      </c>
      <c r="IK118" s="792">
        <f t="shared" si="969"/>
        <v>0</v>
      </c>
      <c r="IL118" s="792">
        <f t="shared" si="970"/>
        <v>0</v>
      </c>
      <c r="IM118" s="792">
        <f t="shared" si="971"/>
        <v>0</v>
      </c>
      <c r="IN118" s="792">
        <f t="shared" si="972"/>
        <v>0</v>
      </c>
      <c r="IO118" s="792"/>
      <c r="IP118" s="792"/>
      <c r="IQ118" s="792"/>
      <c r="IR118" s="792"/>
      <c r="IS118" s="792">
        <f t="shared" si="973"/>
        <v>0</v>
      </c>
      <c r="IT118" s="792">
        <f t="shared" si="974"/>
        <v>0</v>
      </c>
      <c r="IU118" s="792">
        <f t="shared" si="975"/>
        <v>0</v>
      </c>
      <c r="IV118" s="792">
        <f t="shared" si="976"/>
        <v>0</v>
      </c>
      <c r="IW118" s="793">
        <f t="shared" si="977"/>
        <v>0</v>
      </c>
    </row>
    <row r="119" spans="1:257" ht="103.5" customHeight="1" x14ac:dyDescent="0.2">
      <c r="A119" s="346"/>
      <c r="B119" s="346"/>
      <c r="C119" s="284"/>
      <c r="D119" s="986"/>
      <c r="E119" s="294"/>
      <c r="F119" s="294"/>
      <c r="G119" s="802">
        <v>82</v>
      </c>
      <c r="H119" s="848" t="s">
        <v>313</v>
      </c>
      <c r="I119" s="422" t="s">
        <v>314</v>
      </c>
      <c r="J119" s="423" t="s">
        <v>266</v>
      </c>
      <c r="K119" s="423">
        <v>1</v>
      </c>
      <c r="L119" s="436" t="s">
        <v>73</v>
      </c>
      <c r="M119" s="449">
        <v>14</v>
      </c>
      <c r="N119" s="449">
        <v>40</v>
      </c>
      <c r="O119" s="430">
        <v>17</v>
      </c>
      <c r="P119" s="445">
        <v>16</v>
      </c>
      <c r="Q119" s="430">
        <v>27</v>
      </c>
      <c r="R119" s="949">
        <v>25</v>
      </c>
      <c r="S119" s="432">
        <v>16</v>
      </c>
      <c r="T119" s="430">
        <v>37</v>
      </c>
      <c r="U119" s="796">
        <v>32</v>
      </c>
      <c r="V119" s="827">
        <v>18</v>
      </c>
      <c r="W119" s="430">
        <v>40</v>
      </c>
      <c r="X119" s="797"/>
      <c r="Y119" s="759">
        <v>18</v>
      </c>
      <c r="Z119" s="427"/>
      <c r="AA119" s="273">
        <v>4</v>
      </c>
      <c r="AB119" s="347" t="s">
        <v>114</v>
      </c>
      <c r="AC119" s="45"/>
      <c r="AD119" s="42"/>
      <c r="AE119" s="41"/>
      <c r="AF119" s="41"/>
      <c r="AG119" s="45"/>
      <c r="AH119" s="42"/>
      <c r="AI119" s="42"/>
      <c r="AJ119" s="42"/>
      <c r="AK119" s="45"/>
      <c r="AL119" s="42"/>
      <c r="AM119" s="42"/>
      <c r="AN119" s="42"/>
      <c r="AO119" s="45"/>
      <c r="AP119" s="42"/>
      <c r="AQ119" s="42"/>
      <c r="AR119" s="42"/>
      <c r="AS119" s="45"/>
      <c r="AT119" s="42"/>
      <c r="AU119" s="41"/>
      <c r="AV119" s="41"/>
      <c r="AW119" s="45"/>
      <c r="AX119" s="42"/>
      <c r="AY119" s="42"/>
      <c r="AZ119" s="42"/>
      <c r="BA119" s="45"/>
      <c r="BB119" s="42"/>
      <c r="BC119" s="42"/>
      <c r="BD119" s="42"/>
      <c r="BE119" s="45"/>
      <c r="BF119" s="42"/>
      <c r="BG119" s="41"/>
      <c r="BH119" s="41"/>
      <c r="BI119" s="45"/>
      <c r="BJ119" s="42"/>
      <c r="BK119" s="42"/>
      <c r="BL119" s="42"/>
      <c r="BM119" s="40">
        <f t="shared" si="922"/>
        <v>0</v>
      </c>
      <c r="BN119" s="41">
        <f t="shared" si="923"/>
        <v>0</v>
      </c>
      <c r="BO119" s="41">
        <f t="shared" si="923"/>
        <v>0</v>
      </c>
      <c r="BP119" s="41">
        <f t="shared" si="923"/>
        <v>0</v>
      </c>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2">
        <f t="shared" si="924"/>
        <v>0</v>
      </c>
      <c r="DF119" s="82">
        <f t="shared" si="925"/>
        <v>0</v>
      </c>
      <c r="DG119" s="82">
        <f t="shared" si="926"/>
        <v>0</v>
      </c>
      <c r="DH119" s="82">
        <f t="shared" si="927"/>
        <v>0</v>
      </c>
      <c r="DI119" s="82"/>
      <c r="DJ119" s="88"/>
      <c r="DK119" s="57"/>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7"/>
      <c r="EU119" s="87"/>
      <c r="EV119" s="87"/>
      <c r="EW119" s="82">
        <f t="shared" si="928"/>
        <v>0</v>
      </c>
      <c r="EX119" s="90">
        <f t="shared" si="928"/>
        <v>0</v>
      </c>
      <c r="EY119" s="90">
        <f t="shared" si="929"/>
        <v>0</v>
      </c>
      <c r="EZ119" s="90">
        <f t="shared" si="929"/>
        <v>0</v>
      </c>
      <c r="FA119" s="173"/>
      <c r="FB119" s="87"/>
      <c r="FC119" s="88"/>
      <c r="FD119" s="88"/>
      <c r="FE119" s="88"/>
      <c r="FF119" s="133"/>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2">
        <f t="shared" si="930"/>
        <v>0</v>
      </c>
      <c r="GV119" s="82">
        <f t="shared" si="931"/>
        <v>0</v>
      </c>
      <c r="GW119" s="82">
        <f t="shared" si="931"/>
        <v>0</v>
      </c>
      <c r="GX119" s="82">
        <f t="shared" si="931"/>
        <v>0</v>
      </c>
      <c r="GY119" s="792">
        <f t="shared" si="931"/>
        <v>0</v>
      </c>
      <c r="GZ119" s="792">
        <f t="shared" si="932"/>
        <v>0</v>
      </c>
      <c r="HA119" s="792">
        <f t="shared" si="933"/>
        <v>0</v>
      </c>
      <c r="HB119" s="792">
        <f t="shared" si="934"/>
        <v>0</v>
      </c>
      <c r="HC119" s="792">
        <f t="shared" si="935"/>
        <v>0</v>
      </c>
      <c r="HD119" s="792">
        <f t="shared" si="936"/>
        <v>0</v>
      </c>
      <c r="HE119" s="792">
        <f t="shared" si="937"/>
        <v>0</v>
      </c>
      <c r="HF119" s="792">
        <f t="shared" si="938"/>
        <v>0</v>
      </c>
      <c r="HG119" s="792">
        <f t="shared" si="939"/>
        <v>0</v>
      </c>
      <c r="HH119" s="792">
        <f t="shared" si="940"/>
        <v>0</v>
      </c>
      <c r="HI119" s="792">
        <f t="shared" si="941"/>
        <v>0</v>
      </c>
      <c r="HJ119" s="792">
        <f t="shared" si="942"/>
        <v>0</v>
      </c>
      <c r="HK119" s="792">
        <f t="shared" si="943"/>
        <v>0</v>
      </c>
      <c r="HL119" s="792">
        <f t="shared" si="944"/>
        <v>0</v>
      </c>
      <c r="HM119" s="792">
        <f t="shared" si="945"/>
        <v>0</v>
      </c>
      <c r="HN119" s="792">
        <f t="shared" si="946"/>
        <v>0</v>
      </c>
      <c r="HO119" s="792">
        <f t="shared" si="947"/>
        <v>0</v>
      </c>
      <c r="HP119" s="792">
        <f t="shared" si="948"/>
        <v>0</v>
      </c>
      <c r="HQ119" s="792">
        <f t="shared" si="949"/>
        <v>0</v>
      </c>
      <c r="HR119" s="792">
        <f t="shared" si="950"/>
        <v>0</v>
      </c>
      <c r="HS119" s="792">
        <f t="shared" si="951"/>
        <v>0</v>
      </c>
      <c r="HT119" s="792">
        <f t="shared" si="952"/>
        <v>0</v>
      </c>
      <c r="HU119" s="792">
        <f t="shared" si="953"/>
        <v>0</v>
      </c>
      <c r="HV119" s="792">
        <f t="shared" si="954"/>
        <v>0</v>
      </c>
      <c r="HW119" s="792">
        <f t="shared" si="955"/>
        <v>0</v>
      </c>
      <c r="HX119" s="792">
        <f t="shared" si="956"/>
        <v>0</v>
      </c>
      <c r="HY119" s="792">
        <f t="shared" si="957"/>
        <v>0</v>
      </c>
      <c r="HZ119" s="792">
        <f t="shared" si="958"/>
        <v>0</v>
      </c>
      <c r="IA119" s="792">
        <f t="shared" si="959"/>
        <v>0</v>
      </c>
      <c r="IB119" s="792">
        <f t="shared" si="960"/>
        <v>0</v>
      </c>
      <c r="IC119" s="792">
        <f t="shared" si="961"/>
        <v>0</v>
      </c>
      <c r="ID119" s="792">
        <f t="shared" si="962"/>
        <v>0</v>
      </c>
      <c r="IE119" s="792">
        <f t="shared" si="963"/>
        <v>0</v>
      </c>
      <c r="IF119" s="792">
        <f t="shared" si="964"/>
        <v>0</v>
      </c>
      <c r="IG119" s="792">
        <f t="shared" si="965"/>
        <v>0</v>
      </c>
      <c r="IH119" s="792">
        <f t="shared" si="966"/>
        <v>0</v>
      </c>
      <c r="II119" s="792">
        <f t="shared" si="967"/>
        <v>0</v>
      </c>
      <c r="IJ119" s="792">
        <f t="shared" si="968"/>
        <v>0</v>
      </c>
      <c r="IK119" s="792">
        <f t="shared" si="969"/>
        <v>0</v>
      </c>
      <c r="IL119" s="792">
        <f t="shared" si="970"/>
        <v>0</v>
      </c>
      <c r="IM119" s="792">
        <f t="shared" si="971"/>
        <v>0</v>
      </c>
      <c r="IN119" s="792">
        <f t="shared" si="972"/>
        <v>0</v>
      </c>
      <c r="IO119" s="792"/>
      <c r="IP119" s="792"/>
      <c r="IQ119" s="792"/>
      <c r="IR119" s="792"/>
      <c r="IS119" s="792">
        <f t="shared" si="973"/>
        <v>0</v>
      </c>
      <c r="IT119" s="792">
        <f t="shared" si="974"/>
        <v>0</v>
      </c>
      <c r="IU119" s="792">
        <f t="shared" si="975"/>
        <v>0</v>
      </c>
      <c r="IV119" s="792">
        <f t="shared" si="976"/>
        <v>0</v>
      </c>
      <c r="IW119" s="793">
        <f t="shared" si="977"/>
        <v>0</v>
      </c>
    </row>
    <row r="120" spans="1:257" ht="24.75" customHeight="1" x14ac:dyDescent="0.2">
      <c r="A120" s="346"/>
      <c r="B120" s="346"/>
      <c r="C120" s="252">
        <v>20</v>
      </c>
      <c r="D120" s="253" t="s">
        <v>315</v>
      </c>
      <c r="E120" s="255"/>
      <c r="F120" s="311"/>
      <c r="G120" s="255"/>
      <c r="H120" s="255"/>
      <c r="I120" s="255"/>
      <c r="J120" s="255"/>
      <c r="K120" s="255"/>
      <c r="L120" s="255"/>
      <c r="M120" s="255"/>
      <c r="N120" s="255"/>
      <c r="O120" s="255"/>
      <c r="P120" s="255"/>
      <c r="Q120" s="255"/>
      <c r="R120" s="255"/>
      <c r="S120" s="255"/>
      <c r="T120" s="255"/>
      <c r="U120" s="255"/>
      <c r="V120" s="255"/>
      <c r="W120" s="255"/>
      <c r="X120" s="255"/>
      <c r="Y120" s="312"/>
      <c r="Z120" s="255"/>
      <c r="AA120" s="255"/>
      <c r="AB120" s="255"/>
      <c r="AC120" s="186">
        <f t="shared" ref="AC120:BL120" si="978">SUM(AC121:AC130)</f>
        <v>0</v>
      </c>
      <c r="AD120" s="186">
        <f t="shared" si="978"/>
        <v>0</v>
      </c>
      <c r="AE120" s="186">
        <f t="shared" si="978"/>
        <v>0</v>
      </c>
      <c r="AF120" s="186">
        <f t="shared" si="978"/>
        <v>0</v>
      </c>
      <c r="AG120" s="186">
        <f t="shared" si="978"/>
        <v>0</v>
      </c>
      <c r="AH120" s="186">
        <f t="shared" si="978"/>
        <v>600000000</v>
      </c>
      <c r="AI120" s="186">
        <f t="shared" si="978"/>
        <v>354448989</v>
      </c>
      <c r="AJ120" s="186">
        <f t="shared" si="978"/>
        <v>339448989</v>
      </c>
      <c r="AK120" s="186">
        <f t="shared" si="978"/>
        <v>50000000</v>
      </c>
      <c r="AL120" s="186">
        <f t="shared" si="978"/>
        <v>50000000</v>
      </c>
      <c r="AM120" s="186">
        <f t="shared" si="978"/>
        <v>37000000</v>
      </c>
      <c r="AN120" s="186">
        <f t="shared" si="978"/>
        <v>37000000</v>
      </c>
      <c r="AO120" s="186">
        <f t="shared" si="978"/>
        <v>0</v>
      </c>
      <c r="AP120" s="186">
        <f t="shared" si="978"/>
        <v>0</v>
      </c>
      <c r="AQ120" s="186">
        <f t="shared" si="978"/>
        <v>0</v>
      </c>
      <c r="AR120" s="186">
        <f t="shared" si="978"/>
        <v>0</v>
      </c>
      <c r="AS120" s="186">
        <f t="shared" si="978"/>
        <v>0</v>
      </c>
      <c r="AT120" s="186">
        <f t="shared" si="978"/>
        <v>0</v>
      </c>
      <c r="AU120" s="186">
        <f t="shared" si="978"/>
        <v>0</v>
      </c>
      <c r="AV120" s="186">
        <f t="shared" si="978"/>
        <v>0</v>
      </c>
      <c r="AW120" s="186">
        <f t="shared" si="978"/>
        <v>0</v>
      </c>
      <c r="AX120" s="186">
        <f t="shared" si="978"/>
        <v>0</v>
      </c>
      <c r="AY120" s="186">
        <f t="shared" si="978"/>
        <v>0</v>
      </c>
      <c r="AZ120" s="186">
        <f t="shared" si="978"/>
        <v>0</v>
      </c>
      <c r="BA120" s="186">
        <f t="shared" si="978"/>
        <v>0</v>
      </c>
      <c r="BB120" s="186">
        <f t="shared" si="978"/>
        <v>0</v>
      </c>
      <c r="BC120" s="186">
        <f t="shared" si="978"/>
        <v>0</v>
      </c>
      <c r="BD120" s="186">
        <f t="shared" si="978"/>
        <v>0</v>
      </c>
      <c r="BE120" s="186">
        <f t="shared" si="978"/>
        <v>0</v>
      </c>
      <c r="BF120" s="186">
        <f t="shared" si="978"/>
        <v>0</v>
      </c>
      <c r="BG120" s="186">
        <f t="shared" si="978"/>
        <v>0</v>
      </c>
      <c r="BH120" s="186">
        <f t="shared" si="978"/>
        <v>0</v>
      </c>
      <c r="BI120" s="186">
        <f t="shared" si="978"/>
        <v>4200000000</v>
      </c>
      <c r="BJ120" s="186">
        <f t="shared" si="978"/>
        <v>0</v>
      </c>
      <c r="BK120" s="186">
        <f t="shared" si="978"/>
        <v>0</v>
      </c>
      <c r="BL120" s="186">
        <f t="shared" si="978"/>
        <v>0</v>
      </c>
      <c r="BM120" s="186">
        <f t="shared" ref="BM120:DX120" si="979">SUM(BM121:BM130)</f>
        <v>4250000000</v>
      </c>
      <c r="BN120" s="186">
        <f t="shared" si="979"/>
        <v>650000000</v>
      </c>
      <c r="BO120" s="186">
        <f t="shared" si="979"/>
        <v>391448989</v>
      </c>
      <c r="BP120" s="186">
        <f t="shared" si="979"/>
        <v>376448989</v>
      </c>
      <c r="BQ120" s="186">
        <f t="shared" si="979"/>
        <v>0</v>
      </c>
      <c r="BR120" s="186">
        <f t="shared" si="979"/>
        <v>0</v>
      </c>
      <c r="BS120" s="186">
        <f t="shared" si="979"/>
        <v>0</v>
      </c>
      <c r="BT120" s="186">
        <f t="shared" si="979"/>
        <v>0</v>
      </c>
      <c r="BU120" s="186">
        <f t="shared" si="979"/>
        <v>0</v>
      </c>
      <c r="BV120" s="186">
        <f t="shared" si="979"/>
        <v>290000000</v>
      </c>
      <c r="BW120" s="186">
        <f t="shared" si="979"/>
        <v>239781040</v>
      </c>
      <c r="BX120" s="186">
        <f t="shared" si="979"/>
        <v>239781040</v>
      </c>
      <c r="BY120" s="186">
        <f t="shared" si="979"/>
        <v>0</v>
      </c>
      <c r="BZ120" s="186">
        <f t="shared" si="979"/>
        <v>50000000</v>
      </c>
      <c r="CA120" s="186">
        <f t="shared" si="979"/>
        <v>36000000</v>
      </c>
      <c r="CB120" s="186">
        <f t="shared" si="979"/>
        <v>35000000</v>
      </c>
      <c r="CC120" s="186">
        <f t="shared" si="979"/>
        <v>35000000</v>
      </c>
      <c r="CD120" s="186">
        <f t="shared" si="979"/>
        <v>0</v>
      </c>
      <c r="CE120" s="186">
        <f t="shared" si="979"/>
        <v>0</v>
      </c>
      <c r="CF120" s="186">
        <f t="shared" si="979"/>
        <v>0</v>
      </c>
      <c r="CG120" s="186">
        <f t="shared" si="979"/>
        <v>0</v>
      </c>
      <c r="CH120" s="186">
        <f t="shared" si="979"/>
        <v>0</v>
      </c>
      <c r="CI120" s="186">
        <f t="shared" si="979"/>
        <v>0</v>
      </c>
      <c r="CJ120" s="186">
        <f t="shared" si="979"/>
        <v>0</v>
      </c>
      <c r="CK120" s="186">
        <f t="shared" si="979"/>
        <v>0</v>
      </c>
      <c r="CL120" s="186">
        <f t="shared" si="979"/>
        <v>0</v>
      </c>
      <c r="CM120" s="186">
        <f t="shared" si="979"/>
        <v>0</v>
      </c>
      <c r="CN120" s="186">
        <f t="shared" si="979"/>
        <v>0</v>
      </c>
      <c r="CO120" s="186">
        <f t="shared" si="979"/>
        <v>0</v>
      </c>
      <c r="CP120" s="186">
        <f t="shared" si="979"/>
        <v>0</v>
      </c>
      <c r="CQ120" s="186">
        <f t="shared" si="979"/>
        <v>0</v>
      </c>
      <c r="CR120" s="186">
        <f t="shared" si="979"/>
        <v>286276023</v>
      </c>
      <c r="CS120" s="186">
        <f t="shared" si="979"/>
        <v>231068152</v>
      </c>
      <c r="CT120" s="186">
        <f t="shared" si="979"/>
        <v>231068152</v>
      </c>
      <c r="CU120" s="186">
        <f t="shared" si="979"/>
        <v>0</v>
      </c>
      <c r="CV120" s="186">
        <f t="shared" si="979"/>
        <v>0</v>
      </c>
      <c r="CW120" s="186">
        <f t="shared" si="979"/>
        <v>0</v>
      </c>
      <c r="CX120" s="186">
        <f t="shared" si="979"/>
        <v>0</v>
      </c>
      <c r="CY120" s="186">
        <f t="shared" si="979"/>
        <v>0</v>
      </c>
      <c r="CZ120" s="186">
        <f t="shared" si="979"/>
        <v>0</v>
      </c>
      <c r="DA120" s="186">
        <f t="shared" si="979"/>
        <v>5295276423</v>
      </c>
      <c r="DB120" s="186">
        <f t="shared" si="979"/>
        <v>0</v>
      </c>
      <c r="DC120" s="186">
        <f t="shared" si="979"/>
        <v>0</v>
      </c>
      <c r="DD120" s="186">
        <f t="shared" si="979"/>
        <v>0</v>
      </c>
      <c r="DE120" s="186">
        <f t="shared" si="979"/>
        <v>5345276423</v>
      </c>
      <c r="DF120" s="186">
        <f t="shared" si="979"/>
        <v>612276023</v>
      </c>
      <c r="DG120" s="186">
        <f t="shared" si="979"/>
        <v>505849192</v>
      </c>
      <c r="DH120" s="186">
        <f t="shared" si="979"/>
        <v>505849192</v>
      </c>
      <c r="DI120" s="186">
        <f t="shared" si="979"/>
        <v>0</v>
      </c>
      <c r="DJ120" s="186">
        <f t="shared" si="979"/>
        <v>0</v>
      </c>
      <c r="DK120" s="186">
        <f t="shared" si="979"/>
        <v>0</v>
      </c>
      <c r="DL120" s="186">
        <f t="shared" si="979"/>
        <v>0</v>
      </c>
      <c r="DM120" s="186">
        <f t="shared" si="979"/>
        <v>0</v>
      </c>
      <c r="DN120" s="186">
        <f t="shared" si="979"/>
        <v>0</v>
      </c>
      <c r="DO120" s="186">
        <f t="shared" si="979"/>
        <v>271200000</v>
      </c>
      <c r="DP120" s="186">
        <f t="shared" si="979"/>
        <v>220291080</v>
      </c>
      <c r="DQ120" s="186">
        <f t="shared" si="979"/>
        <v>220291080</v>
      </c>
      <c r="DR120" s="186">
        <f t="shared" si="979"/>
        <v>0</v>
      </c>
      <c r="DS120" s="186">
        <f t="shared" si="979"/>
        <v>20000000</v>
      </c>
      <c r="DT120" s="186">
        <f t="shared" si="979"/>
        <v>60000000</v>
      </c>
      <c r="DU120" s="186">
        <f t="shared" si="979"/>
        <v>36420932</v>
      </c>
      <c r="DV120" s="186">
        <f t="shared" si="979"/>
        <v>36420932</v>
      </c>
      <c r="DW120" s="186">
        <f t="shared" si="979"/>
        <v>0</v>
      </c>
      <c r="DX120" s="186">
        <f t="shared" si="979"/>
        <v>0</v>
      </c>
      <c r="DY120" s="186">
        <f t="shared" ref="DY120:EW120" si="980">SUM(DY121:DY130)</f>
        <v>0</v>
      </c>
      <c r="DZ120" s="186">
        <f t="shared" si="980"/>
        <v>0</v>
      </c>
      <c r="EA120" s="186">
        <f t="shared" si="980"/>
        <v>0</v>
      </c>
      <c r="EB120" s="186">
        <f t="shared" si="980"/>
        <v>0</v>
      </c>
      <c r="EC120" s="186">
        <f t="shared" si="980"/>
        <v>0</v>
      </c>
      <c r="ED120" s="186">
        <f t="shared" si="980"/>
        <v>0</v>
      </c>
      <c r="EE120" s="186">
        <f t="shared" si="980"/>
        <v>0</v>
      </c>
      <c r="EF120" s="186">
        <f t="shared" si="980"/>
        <v>0</v>
      </c>
      <c r="EG120" s="186">
        <f t="shared" si="980"/>
        <v>0</v>
      </c>
      <c r="EH120" s="186">
        <f t="shared" si="980"/>
        <v>0</v>
      </c>
      <c r="EI120" s="186">
        <f t="shared" si="980"/>
        <v>0</v>
      </c>
      <c r="EJ120" s="186">
        <f t="shared" si="980"/>
        <v>0</v>
      </c>
      <c r="EK120" s="186">
        <f t="shared" si="980"/>
        <v>2296502</v>
      </c>
      <c r="EL120" s="186">
        <f t="shared" si="980"/>
        <v>2296502</v>
      </c>
      <c r="EM120" s="186">
        <f t="shared" si="980"/>
        <v>2296502</v>
      </c>
      <c r="EN120" s="186">
        <f t="shared" si="980"/>
        <v>0</v>
      </c>
      <c r="EO120" s="186">
        <f t="shared" si="980"/>
        <v>0</v>
      </c>
      <c r="EP120" s="186">
        <f t="shared" si="980"/>
        <v>0</v>
      </c>
      <c r="EQ120" s="186">
        <f t="shared" si="980"/>
        <v>0</v>
      </c>
      <c r="ER120" s="186">
        <f t="shared" si="980"/>
        <v>0</v>
      </c>
      <c r="ES120" s="186">
        <f t="shared" si="980"/>
        <v>6000000000</v>
      </c>
      <c r="ET120" s="186">
        <f t="shared" si="980"/>
        <v>0</v>
      </c>
      <c r="EU120" s="186">
        <f t="shared" si="980"/>
        <v>0</v>
      </c>
      <c r="EV120" s="186">
        <f t="shared" si="980"/>
        <v>0</v>
      </c>
      <c r="EW120" s="186">
        <f t="shared" si="980"/>
        <v>6020000000</v>
      </c>
      <c r="EX120" s="186">
        <f t="shared" ref="EX120:IW120" si="981">SUM(EX121:EX130)</f>
        <v>333496502</v>
      </c>
      <c r="EY120" s="186">
        <f t="shared" si="981"/>
        <v>259008514</v>
      </c>
      <c r="EZ120" s="186">
        <f t="shared" si="981"/>
        <v>259008514</v>
      </c>
      <c r="FA120" s="186">
        <f t="shared" si="981"/>
        <v>0</v>
      </c>
      <c r="FB120" s="723">
        <f t="shared" si="981"/>
        <v>0</v>
      </c>
      <c r="FC120" s="186">
        <f t="shared" si="981"/>
        <v>0</v>
      </c>
      <c r="FD120" s="186">
        <f t="shared" si="981"/>
        <v>0</v>
      </c>
      <c r="FE120" s="186">
        <f t="shared" si="981"/>
        <v>0</v>
      </c>
      <c r="FF120" s="186">
        <f t="shared" si="981"/>
        <v>0</v>
      </c>
      <c r="FG120" s="186">
        <f t="shared" si="981"/>
        <v>0</v>
      </c>
      <c r="FH120" s="186">
        <f t="shared" si="981"/>
        <v>103775000</v>
      </c>
      <c r="FI120" s="186">
        <f t="shared" si="981"/>
        <v>92625833</v>
      </c>
      <c r="FJ120" s="186">
        <f t="shared" si="981"/>
        <v>92625833</v>
      </c>
      <c r="FK120" s="186">
        <f t="shared" si="981"/>
        <v>0</v>
      </c>
      <c r="FL120" s="186">
        <f t="shared" si="981"/>
        <v>20000000</v>
      </c>
      <c r="FM120" s="186">
        <f t="shared" si="981"/>
        <v>243786764</v>
      </c>
      <c r="FN120" s="186">
        <f t="shared" si="981"/>
        <v>107756416</v>
      </c>
      <c r="FO120" s="186">
        <f t="shared" si="981"/>
        <v>107756416</v>
      </c>
      <c r="FP120" s="186">
        <f t="shared" si="981"/>
        <v>0</v>
      </c>
      <c r="FQ120" s="186">
        <f t="shared" si="981"/>
        <v>0</v>
      </c>
      <c r="FR120" s="186">
        <f t="shared" si="981"/>
        <v>0</v>
      </c>
      <c r="FS120" s="186">
        <f t="shared" si="981"/>
        <v>0</v>
      </c>
      <c r="FT120" s="186">
        <f t="shared" si="981"/>
        <v>0</v>
      </c>
      <c r="FU120" s="186">
        <f t="shared" si="981"/>
        <v>0</v>
      </c>
      <c r="FV120" s="186">
        <f t="shared" si="981"/>
        <v>0</v>
      </c>
      <c r="FW120" s="186">
        <f t="shared" si="981"/>
        <v>0</v>
      </c>
      <c r="FX120" s="186">
        <f t="shared" si="981"/>
        <v>0</v>
      </c>
      <c r="FY120" s="186">
        <f t="shared" si="981"/>
        <v>0</v>
      </c>
      <c r="FZ120" s="186">
        <f t="shared" si="981"/>
        <v>0</v>
      </c>
      <c r="GA120" s="186">
        <f t="shared" si="981"/>
        <v>0</v>
      </c>
      <c r="GB120" s="186">
        <f t="shared" si="981"/>
        <v>0</v>
      </c>
      <c r="GC120" s="186">
        <f t="shared" si="981"/>
        <v>0</v>
      </c>
      <c r="GD120" s="186">
        <f t="shared" si="981"/>
        <v>0</v>
      </c>
      <c r="GE120" s="186">
        <f t="shared" si="981"/>
        <v>0</v>
      </c>
      <c r="GF120" s="186">
        <f t="shared" si="981"/>
        <v>0</v>
      </c>
      <c r="GG120" s="186">
        <f t="shared" si="981"/>
        <v>70621525.090000004</v>
      </c>
      <c r="GH120" s="186">
        <f t="shared" si="981"/>
        <v>58221199</v>
      </c>
      <c r="GI120" s="186">
        <f t="shared" si="981"/>
        <v>58221199</v>
      </c>
      <c r="GJ120" s="186">
        <f t="shared" si="981"/>
        <v>0</v>
      </c>
      <c r="GK120" s="186">
        <f t="shared" si="981"/>
        <v>0</v>
      </c>
      <c r="GL120" s="186">
        <f t="shared" si="981"/>
        <v>0</v>
      </c>
      <c r="GM120" s="186">
        <f t="shared" si="981"/>
        <v>0</v>
      </c>
      <c r="GN120" s="186">
        <f t="shared" si="981"/>
        <v>0</v>
      </c>
      <c r="GO120" s="186">
        <f t="shared" si="981"/>
        <v>0</v>
      </c>
      <c r="GP120" s="186">
        <f t="shared" si="981"/>
        <v>4000000000</v>
      </c>
      <c r="GQ120" s="186">
        <f t="shared" si="981"/>
        <v>0</v>
      </c>
      <c r="GR120" s="186">
        <f t="shared" si="981"/>
        <v>0</v>
      </c>
      <c r="GS120" s="186">
        <f t="shared" si="981"/>
        <v>0</v>
      </c>
      <c r="GT120" s="186">
        <f t="shared" si="981"/>
        <v>0</v>
      </c>
      <c r="GU120" s="186">
        <f t="shared" si="981"/>
        <v>4020000000</v>
      </c>
      <c r="GV120" s="186">
        <f t="shared" si="981"/>
        <v>418183289.09000003</v>
      </c>
      <c r="GW120" s="186">
        <f t="shared" si="981"/>
        <v>258603448</v>
      </c>
      <c r="GX120" s="186">
        <f t="shared" si="981"/>
        <v>258603448</v>
      </c>
      <c r="GY120" s="723">
        <f t="shared" si="981"/>
        <v>0</v>
      </c>
      <c r="GZ120" s="186">
        <f t="shared" si="981"/>
        <v>0</v>
      </c>
      <c r="HA120" s="186">
        <f t="shared" si="981"/>
        <v>0</v>
      </c>
      <c r="HB120" s="186">
        <f t="shared" si="981"/>
        <v>0</v>
      </c>
      <c r="HC120" s="186">
        <f t="shared" si="981"/>
        <v>0</v>
      </c>
      <c r="HD120" s="186">
        <f t="shared" si="981"/>
        <v>0</v>
      </c>
      <c r="HE120" s="186">
        <f t="shared" si="981"/>
        <v>0</v>
      </c>
      <c r="HF120" s="186">
        <f t="shared" si="981"/>
        <v>1264975000</v>
      </c>
      <c r="HG120" s="186">
        <f t="shared" si="981"/>
        <v>907146942</v>
      </c>
      <c r="HH120" s="186">
        <f t="shared" si="981"/>
        <v>892146942</v>
      </c>
      <c r="HI120" s="186">
        <f t="shared" si="981"/>
        <v>0</v>
      </c>
      <c r="HJ120" s="186">
        <f t="shared" si="981"/>
        <v>140000000</v>
      </c>
      <c r="HK120" s="186">
        <f t="shared" si="981"/>
        <v>389786764</v>
      </c>
      <c r="HL120" s="186">
        <f t="shared" si="981"/>
        <v>216177348</v>
      </c>
      <c r="HM120" s="186">
        <f t="shared" si="981"/>
        <v>216177348</v>
      </c>
      <c r="HN120" s="186">
        <f t="shared" si="981"/>
        <v>0</v>
      </c>
      <c r="HO120" s="186">
        <f t="shared" si="981"/>
        <v>0</v>
      </c>
      <c r="HP120" s="186">
        <f t="shared" si="981"/>
        <v>0</v>
      </c>
      <c r="HQ120" s="186">
        <f t="shared" si="981"/>
        <v>0</v>
      </c>
      <c r="HR120" s="186">
        <f t="shared" si="981"/>
        <v>0</v>
      </c>
      <c r="HS120" s="186">
        <f t="shared" si="981"/>
        <v>0</v>
      </c>
      <c r="HT120" s="186">
        <f t="shared" si="981"/>
        <v>0</v>
      </c>
      <c r="HU120" s="186">
        <f t="shared" si="981"/>
        <v>0</v>
      </c>
      <c r="HV120" s="186">
        <f t="shared" si="981"/>
        <v>0</v>
      </c>
      <c r="HW120" s="186">
        <f t="shared" si="981"/>
        <v>0</v>
      </c>
      <c r="HX120" s="186">
        <f t="shared" si="981"/>
        <v>0</v>
      </c>
      <c r="HY120" s="186">
        <f t="shared" si="981"/>
        <v>0</v>
      </c>
      <c r="HZ120" s="186">
        <f t="shared" si="981"/>
        <v>0</v>
      </c>
      <c r="IA120" s="186">
        <f t="shared" si="981"/>
        <v>0</v>
      </c>
      <c r="IB120" s="186">
        <f t="shared" si="981"/>
        <v>0</v>
      </c>
      <c r="IC120" s="186">
        <f t="shared" si="981"/>
        <v>0</v>
      </c>
      <c r="ID120" s="186">
        <f t="shared" si="981"/>
        <v>0</v>
      </c>
      <c r="IE120" s="186">
        <f t="shared" si="981"/>
        <v>359194050.09000003</v>
      </c>
      <c r="IF120" s="186">
        <f t="shared" si="981"/>
        <v>291585853</v>
      </c>
      <c r="IG120" s="186">
        <f t="shared" si="981"/>
        <v>291585853</v>
      </c>
      <c r="IH120" s="186">
        <f t="shared" si="981"/>
        <v>0</v>
      </c>
      <c r="II120" s="186">
        <f t="shared" si="981"/>
        <v>0</v>
      </c>
      <c r="IJ120" s="186">
        <f t="shared" si="981"/>
        <v>0</v>
      </c>
      <c r="IK120" s="186">
        <f t="shared" si="981"/>
        <v>0</v>
      </c>
      <c r="IL120" s="186">
        <f t="shared" si="981"/>
        <v>0</v>
      </c>
      <c r="IM120" s="186">
        <f t="shared" si="981"/>
        <v>0</v>
      </c>
      <c r="IN120" s="186">
        <f t="shared" si="981"/>
        <v>19495276423</v>
      </c>
      <c r="IO120" s="186">
        <f t="shared" si="981"/>
        <v>0</v>
      </c>
      <c r="IP120" s="186">
        <f t="shared" si="981"/>
        <v>0</v>
      </c>
      <c r="IQ120" s="186">
        <f t="shared" si="981"/>
        <v>0</v>
      </c>
      <c r="IR120" s="186">
        <f t="shared" si="981"/>
        <v>0</v>
      </c>
      <c r="IS120" s="186">
        <f t="shared" si="981"/>
        <v>19635276423</v>
      </c>
      <c r="IT120" s="186">
        <f t="shared" si="981"/>
        <v>2013955814.0900002</v>
      </c>
      <c r="IU120" s="186">
        <f t="shared" si="981"/>
        <v>1414910143</v>
      </c>
      <c r="IV120" s="186">
        <f t="shared" si="981"/>
        <v>1399910143</v>
      </c>
      <c r="IW120" s="186">
        <f t="shared" si="981"/>
        <v>0</v>
      </c>
    </row>
    <row r="121" spans="1:257" ht="101.25" customHeight="1" x14ac:dyDescent="0.2">
      <c r="A121" s="346"/>
      <c r="B121" s="346"/>
      <c r="C121" s="264"/>
      <c r="D121" s="985" t="s">
        <v>294</v>
      </c>
      <c r="E121" s="266"/>
      <c r="F121" s="266"/>
      <c r="G121" s="800">
        <v>83</v>
      </c>
      <c r="H121" s="848" t="s">
        <v>316</v>
      </c>
      <c r="I121" s="450" t="s">
        <v>317</v>
      </c>
      <c r="J121" s="423" t="s">
        <v>266</v>
      </c>
      <c r="K121" s="437">
        <v>1</v>
      </c>
      <c r="L121" s="429" t="s">
        <v>73</v>
      </c>
      <c r="M121" s="437">
        <v>0</v>
      </c>
      <c r="N121" s="430">
        <v>54</v>
      </c>
      <c r="O121" s="430">
        <v>4</v>
      </c>
      <c r="P121" s="431">
        <v>4</v>
      </c>
      <c r="Q121" s="430">
        <v>27</v>
      </c>
      <c r="R121" s="275"/>
      <c r="S121" s="435">
        <v>52</v>
      </c>
      <c r="T121" s="430">
        <v>47</v>
      </c>
      <c r="U121" s="430"/>
      <c r="V121" s="431">
        <v>54</v>
      </c>
      <c r="W121" s="451">
        <v>54</v>
      </c>
      <c r="X121" s="429"/>
      <c r="Y121" s="757">
        <v>54</v>
      </c>
      <c r="Z121" s="452"/>
      <c r="AA121" s="273">
        <v>4</v>
      </c>
      <c r="AB121" s="347" t="s">
        <v>114</v>
      </c>
      <c r="AC121" s="45"/>
      <c r="AD121" s="42"/>
      <c r="AE121" s="41"/>
      <c r="AF121" s="41"/>
      <c r="AG121" s="45">
        <v>0</v>
      </c>
      <c r="AH121" s="42">
        <v>15000000</v>
      </c>
      <c r="AI121" s="42">
        <v>0</v>
      </c>
      <c r="AJ121" s="42">
        <v>0</v>
      </c>
      <c r="AK121" s="45"/>
      <c r="AL121" s="42"/>
      <c r="AM121" s="42"/>
      <c r="AN121" s="42"/>
      <c r="AO121" s="45"/>
      <c r="AP121" s="42"/>
      <c r="AQ121" s="42"/>
      <c r="AR121" s="42"/>
      <c r="AS121" s="45"/>
      <c r="AT121" s="42"/>
      <c r="AU121" s="41"/>
      <c r="AV121" s="41"/>
      <c r="AW121" s="45"/>
      <c r="AX121" s="42"/>
      <c r="AY121" s="42"/>
      <c r="AZ121" s="42"/>
      <c r="BA121" s="45"/>
      <c r="BB121" s="42"/>
      <c r="BC121" s="42"/>
      <c r="BD121" s="42"/>
      <c r="BE121" s="45"/>
      <c r="BF121" s="42"/>
      <c r="BG121" s="41"/>
      <c r="BH121" s="41"/>
      <c r="BI121" s="45"/>
      <c r="BJ121" s="42"/>
      <c r="BK121" s="42"/>
      <c r="BL121" s="42"/>
      <c r="BM121" s="40">
        <f t="shared" ref="BM121:BM130" si="982">+AC121+AG121+AK121+AO121+AS121+AW121+BA121+BE121+BI121</f>
        <v>0</v>
      </c>
      <c r="BN121" s="41">
        <f t="shared" ref="BN121:BN130" si="983">AD121+AH121+AL121+AP121+AT121+AX121+BB121+BF121+BJ121</f>
        <v>15000000</v>
      </c>
      <c r="BO121" s="41">
        <f t="shared" ref="BO121:BO130" si="984">AE121+AI121+AM121+AQ121+AU121+AY121+BC121+BG121+BK121</f>
        <v>0</v>
      </c>
      <c r="BP121" s="41">
        <f t="shared" ref="BP121:BP130" si="985">AF121+AJ121+AN121+AR121+AV121+AZ121+BD121+BH121+BL121</f>
        <v>0</v>
      </c>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2">
        <f t="shared" ref="DE121:DE130" si="986">BQ121+BU121+BZ121+CE121+CI121+CM121+CQ121+CV121+DA121</f>
        <v>0</v>
      </c>
      <c r="DF121" s="82">
        <f t="shared" ref="DF121:DH123" si="987">BR121+BV121+CA121+CF121+CJ121+CN121+CR121+CW121+DB121</f>
        <v>0</v>
      </c>
      <c r="DG121" s="82">
        <f t="shared" si="987"/>
        <v>0</v>
      </c>
      <c r="DH121" s="82">
        <f t="shared" si="987"/>
        <v>0</v>
      </c>
      <c r="DI121" s="82"/>
      <c r="DJ121" s="88"/>
      <c r="DK121" s="57"/>
      <c r="DL121" s="88"/>
      <c r="DM121" s="88"/>
      <c r="DN121" s="88"/>
      <c r="DO121" s="88">
        <v>112100000</v>
      </c>
      <c r="DP121" s="88">
        <v>107638100</v>
      </c>
      <c r="DQ121" s="88">
        <v>107638100</v>
      </c>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7"/>
      <c r="EU121" s="87"/>
      <c r="EV121" s="87"/>
      <c r="EW121" s="82">
        <f t="shared" ref="EW121:EX130" si="988">DJ121+DN121+DS121+DX121+EB121+EF121+EJ121+EN121+ES121</f>
        <v>0</v>
      </c>
      <c r="EX121" s="90">
        <f t="shared" si="988"/>
        <v>112100000</v>
      </c>
      <c r="EY121" s="90">
        <f t="shared" ref="EY121:EY130" si="989">DL121+DP121+DU121+DZ121+ED121+EH121+EL121+EP121+EU121</f>
        <v>107638100</v>
      </c>
      <c r="EZ121" s="90">
        <f t="shared" ref="EZ121:EZ130" si="990">DM121+DQ121+DV121+EA121+EE121+EI121+EM121+EQ121+EV121</f>
        <v>107638100</v>
      </c>
      <c r="FA121" s="173"/>
      <c r="FB121" s="87"/>
      <c r="FC121" s="88"/>
      <c r="FD121" s="88"/>
      <c r="FE121" s="88"/>
      <c r="FF121" s="133"/>
      <c r="FG121" s="87"/>
      <c r="FH121" s="87">
        <v>103775000</v>
      </c>
      <c r="FI121" s="87">
        <v>92625833</v>
      </c>
      <c r="FJ121" s="87">
        <v>92625833</v>
      </c>
      <c r="FK121" s="87"/>
      <c r="FL121" s="87"/>
      <c r="FM121" s="87">
        <v>119800000</v>
      </c>
      <c r="FN121" s="87">
        <v>11342000</v>
      </c>
      <c r="FO121" s="87">
        <v>11342000</v>
      </c>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2">
        <f t="shared" ref="GU121:GU130" si="991">FB121+FG121+FL121+FQ121+FV121+GA121+GF121+GK121+GP121</f>
        <v>0</v>
      </c>
      <c r="GV121" s="82">
        <f t="shared" ref="GV121:GV130" si="992">GQ121+GL121+GG121+GB121+FW121+FR121+FM121+FH121+FC121</f>
        <v>223575000</v>
      </c>
      <c r="GW121" s="82">
        <f t="shared" ref="GW121:GW130" si="993">GR121+GM121+GH121+GC121+FX121+FS121+FN121+FI121+FD121</f>
        <v>103967833</v>
      </c>
      <c r="GX121" s="82">
        <f t="shared" ref="GX121:GX130" si="994">GS121+GN121+GI121+GD121+FY121+FT121+FO121+FJ121+FE121</f>
        <v>103967833</v>
      </c>
      <c r="GY121" s="792">
        <f t="shared" ref="GY121:GY130" si="995">GT121+GO121+GJ121+GE121+FZ121+FU121+FP121+FK121+FF121</f>
        <v>0</v>
      </c>
      <c r="GZ121" s="792">
        <f t="shared" ref="GZ121:GZ130" si="996">AC121+BQ121+DJ121+FB121</f>
        <v>0</v>
      </c>
      <c r="HA121" s="792">
        <f t="shared" ref="HA121:HA130" si="997">AD121+BR121+DK121+FC121</f>
        <v>0</v>
      </c>
      <c r="HB121" s="792">
        <f t="shared" ref="HB121:HB130" si="998">AE121+BS121+DL121+FD121</f>
        <v>0</v>
      </c>
      <c r="HC121" s="792">
        <f t="shared" ref="HC121:HC130" si="999">AF121+BT121+DM121+FE121</f>
        <v>0</v>
      </c>
      <c r="HD121" s="792">
        <f t="shared" ref="HD121:HD130" si="1000">FF121</f>
        <v>0</v>
      </c>
      <c r="HE121" s="792">
        <f t="shared" ref="HE121:HE130" si="1001">AG121+BU121+DN121+FG121</f>
        <v>0</v>
      </c>
      <c r="HF121" s="792">
        <f t="shared" ref="HF121:HF130" si="1002">AH121+BV121+DO121+FH121</f>
        <v>230875000</v>
      </c>
      <c r="HG121" s="792">
        <f t="shared" ref="HG121:HG130" si="1003">AI121+BW121+DP121+FI121</f>
        <v>200263933</v>
      </c>
      <c r="HH121" s="792">
        <f t="shared" ref="HH121:HH130" si="1004">AJ121+BX121+DQ121+FJ121</f>
        <v>200263933</v>
      </c>
      <c r="HI121" s="792">
        <f t="shared" ref="HI121:HI130" si="1005">BY121+DR121+FK121</f>
        <v>0</v>
      </c>
      <c r="HJ121" s="792">
        <f t="shared" ref="HJ121:HJ130" si="1006">AK121+BZ121+DS121+FL121</f>
        <v>0</v>
      </c>
      <c r="HK121" s="792">
        <f t="shared" ref="HK121:HK130" si="1007">AL121+CA121+DT121+FM121</f>
        <v>119800000</v>
      </c>
      <c r="HL121" s="792">
        <f t="shared" ref="HL121:HL130" si="1008">AM121+CB121+DU121+FN121</f>
        <v>11342000</v>
      </c>
      <c r="HM121" s="792">
        <f t="shared" ref="HM121:HM130" si="1009">AN121+CC121+DV121+FO121</f>
        <v>11342000</v>
      </c>
      <c r="HN121" s="792">
        <f t="shared" ref="HN121:HN130" si="1010">CD121+DW121+FP121</f>
        <v>0</v>
      </c>
      <c r="HO121" s="792">
        <f t="shared" ref="HO121:HO130" si="1011">AO121+CE121+DX121+FQ121</f>
        <v>0</v>
      </c>
      <c r="HP121" s="792">
        <f t="shared" ref="HP121:HP130" si="1012">AP121+CF121+DY121+FR121</f>
        <v>0</v>
      </c>
      <c r="HQ121" s="792">
        <f t="shared" ref="HQ121:HQ130" si="1013">AQ121+CG121+DZ121+FS121</f>
        <v>0</v>
      </c>
      <c r="HR121" s="792">
        <f t="shared" ref="HR121:HR130" si="1014">AR121+CH121+EA121+FT121</f>
        <v>0</v>
      </c>
      <c r="HS121" s="792">
        <f t="shared" ref="HS121:HS130" si="1015">FU121</f>
        <v>0</v>
      </c>
      <c r="HT121" s="792">
        <f t="shared" ref="HT121:HT130" si="1016">AS121+CI121+EB121+FV121</f>
        <v>0</v>
      </c>
      <c r="HU121" s="792">
        <f t="shared" ref="HU121:HU130" si="1017">AT121+CJ121+EC121+FW121</f>
        <v>0</v>
      </c>
      <c r="HV121" s="792">
        <f t="shared" ref="HV121:HV130" si="1018">AU121+CK121+ED121+FX121</f>
        <v>0</v>
      </c>
      <c r="HW121" s="792">
        <f t="shared" ref="HW121:HW130" si="1019">AV121+CL121+EE121+FY121</f>
        <v>0</v>
      </c>
      <c r="HX121" s="792">
        <f t="shared" ref="HX121:HX130" si="1020">FZ121</f>
        <v>0</v>
      </c>
      <c r="HY121" s="792">
        <f t="shared" ref="HY121:HY130" si="1021">AW121+CM121+EF121+GA121</f>
        <v>0</v>
      </c>
      <c r="HZ121" s="792">
        <f t="shared" ref="HZ121:HZ130" si="1022">AX121+CN121+EG121+GB121</f>
        <v>0</v>
      </c>
      <c r="IA121" s="792">
        <f t="shared" ref="IA121:IA130" si="1023">AY121+CO121+EH121+GC121</f>
        <v>0</v>
      </c>
      <c r="IB121" s="792">
        <f t="shared" ref="IB121:IB130" si="1024">AZ121+CP121+EI121+GD121</f>
        <v>0</v>
      </c>
      <c r="IC121" s="792">
        <f t="shared" ref="IC121:IC130" si="1025">GE121</f>
        <v>0</v>
      </c>
      <c r="ID121" s="792">
        <f t="shared" ref="ID121:ID130" si="1026">BA121+CQ121+EJ121+GF121</f>
        <v>0</v>
      </c>
      <c r="IE121" s="792">
        <f t="shared" ref="IE121:IE130" si="1027">BB121+CR121+EK121+GG121</f>
        <v>0</v>
      </c>
      <c r="IF121" s="792">
        <f t="shared" ref="IF121:IF130" si="1028">BC121+CS121+EL121+GH121</f>
        <v>0</v>
      </c>
      <c r="IG121" s="792">
        <f t="shared" ref="IG121:IG130" si="1029">BD121+CT121+EM121+GI121</f>
        <v>0</v>
      </c>
      <c r="IH121" s="792">
        <f t="shared" ref="IH121:IH130" si="1030">CU121+GJ121</f>
        <v>0</v>
      </c>
      <c r="II121" s="792">
        <f t="shared" ref="II121:II130" si="1031">BE121+CV121+EN121+GK121</f>
        <v>0</v>
      </c>
      <c r="IJ121" s="792">
        <f t="shared" ref="IJ121:IJ130" si="1032">BF121+CW121+EO121+GL121</f>
        <v>0</v>
      </c>
      <c r="IK121" s="792">
        <f t="shared" ref="IK121:IK130" si="1033">BG121+CX121+EP121+GM121</f>
        <v>0</v>
      </c>
      <c r="IL121" s="792">
        <f t="shared" ref="IL121:IL130" si="1034">BH121+CY121+EQ121+GM121</f>
        <v>0</v>
      </c>
      <c r="IM121" s="792">
        <f t="shared" ref="IM121:IM130" si="1035">CZ121+ER121+GO121</f>
        <v>0</v>
      </c>
      <c r="IN121" s="792">
        <f t="shared" ref="IN121:IN130" si="1036">BI121+DA121+ES121+GP121</f>
        <v>0</v>
      </c>
      <c r="IO121" s="792"/>
      <c r="IP121" s="792"/>
      <c r="IQ121" s="792"/>
      <c r="IR121" s="792"/>
      <c r="IS121" s="792">
        <f t="shared" ref="IS121:IS130" si="1037">GZ121+HE121+HJ121+HO121+HT121+HY121+ID121+II121+IN121</f>
        <v>0</v>
      </c>
      <c r="IT121" s="792">
        <f t="shared" ref="IT121:IT130" si="1038">HA121+HF121+HK121+HP121+HU121+HZ121+IE121+IJ121+IO121</f>
        <v>350675000</v>
      </c>
      <c r="IU121" s="792">
        <f t="shared" ref="IU121:IU130" si="1039">HB121+HG121+HL121+HQ121+HV121+IA121+IF121+IK121+IP121</f>
        <v>211605933</v>
      </c>
      <c r="IV121" s="792">
        <f t="shared" ref="IV121:IV130" si="1040">HC121+HH121+HM121+HR121+HW121+IB121+IG121+IL121+IQ121</f>
        <v>211605933</v>
      </c>
      <c r="IW121" s="793">
        <f t="shared" ref="IW121:IW130" si="1041">HD121+HI121+HN121+HS121+HX121+IC121+IH121+IM121+IR121</f>
        <v>0</v>
      </c>
    </row>
    <row r="122" spans="1:257" ht="92.25" customHeight="1" x14ac:dyDescent="0.2">
      <c r="A122" s="346"/>
      <c r="B122" s="346"/>
      <c r="C122" s="286"/>
      <c r="D122" s="1023"/>
      <c r="E122" s="356"/>
      <c r="F122" s="356"/>
      <c r="G122" s="800">
        <v>84</v>
      </c>
      <c r="H122" s="848" t="s">
        <v>318</v>
      </c>
      <c r="I122" s="450" t="s">
        <v>319</v>
      </c>
      <c r="J122" s="423" t="s">
        <v>266</v>
      </c>
      <c r="K122" s="437">
        <v>1</v>
      </c>
      <c r="L122" s="429" t="s">
        <v>73</v>
      </c>
      <c r="M122" s="437">
        <v>0</v>
      </c>
      <c r="N122" s="430">
        <v>30</v>
      </c>
      <c r="O122" s="430">
        <v>3.75</v>
      </c>
      <c r="P122" s="431">
        <v>0</v>
      </c>
      <c r="Q122" s="430">
        <v>15</v>
      </c>
      <c r="R122" s="275"/>
      <c r="S122" s="432">
        <v>17</v>
      </c>
      <c r="T122" s="430">
        <v>26</v>
      </c>
      <c r="U122" s="430"/>
      <c r="V122" s="431">
        <v>44</v>
      </c>
      <c r="W122" s="451">
        <v>30</v>
      </c>
      <c r="X122" s="429"/>
      <c r="Y122" s="757">
        <v>44</v>
      </c>
      <c r="Z122" s="452"/>
      <c r="AA122" s="273">
        <v>4</v>
      </c>
      <c r="AB122" s="347" t="s">
        <v>114</v>
      </c>
      <c r="AC122" s="45"/>
      <c r="AD122" s="42"/>
      <c r="AE122" s="41"/>
      <c r="AF122" s="41"/>
      <c r="AG122" s="45"/>
      <c r="AH122" s="42"/>
      <c r="AI122" s="42"/>
      <c r="AJ122" s="42"/>
      <c r="AK122" s="45"/>
      <c r="AL122" s="42"/>
      <c r="AM122" s="42"/>
      <c r="AN122" s="42"/>
      <c r="AO122" s="45"/>
      <c r="AP122" s="42"/>
      <c r="AQ122" s="42"/>
      <c r="AR122" s="42"/>
      <c r="AS122" s="45"/>
      <c r="AT122" s="42"/>
      <c r="AU122" s="41"/>
      <c r="AV122" s="41"/>
      <c r="AW122" s="45"/>
      <c r="AX122" s="42"/>
      <c r="AY122" s="42"/>
      <c r="AZ122" s="42"/>
      <c r="BA122" s="45"/>
      <c r="BB122" s="42"/>
      <c r="BC122" s="42"/>
      <c r="BD122" s="42"/>
      <c r="BE122" s="45"/>
      <c r="BF122" s="42"/>
      <c r="BG122" s="41"/>
      <c r="BH122" s="41"/>
      <c r="BI122" s="45"/>
      <c r="BJ122" s="42"/>
      <c r="BK122" s="42"/>
      <c r="BL122" s="42"/>
      <c r="BM122" s="40">
        <f t="shared" si="982"/>
        <v>0</v>
      </c>
      <c r="BN122" s="41">
        <f t="shared" si="983"/>
        <v>0</v>
      </c>
      <c r="BO122" s="41">
        <f t="shared" si="984"/>
        <v>0</v>
      </c>
      <c r="BP122" s="41">
        <f t="shared" si="985"/>
        <v>0</v>
      </c>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2">
        <f t="shared" si="986"/>
        <v>0</v>
      </c>
      <c r="DF122" s="82">
        <f t="shared" si="987"/>
        <v>0</v>
      </c>
      <c r="DG122" s="82">
        <f t="shared" si="987"/>
        <v>0</v>
      </c>
      <c r="DH122" s="82">
        <f t="shared" si="987"/>
        <v>0</v>
      </c>
      <c r="DI122" s="82"/>
      <c r="DJ122" s="88"/>
      <c r="DK122" s="57"/>
      <c r="DL122" s="88"/>
      <c r="DM122" s="88"/>
      <c r="DN122" s="88"/>
      <c r="DO122" s="57"/>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7"/>
      <c r="EU122" s="87"/>
      <c r="EV122" s="87"/>
      <c r="EW122" s="82">
        <f t="shared" si="988"/>
        <v>0</v>
      </c>
      <c r="EX122" s="90">
        <f t="shared" si="988"/>
        <v>0</v>
      </c>
      <c r="EY122" s="90">
        <f t="shared" si="989"/>
        <v>0</v>
      </c>
      <c r="EZ122" s="90">
        <f t="shared" si="990"/>
        <v>0</v>
      </c>
      <c r="FA122" s="173"/>
      <c r="FB122" s="87"/>
      <c r="FC122" s="88"/>
      <c r="FD122" s="88"/>
      <c r="FE122" s="88"/>
      <c r="FF122" s="133"/>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2">
        <f t="shared" si="991"/>
        <v>0</v>
      </c>
      <c r="GV122" s="82">
        <f t="shared" si="992"/>
        <v>0</v>
      </c>
      <c r="GW122" s="82">
        <f t="shared" si="993"/>
        <v>0</v>
      </c>
      <c r="GX122" s="82">
        <f t="shared" si="994"/>
        <v>0</v>
      </c>
      <c r="GY122" s="792">
        <f t="shared" si="995"/>
        <v>0</v>
      </c>
      <c r="GZ122" s="792">
        <f t="shared" si="996"/>
        <v>0</v>
      </c>
      <c r="HA122" s="792">
        <f t="shared" si="997"/>
        <v>0</v>
      </c>
      <c r="HB122" s="792">
        <f t="shared" si="998"/>
        <v>0</v>
      </c>
      <c r="HC122" s="792">
        <f t="shared" si="999"/>
        <v>0</v>
      </c>
      <c r="HD122" s="792">
        <f t="shared" si="1000"/>
        <v>0</v>
      </c>
      <c r="HE122" s="792">
        <f t="shared" si="1001"/>
        <v>0</v>
      </c>
      <c r="HF122" s="792">
        <f t="shared" si="1002"/>
        <v>0</v>
      </c>
      <c r="HG122" s="792">
        <f t="shared" si="1003"/>
        <v>0</v>
      </c>
      <c r="HH122" s="792">
        <f t="shared" si="1004"/>
        <v>0</v>
      </c>
      <c r="HI122" s="792">
        <f t="shared" si="1005"/>
        <v>0</v>
      </c>
      <c r="HJ122" s="792">
        <f t="shared" si="1006"/>
        <v>0</v>
      </c>
      <c r="HK122" s="792">
        <f t="shared" si="1007"/>
        <v>0</v>
      </c>
      <c r="HL122" s="792">
        <f t="shared" si="1008"/>
        <v>0</v>
      </c>
      <c r="HM122" s="792">
        <f t="shared" si="1009"/>
        <v>0</v>
      </c>
      <c r="HN122" s="792">
        <f t="shared" si="1010"/>
        <v>0</v>
      </c>
      <c r="HO122" s="792">
        <f t="shared" si="1011"/>
        <v>0</v>
      </c>
      <c r="HP122" s="792">
        <f t="shared" si="1012"/>
        <v>0</v>
      </c>
      <c r="HQ122" s="792">
        <f t="shared" si="1013"/>
        <v>0</v>
      </c>
      <c r="HR122" s="792">
        <f t="shared" si="1014"/>
        <v>0</v>
      </c>
      <c r="HS122" s="792">
        <f t="shared" si="1015"/>
        <v>0</v>
      </c>
      <c r="HT122" s="792">
        <f t="shared" si="1016"/>
        <v>0</v>
      </c>
      <c r="HU122" s="792">
        <f t="shared" si="1017"/>
        <v>0</v>
      </c>
      <c r="HV122" s="792">
        <f t="shared" si="1018"/>
        <v>0</v>
      </c>
      <c r="HW122" s="792">
        <f t="shared" si="1019"/>
        <v>0</v>
      </c>
      <c r="HX122" s="792">
        <f t="shared" si="1020"/>
        <v>0</v>
      </c>
      <c r="HY122" s="792">
        <f t="shared" si="1021"/>
        <v>0</v>
      </c>
      <c r="HZ122" s="792">
        <f t="shared" si="1022"/>
        <v>0</v>
      </c>
      <c r="IA122" s="792">
        <f t="shared" si="1023"/>
        <v>0</v>
      </c>
      <c r="IB122" s="792">
        <f t="shared" si="1024"/>
        <v>0</v>
      </c>
      <c r="IC122" s="792">
        <f t="shared" si="1025"/>
        <v>0</v>
      </c>
      <c r="ID122" s="792">
        <f t="shared" si="1026"/>
        <v>0</v>
      </c>
      <c r="IE122" s="792">
        <f t="shared" si="1027"/>
        <v>0</v>
      </c>
      <c r="IF122" s="792">
        <f t="shared" si="1028"/>
        <v>0</v>
      </c>
      <c r="IG122" s="792">
        <f t="shared" si="1029"/>
        <v>0</v>
      </c>
      <c r="IH122" s="792">
        <f t="shared" si="1030"/>
        <v>0</v>
      </c>
      <c r="II122" s="792">
        <f t="shared" si="1031"/>
        <v>0</v>
      </c>
      <c r="IJ122" s="792">
        <f t="shared" si="1032"/>
        <v>0</v>
      </c>
      <c r="IK122" s="792">
        <f t="shared" si="1033"/>
        <v>0</v>
      </c>
      <c r="IL122" s="792">
        <f t="shared" si="1034"/>
        <v>0</v>
      </c>
      <c r="IM122" s="792">
        <f t="shared" si="1035"/>
        <v>0</v>
      </c>
      <c r="IN122" s="792">
        <f t="shared" si="1036"/>
        <v>0</v>
      </c>
      <c r="IO122" s="792"/>
      <c r="IP122" s="792"/>
      <c r="IQ122" s="792"/>
      <c r="IR122" s="792"/>
      <c r="IS122" s="792">
        <f t="shared" si="1037"/>
        <v>0</v>
      </c>
      <c r="IT122" s="792">
        <f t="shared" si="1038"/>
        <v>0</v>
      </c>
      <c r="IU122" s="792">
        <f t="shared" si="1039"/>
        <v>0</v>
      </c>
      <c r="IV122" s="792">
        <f t="shared" si="1040"/>
        <v>0</v>
      </c>
      <c r="IW122" s="793">
        <f t="shared" si="1041"/>
        <v>0</v>
      </c>
    </row>
    <row r="123" spans="1:257" ht="78" customHeight="1" x14ac:dyDescent="0.2">
      <c r="A123" s="346"/>
      <c r="B123" s="346"/>
      <c r="C123" s="284">
        <v>16</v>
      </c>
      <c r="D123" s="986"/>
      <c r="E123" s="294">
        <v>45</v>
      </c>
      <c r="F123" s="294">
        <v>90</v>
      </c>
      <c r="G123" s="800">
        <v>85</v>
      </c>
      <c r="H123" s="848" t="s">
        <v>320</v>
      </c>
      <c r="I123" s="450" t="s">
        <v>321</v>
      </c>
      <c r="J123" s="423" t="s">
        <v>266</v>
      </c>
      <c r="K123" s="437">
        <v>1</v>
      </c>
      <c r="L123" s="429" t="s">
        <v>73</v>
      </c>
      <c r="M123" s="437">
        <v>0</v>
      </c>
      <c r="N123" s="430">
        <v>30</v>
      </c>
      <c r="O123" s="430">
        <v>4</v>
      </c>
      <c r="P123" s="431">
        <v>4</v>
      </c>
      <c r="Q123" s="430">
        <v>15</v>
      </c>
      <c r="R123" s="275"/>
      <c r="S123" s="432">
        <v>26</v>
      </c>
      <c r="T123" s="430">
        <v>26</v>
      </c>
      <c r="U123" s="430"/>
      <c r="V123" s="431">
        <v>54</v>
      </c>
      <c r="W123" s="451">
        <v>30</v>
      </c>
      <c r="X123" s="429"/>
      <c r="Y123" s="757">
        <v>54</v>
      </c>
      <c r="Z123" s="452"/>
      <c r="AA123" s="273">
        <v>4</v>
      </c>
      <c r="AB123" s="347" t="s">
        <v>114</v>
      </c>
      <c r="AC123" s="45"/>
      <c r="AD123" s="42"/>
      <c r="AE123" s="41"/>
      <c r="AF123" s="41"/>
      <c r="AG123" s="45"/>
      <c r="AH123" s="42">
        <v>15000000</v>
      </c>
      <c r="AI123" s="42">
        <v>15000000</v>
      </c>
      <c r="AJ123" s="42">
        <v>15000000</v>
      </c>
      <c r="AK123" s="45"/>
      <c r="AL123" s="42"/>
      <c r="AM123" s="42"/>
      <c r="AN123" s="42"/>
      <c r="AO123" s="45"/>
      <c r="AP123" s="42"/>
      <c r="AQ123" s="42"/>
      <c r="AR123" s="42"/>
      <c r="AS123" s="45"/>
      <c r="AT123" s="42"/>
      <c r="AU123" s="41"/>
      <c r="AV123" s="41"/>
      <c r="AW123" s="45"/>
      <c r="AX123" s="42"/>
      <c r="AY123" s="42"/>
      <c r="AZ123" s="42"/>
      <c r="BA123" s="45"/>
      <c r="BB123" s="42"/>
      <c r="BC123" s="42"/>
      <c r="BD123" s="42"/>
      <c r="BE123" s="45"/>
      <c r="BF123" s="42"/>
      <c r="BG123" s="41"/>
      <c r="BH123" s="41"/>
      <c r="BI123" s="45"/>
      <c r="BJ123" s="42"/>
      <c r="BK123" s="42"/>
      <c r="BL123" s="42"/>
      <c r="BM123" s="40">
        <f t="shared" si="982"/>
        <v>0</v>
      </c>
      <c r="BN123" s="41">
        <f t="shared" si="983"/>
        <v>15000000</v>
      </c>
      <c r="BO123" s="41">
        <f t="shared" si="984"/>
        <v>15000000</v>
      </c>
      <c r="BP123" s="41">
        <f t="shared" si="985"/>
        <v>15000000</v>
      </c>
      <c r="BQ123" s="87"/>
      <c r="BR123" s="87"/>
      <c r="BS123" s="87"/>
      <c r="BT123" s="87"/>
      <c r="BU123" s="87"/>
      <c r="BV123" s="87">
        <v>20000000</v>
      </c>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2">
        <f t="shared" si="986"/>
        <v>0</v>
      </c>
      <c r="DF123" s="102">
        <f t="shared" si="987"/>
        <v>20000000</v>
      </c>
      <c r="DG123" s="102">
        <f t="shared" si="987"/>
        <v>0</v>
      </c>
      <c r="DH123" s="102">
        <f t="shared" si="987"/>
        <v>0</v>
      </c>
      <c r="DI123" s="102"/>
      <c r="DJ123" s="88"/>
      <c r="DK123" s="57"/>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7"/>
      <c r="EU123" s="87"/>
      <c r="EV123" s="87"/>
      <c r="EW123" s="82">
        <f t="shared" si="988"/>
        <v>0</v>
      </c>
      <c r="EX123" s="90">
        <f t="shared" si="988"/>
        <v>0</v>
      </c>
      <c r="EY123" s="90">
        <f t="shared" si="989"/>
        <v>0</v>
      </c>
      <c r="EZ123" s="90">
        <f t="shared" si="990"/>
        <v>0</v>
      </c>
      <c r="FA123" s="173"/>
      <c r="FB123" s="87"/>
      <c r="FC123" s="88"/>
      <c r="FD123" s="88"/>
      <c r="FE123" s="88"/>
      <c r="FF123" s="133"/>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2">
        <f t="shared" si="991"/>
        <v>0</v>
      </c>
      <c r="GV123" s="82">
        <f t="shared" si="992"/>
        <v>0</v>
      </c>
      <c r="GW123" s="82">
        <f t="shared" si="993"/>
        <v>0</v>
      </c>
      <c r="GX123" s="82">
        <f t="shared" si="994"/>
        <v>0</v>
      </c>
      <c r="GY123" s="792">
        <f t="shared" si="995"/>
        <v>0</v>
      </c>
      <c r="GZ123" s="792">
        <f t="shared" si="996"/>
        <v>0</v>
      </c>
      <c r="HA123" s="792">
        <f t="shared" si="997"/>
        <v>0</v>
      </c>
      <c r="HB123" s="792">
        <f t="shared" si="998"/>
        <v>0</v>
      </c>
      <c r="HC123" s="792">
        <f t="shared" si="999"/>
        <v>0</v>
      </c>
      <c r="HD123" s="792">
        <f t="shared" si="1000"/>
        <v>0</v>
      </c>
      <c r="HE123" s="792">
        <f t="shared" si="1001"/>
        <v>0</v>
      </c>
      <c r="HF123" s="792">
        <f t="shared" si="1002"/>
        <v>35000000</v>
      </c>
      <c r="HG123" s="792">
        <f t="shared" si="1003"/>
        <v>15000000</v>
      </c>
      <c r="HH123" s="792">
        <f t="shared" si="1004"/>
        <v>15000000</v>
      </c>
      <c r="HI123" s="792">
        <f t="shared" si="1005"/>
        <v>0</v>
      </c>
      <c r="HJ123" s="792">
        <f t="shared" si="1006"/>
        <v>0</v>
      </c>
      <c r="HK123" s="792">
        <f t="shared" si="1007"/>
        <v>0</v>
      </c>
      <c r="HL123" s="792">
        <f t="shared" si="1008"/>
        <v>0</v>
      </c>
      <c r="HM123" s="792">
        <f t="shared" si="1009"/>
        <v>0</v>
      </c>
      <c r="HN123" s="792">
        <f t="shared" si="1010"/>
        <v>0</v>
      </c>
      <c r="HO123" s="792">
        <f t="shared" si="1011"/>
        <v>0</v>
      </c>
      <c r="HP123" s="792">
        <f t="shared" si="1012"/>
        <v>0</v>
      </c>
      <c r="HQ123" s="792">
        <f t="shared" si="1013"/>
        <v>0</v>
      </c>
      <c r="HR123" s="792">
        <f t="shared" si="1014"/>
        <v>0</v>
      </c>
      <c r="HS123" s="792">
        <f t="shared" si="1015"/>
        <v>0</v>
      </c>
      <c r="HT123" s="792">
        <f t="shared" si="1016"/>
        <v>0</v>
      </c>
      <c r="HU123" s="792">
        <f t="shared" si="1017"/>
        <v>0</v>
      </c>
      <c r="HV123" s="792">
        <f t="shared" si="1018"/>
        <v>0</v>
      </c>
      <c r="HW123" s="792">
        <f t="shared" si="1019"/>
        <v>0</v>
      </c>
      <c r="HX123" s="792">
        <f t="shared" si="1020"/>
        <v>0</v>
      </c>
      <c r="HY123" s="792">
        <f t="shared" si="1021"/>
        <v>0</v>
      </c>
      <c r="HZ123" s="792">
        <f t="shared" si="1022"/>
        <v>0</v>
      </c>
      <c r="IA123" s="792">
        <f t="shared" si="1023"/>
        <v>0</v>
      </c>
      <c r="IB123" s="792">
        <f t="shared" si="1024"/>
        <v>0</v>
      </c>
      <c r="IC123" s="792">
        <f t="shared" si="1025"/>
        <v>0</v>
      </c>
      <c r="ID123" s="792">
        <f t="shared" si="1026"/>
        <v>0</v>
      </c>
      <c r="IE123" s="792">
        <f t="shared" si="1027"/>
        <v>0</v>
      </c>
      <c r="IF123" s="792">
        <f t="shared" si="1028"/>
        <v>0</v>
      </c>
      <c r="IG123" s="792">
        <f t="shared" si="1029"/>
        <v>0</v>
      </c>
      <c r="IH123" s="792">
        <f t="shared" si="1030"/>
        <v>0</v>
      </c>
      <c r="II123" s="792">
        <f t="shared" si="1031"/>
        <v>0</v>
      </c>
      <c r="IJ123" s="792">
        <f t="shared" si="1032"/>
        <v>0</v>
      </c>
      <c r="IK123" s="792">
        <f t="shared" si="1033"/>
        <v>0</v>
      </c>
      <c r="IL123" s="792">
        <f t="shared" si="1034"/>
        <v>0</v>
      </c>
      <c r="IM123" s="792">
        <f t="shared" si="1035"/>
        <v>0</v>
      </c>
      <c r="IN123" s="792">
        <f t="shared" si="1036"/>
        <v>0</v>
      </c>
      <c r="IO123" s="792"/>
      <c r="IP123" s="792"/>
      <c r="IQ123" s="792"/>
      <c r="IR123" s="792"/>
      <c r="IS123" s="792">
        <f t="shared" si="1037"/>
        <v>0</v>
      </c>
      <c r="IT123" s="792">
        <f t="shared" si="1038"/>
        <v>35000000</v>
      </c>
      <c r="IU123" s="792">
        <f t="shared" si="1039"/>
        <v>15000000</v>
      </c>
      <c r="IV123" s="792">
        <f t="shared" si="1040"/>
        <v>15000000</v>
      </c>
      <c r="IW123" s="793">
        <f t="shared" si="1041"/>
        <v>0</v>
      </c>
    </row>
    <row r="124" spans="1:257" ht="83.25" customHeight="1" x14ac:dyDescent="0.2">
      <c r="A124" s="346"/>
      <c r="B124" s="346"/>
      <c r="C124" s="286"/>
      <c r="D124" s="319"/>
      <c r="E124" s="356"/>
      <c r="F124" s="356"/>
      <c r="G124" s="800">
        <v>86</v>
      </c>
      <c r="H124" s="848" t="s">
        <v>322</v>
      </c>
      <c r="I124" s="450" t="s">
        <v>323</v>
      </c>
      <c r="J124" s="423" t="s">
        <v>266</v>
      </c>
      <c r="K124" s="437">
        <v>1</v>
      </c>
      <c r="L124" s="429" t="s">
        <v>73</v>
      </c>
      <c r="M124" s="437">
        <v>0</v>
      </c>
      <c r="N124" s="430">
        <v>8</v>
      </c>
      <c r="O124" s="430">
        <v>1</v>
      </c>
      <c r="P124" s="431">
        <v>1</v>
      </c>
      <c r="Q124" s="430">
        <v>4</v>
      </c>
      <c r="R124" s="952">
        <v>3</v>
      </c>
      <c r="S124" s="432">
        <v>3</v>
      </c>
      <c r="T124" s="430">
        <v>7</v>
      </c>
      <c r="U124" s="796">
        <v>3</v>
      </c>
      <c r="V124" s="431">
        <v>3</v>
      </c>
      <c r="W124" s="451">
        <v>8</v>
      </c>
      <c r="X124" s="797">
        <v>1</v>
      </c>
      <c r="Y124" s="759">
        <v>1</v>
      </c>
      <c r="Z124" s="452"/>
      <c r="AA124" s="273">
        <v>4</v>
      </c>
      <c r="AB124" s="347" t="s">
        <v>114</v>
      </c>
      <c r="AC124" s="45"/>
      <c r="AD124" s="42"/>
      <c r="AE124" s="41"/>
      <c r="AF124" s="41"/>
      <c r="AG124" s="45"/>
      <c r="AH124" s="42"/>
      <c r="AI124" s="42"/>
      <c r="AJ124" s="42"/>
      <c r="AK124" s="45"/>
      <c r="AL124" s="42"/>
      <c r="AM124" s="42"/>
      <c r="AN124" s="42"/>
      <c r="AO124" s="45"/>
      <c r="AP124" s="42"/>
      <c r="AQ124" s="42"/>
      <c r="AR124" s="42"/>
      <c r="AS124" s="45"/>
      <c r="AT124" s="42"/>
      <c r="AU124" s="41"/>
      <c r="AV124" s="41"/>
      <c r="AW124" s="45"/>
      <c r="AX124" s="42"/>
      <c r="AY124" s="42"/>
      <c r="AZ124" s="42"/>
      <c r="BA124" s="45"/>
      <c r="BB124" s="42"/>
      <c r="BC124" s="42"/>
      <c r="BD124" s="42"/>
      <c r="BE124" s="45"/>
      <c r="BF124" s="42"/>
      <c r="BG124" s="41"/>
      <c r="BH124" s="41"/>
      <c r="BI124" s="45"/>
      <c r="BJ124" s="42"/>
      <c r="BK124" s="42"/>
      <c r="BL124" s="42"/>
      <c r="BM124" s="40">
        <f t="shared" si="982"/>
        <v>0</v>
      </c>
      <c r="BN124" s="41">
        <f t="shared" si="983"/>
        <v>0</v>
      </c>
      <c r="BO124" s="41">
        <f t="shared" si="984"/>
        <v>0</v>
      </c>
      <c r="BP124" s="41">
        <f t="shared" si="985"/>
        <v>0</v>
      </c>
      <c r="BQ124" s="87"/>
      <c r="BR124" s="87"/>
      <c r="BS124" s="87"/>
      <c r="BT124" s="87"/>
      <c r="BU124" s="87"/>
      <c r="BV124" s="87">
        <v>20000000</v>
      </c>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2">
        <f t="shared" si="986"/>
        <v>0</v>
      </c>
      <c r="DF124" s="102">
        <f t="shared" ref="DF124:DF130" si="1042">BR124+BV124+CA124+CF124+CJ124+CN124+CR124+CW124+DB124</f>
        <v>20000000</v>
      </c>
      <c r="DG124" s="102">
        <f t="shared" ref="DG124:DG130" si="1043">BS124+BW124+CB124+CG124+CK124+CO124+CS124+CX124+DC124</f>
        <v>0</v>
      </c>
      <c r="DH124" s="102">
        <f t="shared" ref="DH124:DH130" si="1044">BT124+BX124+CC124+CH124+CL124+CP124+CT124+CY124+DD124</f>
        <v>0</v>
      </c>
      <c r="DI124" s="102"/>
      <c r="DJ124" s="88"/>
      <c r="DK124" s="57"/>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7"/>
      <c r="EU124" s="87"/>
      <c r="EV124" s="87"/>
      <c r="EW124" s="82">
        <f t="shared" si="988"/>
        <v>0</v>
      </c>
      <c r="EX124" s="90">
        <f t="shared" si="988"/>
        <v>0</v>
      </c>
      <c r="EY124" s="90">
        <f t="shared" si="989"/>
        <v>0</v>
      </c>
      <c r="EZ124" s="90">
        <f t="shared" si="990"/>
        <v>0</v>
      </c>
      <c r="FA124" s="173"/>
      <c r="FB124" s="87"/>
      <c r="FC124" s="88"/>
      <c r="FD124" s="88"/>
      <c r="FE124" s="88"/>
      <c r="FF124" s="133"/>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2">
        <f t="shared" si="991"/>
        <v>0</v>
      </c>
      <c r="GV124" s="82">
        <f t="shared" si="992"/>
        <v>0</v>
      </c>
      <c r="GW124" s="82">
        <f t="shared" si="993"/>
        <v>0</v>
      </c>
      <c r="GX124" s="82">
        <f t="shared" si="994"/>
        <v>0</v>
      </c>
      <c r="GY124" s="792">
        <f t="shared" si="995"/>
        <v>0</v>
      </c>
      <c r="GZ124" s="792">
        <f t="shared" si="996"/>
        <v>0</v>
      </c>
      <c r="HA124" s="792">
        <f t="shared" si="997"/>
        <v>0</v>
      </c>
      <c r="HB124" s="792">
        <f t="shared" si="998"/>
        <v>0</v>
      </c>
      <c r="HC124" s="792">
        <f t="shared" si="999"/>
        <v>0</v>
      </c>
      <c r="HD124" s="792">
        <f t="shared" si="1000"/>
        <v>0</v>
      </c>
      <c r="HE124" s="792">
        <f t="shared" si="1001"/>
        <v>0</v>
      </c>
      <c r="HF124" s="792">
        <f t="shared" si="1002"/>
        <v>20000000</v>
      </c>
      <c r="HG124" s="792">
        <f t="shared" si="1003"/>
        <v>0</v>
      </c>
      <c r="HH124" s="792">
        <f t="shared" si="1004"/>
        <v>0</v>
      </c>
      <c r="HI124" s="792">
        <f t="shared" si="1005"/>
        <v>0</v>
      </c>
      <c r="HJ124" s="792">
        <f t="shared" si="1006"/>
        <v>0</v>
      </c>
      <c r="HK124" s="792">
        <f t="shared" si="1007"/>
        <v>0</v>
      </c>
      <c r="HL124" s="792">
        <f t="shared" si="1008"/>
        <v>0</v>
      </c>
      <c r="HM124" s="792">
        <f t="shared" si="1009"/>
        <v>0</v>
      </c>
      <c r="HN124" s="792">
        <f t="shared" si="1010"/>
        <v>0</v>
      </c>
      <c r="HO124" s="792">
        <f t="shared" si="1011"/>
        <v>0</v>
      </c>
      <c r="HP124" s="792">
        <f t="shared" si="1012"/>
        <v>0</v>
      </c>
      <c r="HQ124" s="792">
        <f t="shared" si="1013"/>
        <v>0</v>
      </c>
      <c r="HR124" s="792">
        <f t="shared" si="1014"/>
        <v>0</v>
      </c>
      <c r="HS124" s="792">
        <f t="shared" si="1015"/>
        <v>0</v>
      </c>
      <c r="HT124" s="792">
        <f t="shared" si="1016"/>
        <v>0</v>
      </c>
      <c r="HU124" s="792">
        <f t="shared" si="1017"/>
        <v>0</v>
      </c>
      <c r="HV124" s="792">
        <f t="shared" si="1018"/>
        <v>0</v>
      </c>
      <c r="HW124" s="792">
        <f t="shared" si="1019"/>
        <v>0</v>
      </c>
      <c r="HX124" s="792">
        <f t="shared" si="1020"/>
        <v>0</v>
      </c>
      <c r="HY124" s="792">
        <f t="shared" si="1021"/>
        <v>0</v>
      </c>
      <c r="HZ124" s="792">
        <f t="shared" si="1022"/>
        <v>0</v>
      </c>
      <c r="IA124" s="792">
        <f t="shared" si="1023"/>
        <v>0</v>
      </c>
      <c r="IB124" s="792">
        <f t="shared" si="1024"/>
        <v>0</v>
      </c>
      <c r="IC124" s="792">
        <f t="shared" si="1025"/>
        <v>0</v>
      </c>
      <c r="ID124" s="792">
        <f t="shared" si="1026"/>
        <v>0</v>
      </c>
      <c r="IE124" s="792">
        <f t="shared" si="1027"/>
        <v>0</v>
      </c>
      <c r="IF124" s="792">
        <f t="shared" si="1028"/>
        <v>0</v>
      </c>
      <c r="IG124" s="792">
        <f t="shared" si="1029"/>
        <v>0</v>
      </c>
      <c r="IH124" s="792">
        <f t="shared" si="1030"/>
        <v>0</v>
      </c>
      <c r="II124" s="792">
        <f t="shared" si="1031"/>
        <v>0</v>
      </c>
      <c r="IJ124" s="792">
        <f t="shared" si="1032"/>
        <v>0</v>
      </c>
      <c r="IK124" s="792">
        <f t="shared" si="1033"/>
        <v>0</v>
      </c>
      <c r="IL124" s="792">
        <f t="shared" si="1034"/>
        <v>0</v>
      </c>
      <c r="IM124" s="792">
        <f t="shared" si="1035"/>
        <v>0</v>
      </c>
      <c r="IN124" s="792">
        <f t="shared" si="1036"/>
        <v>0</v>
      </c>
      <c r="IO124" s="792"/>
      <c r="IP124" s="792"/>
      <c r="IQ124" s="792"/>
      <c r="IR124" s="792"/>
      <c r="IS124" s="792">
        <f t="shared" si="1037"/>
        <v>0</v>
      </c>
      <c r="IT124" s="792">
        <f t="shared" si="1038"/>
        <v>20000000</v>
      </c>
      <c r="IU124" s="792">
        <f t="shared" si="1039"/>
        <v>0</v>
      </c>
      <c r="IV124" s="792">
        <f t="shared" si="1040"/>
        <v>0</v>
      </c>
      <c r="IW124" s="793">
        <f t="shared" si="1041"/>
        <v>0</v>
      </c>
    </row>
    <row r="125" spans="1:257" ht="90.75" customHeight="1" x14ac:dyDescent="0.2">
      <c r="A125" s="346"/>
      <c r="B125" s="346">
        <v>50</v>
      </c>
      <c r="C125" s="284">
        <v>17</v>
      </c>
      <c r="D125" s="293" t="s">
        <v>299</v>
      </c>
      <c r="E125" s="446" t="s">
        <v>300</v>
      </c>
      <c r="F125" s="447">
        <v>0.5</v>
      </c>
      <c r="G125" s="800">
        <v>87</v>
      </c>
      <c r="H125" s="848" t="s">
        <v>324</v>
      </c>
      <c r="I125" s="450" t="s">
        <v>325</v>
      </c>
      <c r="J125" s="423" t="s">
        <v>266</v>
      </c>
      <c r="K125" s="437">
        <v>1</v>
      </c>
      <c r="L125" s="429" t="s">
        <v>58</v>
      </c>
      <c r="M125" s="437">
        <v>0</v>
      </c>
      <c r="N125" s="430">
        <v>30</v>
      </c>
      <c r="O125" s="430">
        <v>30</v>
      </c>
      <c r="P125" s="431">
        <v>30</v>
      </c>
      <c r="Q125" s="430">
        <v>30</v>
      </c>
      <c r="R125" s="275"/>
      <c r="S125" s="432">
        <v>30</v>
      </c>
      <c r="T125" s="430">
        <v>30</v>
      </c>
      <c r="U125" s="430"/>
      <c r="V125" s="431">
        <v>31</v>
      </c>
      <c r="W125" s="451">
        <v>30</v>
      </c>
      <c r="X125" s="429"/>
      <c r="Y125" s="757">
        <v>18</v>
      </c>
      <c r="Z125" s="427">
        <f>BM125/$BM$120</f>
        <v>2.352941176470588E-3</v>
      </c>
      <c r="AA125" s="273">
        <v>4</v>
      </c>
      <c r="AB125" s="347" t="s">
        <v>114</v>
      </c>
      <c r="AC125" s="45"/>
      <c r="AD125" s="42"/>
      <c r="AE125" s="41"/>
      <c r="AF125" s="41"/>
      <c r="AG125" s="45"/>
      <c r="AH125" s="42">
        <v>110000000</v>
      </c>
      <c r="AI125" s="42"/>
      <c r="AJ125" s="42"/>
      <c r="AK125" s="45">
        <v>10000000</v>
      </c>
      <c r="AL125" s="42">
        <v>10000000</v>
      </c>
      <c r="AM125" s="42"/>
      <c r="AN125" s="42"/>
      <c r="AO125" s="45"/>
      <c r="AP125" s="42"/>
      <c r="AQ125" s="42"/>
      <c r="AR125" s="42"/>
      <c r="AS125" s="45"/>
      <c r="AT125" s="42"/>
      <c r="AU125" s="41"/>
      <c r="AV125" s="41"/>
      <c r="AW125" s="45"/>
      <c r="AX125" s="42"/>
      <c r="AY125" s="42"/>
      <c r="AZ125" s="42"/>
      <c r="BA125" s="45"/>
      <c r="BB125" s="42"/>
      <c r="BC125" s="42"/>
      <c r="BD125" s="42"/>
      <c r="BE125" s="45"/>
      <c r="BF125" s="42"/>
      <c r="BG125" s="41"/>
      <c r="BH125" s="41"/>
      <c r="BI125" s="45"/>
      <c r="BJ125" s="42"/>
      <c r="BK125" s="42"/>
      <c r="BL125" s="42"/>
      <c r="BM125" s="40">
        <f t="shared" si="982"/>
        <v>10000000</v>
      </c>
      <c r="BN125" s="41">
        <f t="shared" si="983"/>
        <v>120000000</v>
      </c>
      <c r="BO125" s="41">
        <f t="shared" si="984"/>
        <v>0</v>
      </c>
      <c r="BP125" s="41">
        <f t="shared" si="985"/>
        <v>0</v>
      </c>
      <c r="BQ125" s="87"/>
      <c r="BR125" s="87"/>
      <c r="BS125" s="87"/>
      <c r="BT125" s="87"/>
      <c r="BU125" s="87"/>
      <c r="BV125" s="87"/>
      <c r="BW125" s="87"/>
      <c r="BX125" s="87"/>
      <c r="BY125" s="87"/>
      <c r="BZ125" s="87">
        <v>10000000</v>
      </c>
      <c r="CA125" s="87"/>
      <c r="CB125" s="87"/>
      <c r="CC125" s="87"/>
      <c r="CD125" s="87"/>
      <c r="CE125" s="87"/>
      <c r="CF125" s="87"/>
      <c r="CG125" s="87"/>
      <c r="CH125" s="87"/>
      <c r="CI125" s="87"/>
      <c r="CJ125" s="87"/>
      <c r="CK125" s="87"/>
      <c r="CL125" s="87"/>
      <c r="CM125" s="87"/>
      <c r="CN125" s="87"/>
      <c r="CO125" s="87"/>
      <c r="CP125" s="87"/>
      <c r="CQ125" s="87"/>
      <c r="CR125" s="87">
        <v>286276023</v>
      </c>
      <c r="CS125" s="87">
        <v>231068152</v>
      </c>
      <c r="CT125" s="87">
        <v>231068152</v>
      </c>
      <c r="CU125" s="87"/>
      <c r="CV125" s="87"/>
      <c r="CW125" s="87"/>
      <c r="CX125" s="87"/>
      <c r="CY125" s="87"/>
      <c r="CZ125" s="87"/>
      <c r="DA125" s="87"/>
      <c r="DB125" s="87"/>
      <c r="DC125" s="87"/>
      <c r="DD125" s="87"/>
      <c r="DE125" s="82">
        <f t="shared" si="986"/>
        <v>10000000</v>
      </c>
      <c r="DF125" s="102">
        <f t="shared" si="1042"/>
        <v>286276023</v>
      </c>
      <c r="DG125" s="102">
        <f t="shared" si="1043"/>
        <v>231068152</v>
      </c>
      <c r="DH125" s="102">
        <f t="shared" si="1044"/>
        <v>231068152</v>
      </c>
      <c r="DI125" s="102"/>
      <c r="DJ125" s="88"/>
      <c r="DK125" s="57"/>
      <c r="DL125" s="88"/>
      <c r="DM125" s="88"/>
      <c r="DN125" s="88"/>
      <c r="DO125" s="88">
        <v>30000000</v>
      </c>
      <c r="DP125" s="88">
        <v>29000000</v>
      </c>
      <c r="DQ125" s="88">
        <v>29000000</v>
      </c>
      <c r="DR125" s="88"/>
      <c r="DS125" s="88">
        <v>20000000</v>
      </c>
      <c r="DT125" s="88">
        <v>20000000</v>
      </c>
      <c r="DU125" s="88">
        <v>20000000</v>
      </c>
      <c r="DV125" s="88">
        <v>20000000</v>
      </c>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7"/>
      <c r="EU125" s="87"/>
      <c r="EV125" s="87"/>
      <c r="EW125" s="82">
        <f t="shared" si="988"/>
        <v>20000000</v>
      </c>
      <c r="EX125" s="90">
        <f t="shared" si="988"/>
        <v>50000000</v>
      </c>
      <c r="EY125" s="90">
        <f t="shared" si="989"/>
        <v>49000000</v>
      </c>
      <c r="EZ125" s="90">
        <f t="shared" si="990"/>
        <v>49000000</v>
      </c>
      <c r="FA125" s="173"/>
      <c r="FB125" s="87"/>
      <c r="FC125" s="88"/>
      <c r="FD125" s="88"/>
      <c r="FE125" s="88"/>
      <c r="FF125" s="133"/>
      <c r="FG125" s="87"/>
      <c r="FH125" s="87"/>
      <c r="FI125" s="87"/>
      <c r="FJ125" s="87"/>
      <c r="FK125" s="87"/>
      <c r="FL125" s="87">
        <v>10000000</v>
      </c>
      <c r="FM125" s="87">
        <v>19875000</v>
      </c>
      <c r="FN125" s="87">
        <v>19875000</v>
      </c>
      <c r="FO125" s="87">
        <v>19875000</v>
      </c>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2">
        <f t="shared" si="991"/>
        <v>10000000</v>
      </c>
      <c r="GV125" s="82">
        <f t="shared" si="992"/>
        <v>19875000</v>
      </c>
      <c r="GW125" s="82">
        <f t="shared" si="993"/>
        <v>19875000</v>
      </c>
      <c r="GX125" s="82">
        <f t="shared" si="994"/>
        <v>19875000</v>
      </c>
      <c r="GY125" s="792">
        <f t="shared" si="995"/>
        <v>0</v>
      </c>
      <c r="GZ125" s="792">
        <f t="shared" si="996"/>
        <v>0</v>
      </c>
      <c r="HA125" s="792">
        <f t="shared" si="997"/>
        <v>0</v>
      </c>
      <c r="HB125" s="792">
        <f t="shared" si="998"/>
        <v>0</v>
      </c>
      <c r="HC125" s="792">
        <f t="shared" si="999"/>
        <v>0</v>
      </c>
      <c r="HD125" s="792">
        <f t="shared" si="1000"/>
        <v>0</v>
      </c>
      <c r="HE125" s="792">
        <f t="shared" si="1001"/>
        <v>0</v>
      </c>
      <c r="HF125" s="792">
        <f t="shared" si="1002"/>
        <v>140000000</v>
      </c>
      <c r="HG125" s="792">
        <f t="shared" si="1003"/>
        <v>29000000</v>
      </c>
      <c r="HH125" s="792">
        <f t="shared" si="1004"/>
        <v>29000000</v>
      </c>
      <c r="HI125" s="792">
        <f t="shared" si="1005"/>
        <v>0</v>
      </c>
      <c r="HJ125" s="792">
        <f t="shared" si="1006"/>
        <v>50000000</v>
      </c>
      <c r="HK125" s="792">
        <f t="shared" si="1007"/>
        <v>49875000</v>
      </c>
      <c r="HL125" s="792">
        <f t="shared" si="1008"/>
        <v>39875000</v>
      </c>
      <c r="HM125" s="792">
        <f t="shared" si="1009"/>
        <v>39875000</v>
      </c>
      <c r="HN125" s="792">
        <f t="shared" si="1010"/>
        <v>0</v>
      </c>
      <c r="HO125" s="792">
        <f t="shared" si="1011"/>
        <v>0</v>
      </c>
      <c r="HP125" s="792">
        <f t="shared" si="1012"/>
        <v>0</v>
      </c>
      <c r="HQ125" s="792">
        <f t="shared" si="1013"/>
        <v>0</v>
      </c>
      <c r="HR125" s="792">
        <f t="shared" si="1014"/>
        <v>0</v>
      </c>
      <c r="HS125" s="792">
        <f t="shared" si="1015"/>
        <v>0</v>
      </c>
      <c r="HT125" s="792">
        <f t="shared" si="1016"/>
        <v>0</v>
      </c>
      <c r="HU125" s="792">
        <f t="shared" si="1017"/>
        <v>0</v>
      </c>
      <c r="HV125" s="792">
        <f t="shared" si="1018"/>
        <v>0</v>
      </c>
      <c r="HW125" s="792">
        <f t="shared" si="1019"/>
        <v>0</v>
      </c>
      <c r="HX125" s="792">
        <f t="shared" si="1020"/>
        <v>0</v>
      </c>
      <c r="HY125" s="792">
        <f t="shared" si="1021"/>
        <v>0</v>
      </c>
      <c r="HZ125" s="792">
        <f t="shared" si="1022"/>
        <v>0</v>
      </c>
      <c r="IA125" s="792">
        <f t="shared" si="1023"/>
        <v>0</v>
      </c>
      <c r="IB125" s="792">
        <f t="shared" si="1024"/>
        <v>0</v>
      </c>
      <c r="IC125" s="792">
        <f t="shared" si="1025"/>
        <v>0</v>
      </c>
      <c r="ID125" s="792">
        <f t="shared" si="1026"/>
        <v>0</v>
      </c>
      <c r="IE125" s="792">
        <f t="shared" si="1027"/>
        <v>286276023</v>
      </c>
      <c r="IF125" s="792">
        <f t="shared" si="1028"/>
        <v>231068152</v>
      </c>
      <c r="IG125" s="792">
        <f t="shared" si="1029"/>
        <v>231068152</v>
      </c>
      <c r="IH125" s="792">
        <f t="shared" si="1030"/>
        <v>0</v>
      </c>
      <c r="II125" s="792">
        <f t="shared" si="1031"/>
        <v>0</v>
      </c>
      <c r="IJ125" s="792">
        <f t="shared" si="1032"/>
        <v>0</v>
      </c>
      <c r="IK125" s="792">
        <f t="shared" si="1033"/>
        <v>0</v>
      </c>
      <c r="IL125" s="792">
        <f t="shared" si="1034"/>
        <v>0</v>
      </c>
      <c r="IM125" s="792">
        <f t="shared" si="1035"/>
        <v>0</v>
      </c>
      <c r="IN125" s="792">
        <f t="shared" si="1036"/>
        <v>0</v>
      </c>
      <c r="IO125" s="792"/>
      <c r="IP125" s="792"/>
      <c r="IQ125" s="792"/>
      <c r="IR125" s="792"/>
      <c r="IS125" s="792">
        <f t="shared" si="1037"/>
        <v>50000000</v>
      </c>
      <c r="IT125" s="792">
        <f t="shared" si="1038"/>
        <v>476151023</v>
      </c>
      <c r="IU125" s="792">
        <f t="shared" si="1039"/>
        <v>299943152</v>
      </c>
      <c r="IV125" s="792">
        <f t="shared" si="1040"/>
        <v>299943152</v>
      </c>
      <c r="IW125" s="793">
        <f t="shared" si="1041"/>
        <v>0</v>
      </c>
    </row>
    <row r="126" spans="1:257" ht="70.5" customHeight="1" x14ac:dyDescent="0.2">
      <c r="A126" s="346"/>
      <c r="B126" s="346"/>
      <c r="C126" s="299">
        <v>18</v>
      </c>
      <c r="D126" s="265" t="s">
        <v>303</v>
      </c>
      <c r="E126" s="272">
        <v>6</v>
      </c>
      <c r="F126" s="272">
        <v>12</v>
      </c>
      <c r="G126" s="800">
        <v>88</v>
      </c>
      <c r="H126" s="848" t="s">
        <v>326</v>
      </c>
      <c r="I126" s="265" t="s">
        <v>327</v>
      </c>
      <c r="J126" s="423" t="s">
        <v>266</v>
      </c>
      <c r="K126" s="437">
        <v>1</v>
      </c>
      <c r="L126" s="436" t="s">
        <v>73</v>
      </c>
      <c r="M126" s="437">
        <v>21</v>
      </c>
      <c r="N126" s="444">
        <v>36</v>
      </c>
      <c r="O126" s="430">
        <v>23</v>
      </c>
      <c r="P126" s="431">
        <v>20</v>
      </c>
      <c r="Q126" s="430">
        <v>29</v>
      </c>
      <c r="R126" s="275"/>
      <c r="S126" s="432">
        <v>32</v>
      </c>
      <c r="T126" s="430">
        <v>34</v>
      </c>
      <c r="U126" s="430"/>
      <c r="V126" s="431">
        <v>54</v>
      </c>
      <c r="W126" s="451">
        <v>36</v>
      </c>
      <c r="X126" s="429"/>
      <c r="Y126" s="757">
        <v>54</v>
      </c>
      <c r="Z126" s="452"/>
      <c r="AA126" s="273">
        <v>4</v>
      </c>
      <c r="AB126" s="347" t="s">
        <v>114</v>
      </c>
      <c r="AC126" s="45"/>
      <c r="AD126" s="42"/>
      <c r="AE126" s="41"/>
      <c r="AF126" s="41"/>
      <c r="AG126" s="45"/>
      <c r="AH126" s="42"/>
      <c r="AI126" s="42"/>
      <c r="AJ126" s="42"/>
      <c r="AK126" s="45"/>
      <c r="AL126" s="42"/>
      <c r="AM126" s="42"/>
      <c r="AN126" s="42"/>
      <c r="AO126" s="45"/>
      <c r="AP126" s="42"/>
      <c r="AQ126" s="42"/>
      <c r="AR126" s="42"/>
      <c r="AS126" s="45"/>
      <c r="AT126" s="42"/>
      <c r="AU126" s="41"/>
      <c r="AV126" s="41"/>
      <c r="AW126" s="45"/>
      <c r="AX126" s="42"/>
      <c r="AY126" s="42"/>
      <c r="AZ126" s="42"/>
      <c r="BA126" s="45"/>
      <c r="BB126" s="42"/>
      <c r="BC126" s="42"/>
      <c r="BD126" s="42"/>
      <c r="BE126" s="45"/>
      <c r="BF126" s="42"/>
      <c r="BG126" s="41"/>
      <c r="BH126" s="41"/>
      <c r="BI126" s="45"/>
      <c r="BJ126" s="42"/>
      <c r="BK126" s="42"/>
      <c r="BL126" s="42"/>
      <c r="BM126" s="40">
        <f t="shared" si="982"/>
        <v>0</v>
      </c>
      <c r="BN126" s="41">
        <f t="shared" si="983"/>
        <v>0</v>
      </c>
      <c r="BO126" s="41">
        <f t="shared" si="984"/>
        <v>0</v>
      </c>
      <c r="BP126" s="41">
        <f t="shared" si="985"/>
        <v>0</v>
      </c>
      <c r="BQ126" s="87"/>
      <c r="BR126" s="87"/>
      <c r="BS126" s="87"/>
      <c r="BT126" s="87"/>
      <c r="BU126" s="87"/>
      <c r="BV126" s="87">
        <v>50000000</v>
      </c>
      <c r="BW126" s="87">
        <v>49951440</v>
      </c>
      <c r="BX126" s="87">
        <v>49951440</v>
      </c>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2">
        <f t="shared" si="986"/>
        <v>0</v>
      </c>
      <c r="DF126" s="102">
        <f t="shared" si="1042"/>
        <v>50000000</v>
      </c>
      <c r="DG126" s="102">
        <f t="shared" si="1043"/>
        <v>49951440</v>
      </c>
      <c r="DH126" s="102">
        <f t="shared" si="1044"/>
        <v>49951440</v>
      </c>
      <c r="DI126" s="102"/>
      <c r="DJ126" s="88"/>
      <c r="DK126" s="57"/>
      <c r="DL126" s="88"/>
      <c r="DM126" s="88"/>
      <c r="DN126" s="88"/>
      <c r="DO126" s="88">
        <v>69050000</v>
      </c>
      <c r="DP126" s="88">
        <v>49487500</v>
      </c>
      <c r="DQ126" s="88">
        <v>49487500</v>
      </c>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7"/>
      <c r="EU126" s="87"/>
      <c r="EV126" s="87"/>
      <c r="EW126" s="82">
        <f t="shared" si="988"/>
        <v>0</v>
      </c>
      <c r="EX126" s="90">
        <f t="shared" si="988"/>
        <v>69050000</v>
      </c>
      <c r="EY126" s="90">
        <f t="shared" si="989"/>
        <v>49487500</v>
      </c>
      <c r="EZ126" s="90">
        <f t="shared" si="990"/>
        <v>49487500</v>
      </c>
      <c r="FA126" s="173"/>
      <c r="FB126" s="87"/>
      <c r="FC126" s="88"/>
      <c r="FD126" s="88"/>
      <c r="FE126" s="88"/>
      <c r="FF126" s="133"/>
      <c r="FG126" s="87"/>
      <c r="FH126" s="87"/>
      <c r="FI126" s="87"/>
      <c r="FJ126" s="87"/>
      <c r="FK126" s="87"/>
      <c r="FL126" s="87"/>
      <c r="FM126" s="87">
        <v>64351000</v>
      </c>
      <c r="FN126" s="87">
        <v>61908416</v>
      </c>
      <c r="FO126" s="87">
        <v>61908416</v>
      </c>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2">
        <f t="shared" si="991"/>
        <v>0</v>
      </c>
      <c r="GV126" s="82">
        <f t="shared" si="992"/>
        <v>64351000</v>
      </c>
      <c r="GW126" s="82">
        <f t="shared" si="993"/>
        <v>61908416</v>
      </c>
      <c r="GX126" s="82">
        <f t="shared" si="994"/>
        <v>61908416</v>
      </c>
      <c r="GY126" s="792">
        <f t="shared" si="995"/>
        <v>0</v>
      </c>
      <c r="GZ126" s="792">
        <f t="shared" si="996"/>
        <v>0</v>
      </c>
      <c r="HA126" s="792">
        <f t="shared" si="997"/>
        <v>0</v>
      </c>
      <c r="HB126" s="792">
        <f t="shared" si="998"/>
        <v>0</v>
      </c>
      <c r="HC126" s="792">
        <f t="shared" si="999"/>
        <v>0</v>
      </c>
      <c r="HD126" s="792">
        <f t="shared" si="1000"/>
        <v>0</v>
      </c>
      <c r="HE126" s="792">
        <f t="shared" si="1001"/>
        <v>0</v>
      </c>
      <c r="HF126" s="792">
        <f t="shared" si="1002"/>
        <v>119050000</v>
      </c>
      <c r="HG126" s="792">
        <f t="shared" si="1003"/>
        <v>99438940</v>
      </c>
      <c r="HH126" s="792">
        <f t="shared" si="1004"/>
        <v>99438940</v>
      </c>
      <c r="HI126" s="792">
        <f t="shared" si="1005"/>
        <v>0</v>
      </c>
      <c r="HJ126" s="792">
        <f t="shared" si="1006"/>
        <v>0</v>
      </c>
      <c r="HK126" s="792">
        <f t="shared" si="1007"/>
        <v>64351000</v>
      </c>
      <c r="HL126" s="792">
        <f t="shared" si="1008"/>
        <v>61908416</v>
      </c>
      <c r="HM126" s="792">
        <f t="shared" si="1009"/>
        <v>61908416</v>
      </c>
      <c r="HN126" s="792">
        <f t="shared" si="1010"/>
        <v>0</v>
      </c>
      <c r="HO126" s="792">
        <f t="shared" si="1011"/>
        <v>0</v>
      </c>
      <c r="HP126" s="792">
        <f t="shared" si="1012"/>
        <v>0</v>
      </c>
      <c r="HQ126" s="792">
        <f t="shared" si="1013"/>
        <v>0</v>
      </c>
      <c r="HR126" s="792">
        <f t="shared" si="1014"/>
        <v>0</v>
      </c>
      <c r="HS126" s="792">
        <f t="shared" si="1015"/>
        <v>0</v>
      </c>
      <c r="HT126" s="792">
        <f t="shared" si="1016"/>
        <v>0</v>
      </c>
      <c r="HU126" s="792">
        <f t="shared" si="1017"/>
        <v>0</v>
      </c>
      <c r="HV126" s="792">
        <f t="shared" si="1018"/>
        <v>0</v>
      </c>
      <c r="HW126" s="792">
        <f t="shared" si="1019"/>
        <v>0</v>
      </c>
      <c r="HX126" s="792">
        <f t="shared" si="1020"/>
        <v>0</v>
      </c>
      <c r="HY126" s="792">
        <f t="shared" si="1021"/>
        <v>0</v>
      </c>
      <c r="HZ126" s="792">
        <f t="shared" si="1022"/>
        <v>0</v>
      </c>
      <c r="IA126" s="792">
        <f t="shared" si="1023"/>
        <v>0</v>
      </c>
      <c r="IB126" s="792">
        <f t="shared" si="1024"/>
        <v>0</v>
      </c>
      <c r="IC126" s="792">
        <f t="shared" si="1025"/>
        <v>0</v>
      </c>
      <c r="ID126" s="792">
        <f t="shared" si="1026"/>
        <v>0</v>
      </c>
      <c r="IE126" s="792">
        <f t="shared" si="1027"/>
        <v>0</v>
      </c>
      <c r="IF126" s="792">
        <f t="shared" si="1028"/>
        <v>0</v>
      </c>
      <c r="IG126" s="792">
        <f t="shared" si="1029"/>
        <v>0</v>
      </c>
      <c r="IH126" s="792">
        <f t="shared" si="1030"/>
        <v>0</v>
      </c>
      <c r="II126" s="792">
        <f t="shared" si="1031"/>
        <v>0</v>
      </c>
      <c r="IJ126" s="792">
        <f t="shared" si="1032"/>
        <v>0</v>
      </c>
      <c r="IK126" s="792">
        <f t="shared" si="1033"/>
        <v>0</v>
      </c>
      <c r="IL126" s="792">
        <f t="shared" si="1034"/>
        <v>0</v>
      </c>
      <c r="IM126" s="792">
        <f t="shared" si="1035"/>
        <v>0</v>
      </c>
      <c r="IN126" s="792">
        <f t="shared" si="1036"/>
        <v>0</v>
      </c>
      <c r="IO126" s="792"/>
      <c r="IP126" s="792"/>
      <c r="IQ126" s="792"/>
      <c r="IR126" s="792"/>
      <c r="IS126" s="792">
        <f t="shared" si="1037"/>
        <v>0</v>
      </c>
      <c r="IT126" s="792">
        <f t="shared" si="1038"/>
        <v>183401000</v>
      </c>
      <c r="IU126" s="792">
        <f t="shared" si="1039"/>
        <v>161347356</v>
      </c>
      <c r="IV126" s="792">
        <f t="shared" si="1040"/>
        <v>161347356</v>
      </c>
      <c r="IW126" s="793">
        <f t="shared" si="1041"/>
        <v>0</v>
      </c>
    </row>
    <row r="127" spans="1:257" ht="63" customHeight="1" x14ac:dyDescent="0.2">
      <c r="A127" s="346"/>
      <c r="B127" s="346"/>
      <c r="C127" s="286">
        <v>19</v>
      </c>
      <c r="D127" s="331" t="s">
        <v>306</v>
      </c>
      <c r="E127" s="448" t="s">
        <v>307</v>
      </c>
      <c r="F127" s="453" t="s">
        <v>308</v>
      </c>
      <c r="G127" s="800">
        <v>89</v>
      </c>
      <c r="H127" s="848" t="s">
        <v>328</v>
      </c>
      <c r="I127" s="450" t="s">
        <v>329</v>
      </c>
      <c r="J127" s="795" t="s">
        <v>266</v>
      </c>
      <c r="K127" s="798">
        <v>1</v>
      </c>
      <c r="L127" s="436" t="s">
        <v>73</v>
      </c>
      <c r="M127" s="437" t="s">
        <v>53</v>
      </c>
      <c r="N127" s="444">
        <v>20000</v>
      </c>
      <c r="O127" s="430">
        <v>9000</v>
      </c>
      <c r="P127" s="431">
        <v>9047</v>
      </c>
      <c r="Q127" s="444">
        <v>13000</v>
      </c>
      <c r="R127" s="275"/>
      <c r="S127" s="432">
        <v>14902</v>
      </c>
      <c r="T127" s="430">
        <v>17500</v>
      </c>
      <c r="U127" s="430"/>
      <c r="V127" s="431">
        <v>17647</v>
      </c>
      <c r="W127" s="801">
        <v>20000</v>
      </c>
      <c r="X127" s="797"/>
      <c r="Y127" s="757">
        <v>18528</v>
      </c>
      <c r="Z127" s="452"/>
      <c r="AA127" s="273">
        <v>4</v>
      </c>
      <c r="AB127" s="347" t="s">
        <v>114</v>
      </c>
      <c r="AC127" s="45"/>
      <c r="AD127" s="42"/>
      <c r="AE127" s="41"/>
      <c r="AF127" s="41"/>
      <c r="AG127" s="45"/>
      <c r="AH127" s="42"/>
      <c r="AI127" s="42"/>
      <c r="AJ127" s="42"/>
      <c r="AK127" s="45"/>
      <c r="AL127" s="42"/>
      <c r="AM127" s="42"/>
      <c r="AN127" s="42"/>
      <c r="AO127" s="45"/>
      <c r="AP127" s="42"/>
      <c r="AQ127" s="42"/>
      <c r="AR127" s="42"/>
      <c r="AS127" s="45"/>
      <c r="AT127" s="42"/>
      <c r="AU127" s="41"/>
      <c r="AV127" s="41"/>
      <c r="AW127" s="45"/>
      <c r="AX127" s="42"/>
      <c r="AY127" s="42"/>
      <c r="AZ127" s="42"/>
      <c r="BA127" s="45"/>
      <c r="BB127" s="42"/>
      <c r="BC127" s="42"/>
      <c r="BD127" s="42"/>
      <c r="BE127" s="45"/>
      <c r="BF127" s="42"/>
      <c r="BG127" s="41"/>
      <c r="BH127" s="41"/>
      <c r="BI127" s="45"/>
      <c r="BJ127" s="42"/>
      <c r="BK127" s="42"/>
      <c r="BL127" s="42"/>
      <c r="BM127" s="40">
        <f t="shared" si="982"/>
        <v>0</v>
      </c>
      <c r="BN127" s="41">
        <f t="shared" si="983"/>
        <v>0</v>
      </c>
      <c r="BO127" s="41">
        <f t="shared" si="984"/>
        <v>0</v>
      </c>
      <c r="BP127" s="41">
        <f t="shared" si="985"/>
        <v>0</v>
      </c>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2">
        <f t="shared" si="986"/>
        <v>0</v>
      </c>
      <c r="DF127" s="102">
        <f t="shared" si="1042"/>
        <v>0</v>
      </c>
      <c r="DG127" s="102">
        <f t="shared" si="1043"/>
        <v>0</v>
      </c>
      <c r="DH127" s="102">
        <f t="shared" si="1044"/>
        <v>0</v>
      </c>
      <c r="DI127" s="102"/>
      <c r="DJ127" s="88"/>
      <c r="DK127" s="57"/>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7"/>
      <c r="EU127" s="87"/>
      <c r="EV127" s="87"/>
      <c r="EW127" s="82">
        <f t="shared" si="988"/>
        <v>0</v>
      </c>
      <c r="EX127" s="90">
        <f t="shared" si="988"/>
        <v>0</v>
      </c>
      <c r="EY127" s="90">
        <f t="shared" si="989"/>
        <v>0</v>
      </c>
      <c r="EZ127" s="90">
        <f t="shared" si="990"/>
        <v>0</v>
      </c>
      <c r="FA127" s="173"/>
      <c r="FB127" s="87"/>
      <c r="FC127" s="88"/>
      <c r="FD127" s="88"/>
      <c r="FE127" s="88"/>
      <c r="FF127" s="133"/>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2">
        <f t="shared" si="991"/>
        <v>0</v>
      </c>
      <c r="GV127" s="82">
        <f t="shared" si="992"/>
        <v>0</v>
      </c>
      <c r="GW127" s="82">
        <f t="shared" si="993"/>
        <v>0</v>
      </c>
      <c r="GX127" s="82">
        <f t="shared" si="994"/>
        <v>0</v>
      </c>
      <c r="GY127" s="792">
        <f t="shared" si="995"/>
        <v>0</v>
      </c>
      <c r="GZ127" s="792">
        <f t="shared" si="996"/>
        <v>0</v>
      </c>
      <c r="HA127" s="792">
        <f t="shared" si="997"/>
        <v>0</v>
      </c>
      <c r="HB127" s="792">
        <f t="shared" si="998"/>
        <v>0</v>
      </c>
      <c r="HC127" s="792">
        <f t="shared" si="999"/>
        <v>0</v>
      </c>
      <c r="HD127" s="792">
        <f t="shared" si="1000"/>
        <v>0</v>
      </c>
      <c r="HE127" s="792">
        <f t="shared" si="1001"/>
        <v>0</v>
      </c>
      <c r="HF127" s="792">
        <f t="shared" si="1002"/>
        <v>0</v>
      </c>
      <c r="HG127" s="792">
        <f t="shared" si="1003"/>
        <v>0</v>
      </c>
      <c r="HH127" s="792">
        <f t="shared" si="1004"/>
        <v>0</v>
      </c>
      <c r="HI127" s="792">
        <f t="shared" si="1005"/>
        <v>0</v>
      </c>
      <c r="HJ127" s="792">
        <f t="shared" si="1006"/>
        <v>0</v>
      </c>
      <c r="HK127" s="792">
        <f t="shared" si="1007"/>
        <v>0</v>
      </c>
      <c r="HL127" s="792">
        <f t="shared" si="1008"/>
        <v>0</v>
      </c>
      <c r="HM127" s="792">
        <f t="shared" si="1009"/>
        <v>0</v>
      </c>
      <c r="HN127" s="792">
        <f t="shared" si="1010"/>
        <v>0</v>
      </c>
      <c r="HO127" s="792">
        <f t="shared" si="1011"/>
        <v>0</v>
      </c>
      <c r="HP127" s="792">
        <f t="shared" si="1012"/>
        <v>0</v>
      </c>
      <c r="HQ127" s="792">
        <f t="shared" si="1013"/>
        <v>0</v>
      </c>
      <c r="HR127" s="792">
        <f t="shared" si="1014"/>
        <v>0</v>
      </c>
      <c r="HS127" s="792">
        <f t="shared" si="1015"/>
        <v>0</v>
      </c>
      <c r="HT127" s="792">
        <f t="shared" si="1016"/>
        <v>0</v>
      </c>
      <c r="HU127" s="792">
        <f t="shared" si="1017"/>
        <v>0</v>
      </c>
      <c r="HV127" s="792">
        <f t="shared" si="1018"/>
        <v>0</v>
      </c>
      <c r="HW127" s="792">
        <f t="shared" si="1019"/>
        <v>0</v>
      </c>
      <c r="HX127" s="792">
        <f t="shared" si="1020"/>
        <v>0</v>
      </c>
      <c r="HY127" s="792">
        <f t="shared" si="1021"/>
        <v>0</v>
      </c>
      <c r="HZ127" s="792">
        <f t="shared" si="1022"/>
        <v>0</v>
      </c>
      <c r="IA127" s="792">
        <f t="shared" si="1023"/>
        <v>0</v>
      </c>
      <c r="IB127" s="792">
        <f t="shared" si="1024"/>
        <v>0</v>
      </c>
      <c r="IC127" s="792">
        <f t="shared" si="1025"/>
        <v>0</v>
      </c>
      <c r="ID127" s="792">
        <f t="shared" si="1026"/>
        <v>0</v>
      </c>
      <c r="IE127" s="792">
        <f t="shared" si="1027"/>
        <v>0</v>
      </c>
      <c r="IF127" s="792">
        <f t="shared" si="1028"/>
        <v>0</v>
      </c>
      <c r="IG127" s="792">
        <f t="shared" si="1029"/>
        <v>0</v>
      </c>
      <c r="IH127" s="792">
        <f t="shared" si="1030"/>
        <v>0</v>
      </c>
      <c r="II127" s="792">
        <f t="shared" si="1031"/>
        <v>0</v>
      </c>
      <c r="IJ127" s="792">
        <f t="shared" si="1032"/>
        <v>0</v>
      </c>
      <c r="IK127" s="792">
        <f t="shared" si="1033"/>
        <v>0</v>
      </c>
      <c r="IL127" s="792">
        <f t="shared" si="1034"/>
        <v>0</v>
      </c>
      <c r="IM127" s="792">
        <f t="shared" si="1035"/>
        <v>0</v>
      </c>
      <c r="IN127" s="792">
        <f t="shared" si="1036"/>
        <v>0</v>
      </c>
      <c r="IO127" s="792"/>
      <c r="IP127" s="792"/>
      <c r="IQ127" s="792"/>
      <c r="IR127" s="792"/>
      <c r="IS127" s="792">
        <f t="shared" si="1037"/>
        <v>0</v>
      </c>
      <c r="IT127" s="792">
        <f t="shared" si="1038"/>
        <v>0</v>
      </c>
      <c r="IU127" s="792">
        <f t="shared" si="1039"/>
        <v>0</v>
      </c>
      <c r="IV127" s="792">
        <f t="shared" si="1040"/>
        <v>0</v>
      </c>
      <c r="IW127" s="793">
        <f t="shared" si="1041"/>
        <v>0</v>
      </c>
    </row>
    <row r="128" spans="1:257" ht="408.75" customHeight="1" x14ac:dyDescent="0.2">
      <c r="A128" s="346"/>
      <c r="B128" s="346"/>
      <c r="C128" s="286"/>
      <c r="D128" s="319"/>
      <c r="E128" s="454"/>
      <c r="F128" s="455"/>
      <c r="G128" s="800">
        <v>90</v>
      </c>
      <c r="H128" s="848" t="s">
        <v>330</v>
      </c>
      <c r="I128" s="450" t="s">
        <v>331</v>
      </c>
      <c r="J128" s="795" t="s">
        <v>266</v>
      </c>
      <c r="K128" s="798">
        <v>1</v>
      </c>
      <c r="L128" s="436" t="s">
        <v>73</v>
      </c>
      <c r="M128" s="437">
        <v>100</v>
      </c>
      <c r="N128" s="444">
        <v>130</v>
      </c>
      <c r="O128" s="430">
        <v>104</v>
      </c>
      <c r="P128" s="431">
        <v>131</v>
      </c>
      <c r="Q128" s="430">
        <v>115</v>
      </c>
      <c r="R128" s="275"/>
      <c r="S128" s="435">
        <v>117</v>
      </c>
      <c r="T128" s="430">
        <v>126</v>
      </c>
      <c r="U128" s="430"/>
      <c r="V128" s="431">
        <v>129</v>
      </c>
      <c r="W128" s="801">
        <v>130</v>
      </c>
      <c r="X128" s="797"/>
      <c r="Y128" s="757">
        <v>127</v>
      </c>
      <c r="Z128" s="427">
        <f>BM128/$BM$120</f>
        <v>0.76235294117647057</v>
      </c>
      <c r="AA128" s="273">
        <v>4</v>
      </c>
      <c r="AB128" s="347" t="s">
        <v>114</v>
      </c>
      <c r="AC128" s="45"/>
      <c r="AD128" s="42"/>
      <c r="AE128" s="41"/>
      <c r="AF128" s="41"/>
      <c r="AG128" s="45"/>
      <c r="AH128" s="42">
        <v>190000000</v>
      </c>
      <c r="AI128" s="42">
        <v>72789100</v>
      </c>
      <c r="AJ128" s="42">
        <v>72789100</v>
      </c>
      <c r="AK128" s="45">
        <v>40000000</v>
      </c>
      <c r="AL128" s="42">
        <v>40000000</v>
      </c>
      <c r="AM128" s="42">
        <v>37000000</v>
      </c>
      <c r="AN128" s="42">
        <v>37000000</v>
      </c>
      <c r="AO128" s="45"/>
      <c r="AP128" s="42"/>
      <c r="AQ128" s="42"/>
      <c r="AR128" s="42"/>
      <c r="AS128" s="45"/>
      <c r="AT128" s="42"/>
      <c r="AU128" s="41"/>
      <c r="AV128" s="41"/>
      <c r="AW128" s="45"/>
      <c r="AX128" s="42"/>
      <c r="AY128" s="42"/>
      <c r="AZ128" s="42"/>
      <c r="BA128" s="45"/>
      <c r="BB128" s="42"/>
      <c r="BC128" s="42"/>
      <c r="BD128" s="42"/>
      <c r="BE128" s="45"/>
      <c r="BF128" s="42"/>
      <c r="BG128" s="41"/>
      <c r="BH128" s="41"/>
      <c r="BI128" s="45">
        <v>3200000000</v>
      </c>
      <c r="BJ128" s="42"/>
      <c r="BK128" s="42"/>
      <c r="BL128" s="42"/>
      <c r="BM128" s="40">
        <f t="shared" si="982"/>
        <v>3240000000</v>
      </c>
      <c r="BN128" s="41">
        <f t="shared" si="983"/>
        <v>230000000</v>
      </c>
      <c r="BO128" s="41">
        <f t="shared" si="984"/>
        <v>109789100</v>
      </c>
      <c r="BP128" s="41">
        <f t="shared" si="985"/>
        <v>109789100</v>
      </c>
      <c r="BQ128" s="87"/>
      <c r="BR128" s="87"/>
      <c r="BS128" s="87"/>
      <c r="BT128" s="87"/>
      <c r="BU128" s="87"/>
      <c r="BV128" s="87">
        <v>10000000</v>
      </c>
      <c r="BW128" s="87">
        <v>10000000</v>
      </c>
      <c r="BX128" s="87">
        <v>10000000</v>
      </c>
      <c r="BY128" s="87"/>
      <c r="BZ128" s="87">
        <v>40000000</v>
      </c>
      <c r="CA128" s="87">
        <v>36000000</v>
      </c>
      <c r="CB128" s="87">
        <v>35000000</v>
      </c>
      <c r="CC128" s="87">
        <v>35000000</v>
      </c>
      <c r="CD128" s="87"/>
      <c r="CE128" s="87"/>
      <c r="CF128" s="87"/>
      <c r="CG128" s="87"/>
      <c r="CH128" s="87"/>
      <c r="CI128" s="87"/>
      <c r="CJ128" s="87"/>
      <c r="CK128" s="87"/>
      <c r="CL128" s="87"/>
      <c r="CM128" s="87"/>
      <c r="CN128" s="87"/>
      <c r="CO128" s="87"/>
      <c r="CP128" s="87"/>
      <c r="CQ128" s="87"/>
      <c r="CR128" s="87"/>
      <c r="CS128" s="87"/>
      <c r="CT128" s="87"/>
      <c r="CU128" s="87"/>
      <c r="CV128" s="88"/>
      <c r="CW128" s="87"/>
      <c r="CX128" s="87"/>
      <c r="CY128" s="87"/>
      <c r="CZ128" s="87"/>
      <c r="DA128" s="87">
        <v>4295276423</v>
      </c>
      <c r="DB128" s="87"/>
      <c r="DC128" s="87"/>
      <c r="DD128" s="87"/>
      <c r="DE128" s="82">
        <f t="shared" si="986"/>
        <v>4335276423</v>
      </c>
      <c r="DF128" s="102">
        <f t="shared" si="1042"/>
        <v>46000000</v>
      </c>
      <c r="DG128" s="102">
        <f t="shared" si="1043"/>
        <v>45000000</v>
      </c>
      <c r="DH128" s="102">
        <f t="shared" si="1044"/>
        <v>45000000</v>
      </c>
      <c r="DI128" s="102"/>
      <c r="DJ128" s="88"/>
      <c r="DK128" s="57"/>
      <c r="DL128" s="88"/>
      <c r="DM128" s="88"/>
      <c r="DN128" s="88"/>
      <c r="DO128" s="88">
        <v>20000000</v>
      </c>
      <c r="DP128" s="88">
        <v>4117000</v>
      </c>
      <c r="DQ128" s="88">
        <v>4117000</v>
      </c>
      <c r="DR128" s="88"/>
      <c r="DS128" s="88"/>
      <c r="DT128" s="88">
        <v>20000000</v>
      </c>
      <c r="DU128" s="88">
        <v>16420932</v>
      </c>
      <c r="DV128" s="88">
        <v>16420932</v>
      </c>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f>6000000000-1000000000</f>
        <v>5000000000</v>
      </c>
      <c r="ET128" s="87"/>
      <c r="EU128" s="87"/>
      <c r="EV128" s="87"/>
      <c r="EW128" s="82">
        <f t="shared" si="988"/>
        <v>5000000000</v>
      </c>
      <c r="EX128" s="90">
        <f t="shared" si="988"/>
        <v>40000000</v>
      </c>
      <c r="EY128" s="90">
        <f t="shared" si="989"/>
        <v>20537932</v>
      </c>
      <c r="EZ128" s="90">
        <f t="shared" si="990"/>
        <v>20537932</v>
      </c>
      <c r="FA128" s="173"/>
      <c r="FB128" s="87"/>
      <c r="FC128" s="88"/>
      <c r="FD128" s="88"/>
      <c r="FE128" s="88"/>
      <c r="FF128" s="133"/>
      <c r="FG128" s="87"/>
      <c r="FH128" s="87"/>
      <c r="FI128" s="87"/>
      <c r="FJ128" s="87"/>
      <c r="FK128" s="87"/>
      <c r="FL128" s="87">
        <v>10000000</v>
      </c>
      <c r="FM128" s="87">
        <v>29875000</v>
      </c>
      <c r="FN128" s="87">
        <v>5631000</v>
      </c>
      <c r="FO128" s="87">
        <v>5631000</v>
      </c>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v>3000000000</v>
      </c>
      <c r="GQ128" s="87"/>
      <c r="GR128" s="87"/>
      <c r="GS128" s="87"/>
      <c r="GT128" s="87"/>
      <c r="GU128" s="82">
        <f t="shared" si="991"/>
        <v>3010000000</v>
      </c>
      <c r="GV128" s="82">
        <f t="shared" si="992"/>
        <v>29875000</v>
      </c>
      <c r="GW128" s="82">
        <f t="shared" si="993"/>
        <v>5631000</v>
      </c>
      <c r="GX128" s="82">
        <f t="shared" si="994"/>
        <v>5631000</v>
      </c>
      <c r="GY128" s="792">
        <f t="shared" si="995"/>
        <v>0</v>
      </c>
      <c r="GZ128" s="792">
        <f t="shared" si="996"/>
        <v>0</v>
      </c>
      <c r="HA128" s="792">
        <f t="shared" si="997"/>
        <v>0</v>
      </c>
      <c r="HB128" s="792">
        <f t="shared" si="998"/>
        <v>0</v>
      </c>
      <c r="HC128" s="792">
        <f t="shared" si="999"/>
        <v>0</v>
      </c>
      <c r="HD128" s="792">
        <f t="shared" si="1000"/>
        <v>0</v>
      </c>
      <c r="HE128" s="792">
        <f t="shared" si="1001"/>
        <v>0</v>
      </c>
      <c r="HF128" s="792">
        <f t="shared" si="1002"/>
        <v>220000000</v>
      </c>
      <c r="HG128" s="792">
        <f t="shared" si="1003"/>
        <v>86906100</v>
      </c>
      <c r="HH128" s="792">
        <f t="shared" si="1004"/>
        <v>86906100</v>
      </c>
      <c r="HI128" s="792">
        <f t="shared" si="1005"/>
        <v>0</v>
      </c>
      <c r="HJ128" s="792">
        <f t="shared" si="1006"/>
        <v>90000000</v>
      </c>
      <c r="HK128" s="792">
        <f t="shared" si="1007"/>
        <v>125875000</v>
      </c>
      <c r="HL128" s="792">
        <f t="shared" si="1008"/>
        <v>94051932</v>
      </c>
      <c r="HM128" s="792">
        <f t="shared" si="1009"/>
        <v>94051932</v>
      </c>
      <c r="HN128" s="792">
        <f t="shared" si="1010"/>
        <v>0</v>
      </c>
      <c r="HO128" s="792">
        <f t="shared" si="1011"/>
        <v>0</v>
      </c>
      <c r="HP128" s="792">
        <f t="shared" si="1012"/>
        <v>0</v>
      </c>
      <c r="HQ128" s="792">
        <f t="shared" si="1013"/>
        <v>0</v>
      </c>
      <c r="HR128" s="792">
        <f t="shared" si="1014"/>
        <v>0</v>
      </c>
      <c r="HS128" s="792">
        <f t="shared" si="1015"/>
        <v>0</v>
      </c>
      <c r="HT128" s="792">
        <f t="shared" si="1016"/>
        <v>0</v>
      </c>
      <c r="HU128" s="792">
        <f t="shared" si="1017"/>
        <v>0</v>
      </c>
      <c r="HV128" s="792">
        <f t="shared" si="1018"/>
        <v>0</v>
      </c>
      <c r="HW128" s="792">
        <f t="shared" si="1019"/>
        <v>0</v>
      </c>
      <c r="HX128" s="792">
        <f t="shared" si="1020"/>
        <v>0</v>
      </c>
      <c r="HY128" s="792">
        <f t="shared" si="1021"/>
        <v>0</v>
      </c>
      <c r="HZ128" s="792">
        <f t="shared" si="1022"/>
        <v>0</v>
      </c>
      <c r="IA128" s="792">
        <f t="shared" si="1023"/>
        <v>0</v>
      </c>
      <c r="IB128" s="792">
        <f t="shared" si="1024"/>
        <v>0</v>
      </c>
      <c r="IC128" s="792">
        <f t="shared" si="1025"/>
        <v>0</v>
      </c>
      <c r="ID128" s="792">
        <f t="shared" si="1026"/>
        <v>0</v>
      </c>
      <c r="IE128" s="792">
        <f t="shared" si="1027"/>
        <v>0</v>
      </c>
      <c r="IF128" s="792">
        <f t="shared" si="1028"/>
        <v>0</v>
      </c>
      <c r="IG128" s="792">
        <f t="shared" si="1029"/>
        <v>0</v>
      </c>
      <c r="IH128" s="792">
        <f t="shared" si="1030"/>
        <v>0</v>
      </c>
      <c r="II128" s="792">
        <f t="shared" si="1031"/>
        <v>0</v>
      </c>
      <c r="IJ128" s="792">
        <f t="shared" si="1032"/>
        <v>0</v>
      </c>
      <c r="IK128" s="792">
        <f t="shared" si="1033"/>
        <v>0</v>
      </c>
      <c r="IL128" s="792">
        <f t="shared" si="1034"/>
        <v>0</v>
      </c>
      <c r="IM128" s="792">
        <f t="shared" si="1035"/>
        <v>0</v>
      </c>
      <c r="IN128" s="792">
        <f t="shared" si="1036"/>
        <v>15495276423</v>
      </c>
      <c r="IO128" s="792"/>
      <c r="IP128" s="792"/>
      <c r="IQ128" s="792"/>
      <c r="IR128" s="792"/>
      <c r="IS128" s="792">
        <f t="shared" si="1037"/>
        <v>15585276423</v>
      </c>
      <c r="IT128" s="792">
        <f t="shared" si="1038"/>
        <v>345875000</v>
      </c>
      <c r="IU128" s="792">
        <f t="shared" si="1039"/>
        <v>180958032</v>
      </c>
      <c r="IV128" s="792">
        <f t="shared" si="1040"/>
        <v>180958032</v>
      </c>
      <c r="IW128" s="793">
        <f t="shared" si="1041"/>
        <v>0</v>
      </c>
    </row>
    <row r="129" spans="1:257" ht="84" customHeight="1" x14ac:dyDescent="0.2">
      <c r="A129" s="346"/>
      <c r="B129" s="346"/>
      <c r="C129" s="286"/>
      <c r="D129" s="319"/>
      <c r="E129" s="356"/>
      <c r="F129" s="356"/>
      <c r="G129" s="800">
        <v>91</v>
      </c>
      <c r="H129" s="848" t="s">
        <v>332</v>
      </c>
      <c r="I129" s="450" t="s">
        <v>333</v>
      </c>
      <c r="J129" s="423" t="s">
        <v>266</v>
      </c>
      <c r="K129" s="437">
        <v>1</v>
      </c>
      <c r="L129" s="429" t="s">
        <v>58</v>
      </c>
      <c r="M129" s="437">
        <v>0</v>
      </c>
      <c r="N129" s="430">
        <v>54</v>
      </c>
      <c r="O129" s="430">
        <v>54</v>
      </c>
      <c r="P129" s="431">
        <v>54</v>
      </c>
      <c r="Q129" s="430">
        <v>54</v>
      </c>
      <c r="R129" s="275"/>
      <c r="S129" s="435">
        <v>54</v>
      </c>
      <c r="T129" s="430">
        <v>54</v>
      </c>
      <c r="U129" s="430"/>
      <c r="V129" s="431">
        <v>54</v>
      </c>
      <c r="W129" s="451">
        <v>54</v>
      </c>
      <c r="X129" s="429"/>
      <c r="Y129" s="757">
        <v>43</v>
      </c>
      <c r="Z129" s="427">
        <f>BM129/$BM$120</f>
        <v>0.23529411764705882</v>
      </c>
      <c r="AA129" s="273">
        <v>4</v>
      </c>
      <c r="AB129" s="347" t="s">
        <v>114</v>
      </c>
      <c r="AC129" s="45"/>
      <c r="AD129" s="42"/>
      <c r="AE129" s="41"/>
      <c r="AF129" s="41"/>
      <c r="AG129" s="45"/>
      <c r="AH129" s="42">
        <v>270000000</v>
      </c>
      <c r="AI129" s="42">
        <v>266659889</v>
      </c>
      <c r="AJ129" s="42">
        <v>251659889</v>
      </c>
      <c r="AK129" s="45"/>
      <c r="AL129" s="42"/>
      <c r="AM129" s="42"/>
      <c r="AN129" s="42"/>
      <c r="AO129" s="45"/>
      <c r="AP129" s="42"/>
      <c r="AQ129" s="42"/>
      <c r="AR129" s="42"/>
      <c r="AS129" s="45"/>
      <c r="AT129" s="42"/>
      <c r="AU129" s="41"/>
      <c r="AV129" s="41"/>
      <c r="AW129" s="45"/>
      <c r="AX129" s="42"/>
      <c r="AY129" s="42"/>
      <c r="AZ129" s="42"/>
      <c r="BA129" s="45"/>
      <c r="BB129" s="42"/>
      <c r="BC129" s="42"/>
      <c r="BD129" s="42"/>
      <c r="BE129" s="45"/>
      <c r="BF129" s="42"/>
      <c r="BG129" s="41"/>
      <c r="BH129" s="41"/>
      <c r="BI129" s="45">
        <v>1000000000</v>
      </c>
      <c r="BJ129" s="42"/>
      <c r="BK129" s="42"/>
      <c r="BL129" s="42"/>
      <c r="BM129" s="40">
        <f t="shared" si="982"/>
        <v>1000000000</v>
      </c>
      <c r="BN129" s="41">
        <f t="shared" si="983"/>
        <v>270000000</v>
      </c>
      <c r="BO129" s="41">
        <f t="shared" si="984"/>
        <v>266659889</v>
      </c>
      <c r="BP129" s="41">
        <f t="shared" si="985"/>
        <v>251659889</v>
      </c>
      <c r="BQ129" s="87"/>
      <c r="BR129" s="87"/>
      <c r="BS129" s="87"/>
      <c r="BT129" s="87"/>
      <c r="BU129" s="87"/>
      <c r="BV129" s="86">
        <v>190000000</v>
      </c>
      <c r="BW129" s="87">
        <v>179829600</v>
      </c>
      <c r="BX129" s="87">
        <v>179829600</v>
      </c>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8"/>
      <c r="CW129" s="87"/>
      <c r="CX129" s="87"/>
      <c r="CY129" s="87"/>
      <c r="CZ129" s="87"/>
      <c r="DA129" s="87">
        <v>1000000000</v>
      </c>
      <c r="DB129" s="87"/>
      <c r="DC129" s="87"/>
      <c r="DD129" s="87"/>
      <c r="DE129" s="82">
        <f t="shared" si="986"/>
        <v>1000000000</v>
      </c>
      <c r="DF129" s="102">
        <f t="shared" si="1042"/>
        <v>190000000</v>
      </c>
      <c r="DG129" s="102">
        <f t="shared" si="1043"/>
        <v>179829600</v>
      </c>
      <c r="DH129" s="102">
        <f t="shared" si="1044"/>
        <v>179829600</v>
      </c>
      <c r="DI129" s="102"/>
      <c r="DJ129" s="88"/>
      <c r="DK129" s="57"/>
      <c r="DL129" s="88"/>
      <c r="DM129" s="88"/>
      <c r="DN129" s="88"/>
      <c r="DO129" s="88">
        <v>10000000</v>
      </c>
      <c r="DP129" s="88"/>
      <c r="DQ129" s="88"/>
      <c r="DR129" s="88"/>
      <c r="DS129" s="88"/>
      <c r="DT129" s="88">
        <v>20000000</v>
      </c>
      <c r="DU129" s="88"/>
      <c r="DV129" s="88"/>
      <c r="DW129" s="88"/>
      <c r="DX129" s="88"/>
      <c r="DY129" s="88"/>
      <c r="DZ129" s="88"/>
      <c r="EA129" s="88"/>
      <c r="EB129" s="88"/>
      <c r="EC129" s="88"/>
      <c r="ED129" s="88"/>
      <c r="EE129" s="88"/>
      <c r="EF129" s="88"/>
      <c r="EG129" s="88"/>
      <c r="EH129" s="88"/>
      <c r="EI129" s="88"/>
      <c r="EJ129" s="88"/>
      <c r="EK129" s="88">
        <v>2296502</v>
      </c>
      <c r="EL129" s="88">
        <v>2296502</v>
      </c>
      <c r="EM129" s="88">
        <v>2296502</v>
      </c>
      <c r="EN129" s="88"/>
      <c r="EO129" s="88"/>
      <c r="EP129" s="88"/>
      <c r="EQ129" s="88"/>
      <c r="ER129" s="88"/>
      <c r="ES129" s="88">
        <v>1000000000</v>
      </c>
      <c r="ET129" s="87"/>
      <c r="EU129" s="87"/>
      <c r="EV129" s="87"/>
      <c r="EW129" s="82">
        <f t="shared" si="988"/>
        <v>1000000000</v>
      </c>
      <c r="EX129" s="90">
        <f t="shared" si="988"/>
        <v>32296502</v>
      </c>
      <c r="EY129" s="90">
        <f t="shared" si="989"/>
        <v>2296502</v>
      </c>
      <c r="EZ129" s="90">
        <f t="shared" si="990"/>
        <v>2296502</v>
      </c>
      <c r="FA129" s="173"/>
      <c r="FB129" s="87"/>
      <c r="FC129" s="88"/>
      <c r="FD129" s="88"/>
      <c r="FE129" s="88"/>
      <c r="FF129" s="133"/>
      <c r="FG129" s="87"/>
      <c r="FH129" s="87"/>
      <c r="FI129" s="87"/>
      <c r="FJ129" s="87"/>
      <c r="FK129" s="87"/>
      <c r="FL129" s="87"/>
      <c r="FM129" s="87">
        <v>9885764</v>
      </c>
      <c r="FN129" s="87">
        <v>9000000</v>
      </c>
      <c r="FO129" s="87">
        <v>9000000</v>
      </c>
      <c r="FP129" s="87"/>
      <c r="FQ129" s="87"/>
      <c r="FR129" s="87"/>
      <c r="FS129" s="87"/>
      <c r="FT129" s="87"/>
      <c r="FU129" s="87"/>
      <c r="FV129" s="87"/>
      <c r="FW129" s="87"/>
      <c r="FX129" s="87"/>
      <c r="FY129" s="87"/>
      <c r="FZ129" s="87"/>
      <c r="GA129" s="87"/>
      <c r="GB129" s="87"/>
      <c r="GC129" s="87"/>
      <c r="GD129" s="87"/>
      <c r="GE129" s="87"/>
      <c r="GF129" s="87"/>
      <c r="GG129" s="87">
        <v>70621525.090000004</v>
      </c>
      <c r="GH129" s="87">
        <v>58221199</v>
      </c>
      <c r="GI129" s="87">
        <v>58221199</v>
      </c>
      <c r="GJ129" s="87"/>
      <c r="GK129" s="87"/>
      <c r="GL129" s="87"/>
      <c r="GM129" s="87"/>
      <c r="GN129" s="87"/>
      <c r="GO129" s="87"/>
      <c r="GP129" s="87">
        <v>1000000000</v>
      </c>
      <c r="GQ129" s="87"/>
      <c r="GR129" s="87"/>
      <c r="GS129" s="87"/>
      <c r="GT129" s="87"/>
      <c r="GU129" s="82">
        <f t="shared" si="991"/>
        <v>1000000000</v>
      </c>
      <c r="GV129" s="82">
        <f t="shared" si="992"/>
        <v>80507289.090000004</v>
      </c>
      <c r="GW129" s="82">
        <f t="shared" si="993"/>
        <v>67221199</v>
      </c>
      <c r="GX129" s="82">
        <f t="shared" si="994"/>
        <v>67221199</v>
      </c>
      <c r="GY129" s="792">
        <f t="shared" si="995"/>
        <v>0</v>
      </c>
      <c r="GZ129" s="792">
        <f t="shared" si="996"/>
        <v>0</v>
      </c>
      <c r="HA129" s="792">
        <f t="shared" si="997"/>
        <v>0</v>
      </c>
      <c r="HB129" s="792">
        <f t="shared" si="998"/>
        <v>0</v>
      </c>
      <c r="HC129" s="792">
        <f t="shared" si="999"/>
        <v>0</v>
      </c>
      <c r="HD129" s="792">
        <f t="shared" si="1000"/>
        <v>0</v>
      </c>
      <c r="HE129" s="792">
        <f t="shared" si="1001"/>
        <v>0</v>
      </c>
      <c r="HF129" s="792">
        <f t="shared" si="1002"/>
        <v>470000000</v>
      </c>
      <c r="HG129" s="792">
        <f t="shared" si="1003"/>
        <v>446489489</v>
      </c>
      <c r="HH129" s="792">
        <f t="shared" si="1004"/>
        <v>431489489</v>
      </c>
      <c r="HI129" s="792">
        <f t="shared" si="1005"/>
        <v>0</v>
      </c>
      <c r="HJ129" s="792">
        <f t="shared" si="1006"/>
        <v>0</v>
      </c>
      <c r="HK129" s="792">
        <f t="shared" si="1007"/>
        <v>29885764</v>
      </c>
      <c r="HL129" s="792">
        <f t="shared" si="1008"/>
        <v>9000000</v>
      </c>
      <c r="HM129" s="792">
        <f t="shared" si="1009"/>
        <v>9000000</v>
      </c>
      <c r="HN129" s="792">
        <f t="shared" si="1010"/>
        <v>0</v>
      </c>
      <c r="HO129" s="792">
        <f t="shared" si="1011"/>
        <v>0</v>
      </c>
      <c r="HP129" s="792">
        <f t="shared" si="1012"/>
        <v>0</v>
      </c>
      <c r="HQ129" s="792">
        <f t="shared" si="1013"/>
        <v>0</v>
      </c>
      <c r="HR129" s="792">
        <f t="shared" si="1014"/>
        <v>0</v>
      </c>
      <c r="HS129" s="792">
        <f t="shared" si="1015"/>
        <v>0</v>
      </c>
      <c r="HT129" s="792">
        <f t="shared" si="1016"/>
        <v>0</v>
      </c>
      <c r="HU129" s="792">
        <f t="shared" si="1017"/>
        <v>0</v>
      </c>
      <c r="HV129" s="792">
        <f t="shared" si="1018"/>
        <v>0</v>
      </c>
      <c r="HW129" s="792">
        <f t="shared" si="1019"/>
        <v>0</v>
      </c>
      <c r="HX129" s="792">
        <f t="shared" si="1020"/>
        <v>0</v>
      </c>
      <c r="HY129" s="792">
        <f t="shared" si="1021"/>
        <v>0</v>
      </c>
      <c r="HZ129" s="792">
        <f t="shared" si="1022"/>
        <v>0</v>
      </c>
      <c r="IA129" s="792">
        <f t="shared" si="1023"/>
        <v>0</v>
      </c>
      <c r="IB129" s="792">
        <f t="shared" si="1024"/>
        <v>0</v>
      </c>
      <c r="IC129" s="792">
        <f t="shared" si="1025"/>
        <v>0</v>
      </c>
      <c r="ID129" s="792">
        <f t="shared" si="1026"/>
        <v>0</v>
      </c>
      <c r="IE129" s="792">
        <f t="shared" si="1027"/>
        <v>72918027.090000004</v>
      </c>
      <c r="IF129" s="792">
        <f t="shared" si="1028"/>
        <v>60517701</v>
      </c>
      <c r="IG129" s="792">
        <f t="shared" si="1029"/>
        <v>60517701</v>
      </c>
      <c r="IH129" s="792">
        <f t="shared" si="1030"/>
        <v>0</v>
      </c>
      <c r="II129" s="792">
        <f t="shared" si="1031"/>
        <v>0</v>
      </c>
      <c r="IJ129" s="792">
        <f t="shared" si="1032"/>
        <v>0</v>
      </c>
      <c r="IK129" s="792">
        <f t="shared" si="1033"/>
        <v>0</v>
      </c>
      <c r="IL129" s="792">
        <f t="shared" si="1034"/>
        <v>0</v>
      </c>
      <c r="IM129" s="792">
        <f t="shared" si="1035"/>
        <v>0</v>
      </c>
      <c r="IN129" s="792">
        <f t="shared" si="1036"/>
        <v>4000000000</v>
      </c>
      <c r="IO129" s="792"/>
      <c r="IP129" s="792"/>
      <c r="IQ129" s="792"/>
      <c r="IR129" s="792"/>
      <c r="IS129" s="792">
        <f t="shared" si="1037"/>
        <v>4000000000</v>
      </c>
      <c r="IT129" s="792">
        <f t="shared" si="1038"/>
        <v>572803791.09000003</v>
      </c>
      <c r="IU129" s="792">
        <f t="shared" si="1039"/>
        <v>516007190</v>
      </c>
      <c r="IV129" s="792">
        <f t="shared" si="1040"/>
        <v>501007190</v>
      </c>
      <c r="IW129" s="793">
        <f t="shared" si="1041"/>
        <v>0</v>
      </c>
    </row>
    <row r="130" spans="1:257" ht="93" customHeight="1" x14ac:dyDescent="0.2">
      <c r="A130" s="346"/>
      <c r="B130" s="346"/>
      <c r="C130" s="284"/>
      <c r="D130" s="321"/>
      <c r="E130" s="294"/>
      <c r="F130" s="294"/>
      <c r="G130" s="800">
        <v>92</v>
      </c>
      <c r="H130" s="848" t="s">
        <v>334</v>
      </c>
      <c r="I130" s="450" t="s">
        <v>335</v>
      </c>
      <c r="J130" s="423" t="s">
        <v>266</v>
      </c>
      <c r="K130" s="437">
        <v>1</v>
      </c>
      <c r="L130" s="429" t="s">
        <v>73</v>
      </c>
      <c r="M130" s="437">
        <v>0</v>
      </c>
      <c r="N130" s="430">
        <v>6</v>
      </c>
      <c r="O130" s="430">
        <v>1</v>
      </c>
      <c r="P130" s="431">
        <v>1</v>
      </c>
      <c r="Q130" s="430">
        <v>2</v>
      </c>
      <c r="R130" s="275"/>
      <c r="S130" s="435">
        <v>7</v>
      </c>
      <c r="T130" s="430">
        <v>2</v>
      </c>
      <c r="U130" s="430"/>
      <c r="V130" s="431">
        <v>6</v>
      </c>
      <c r="W130" s="451">
        <v>1</v>
      </c>
      <c r="X130" s="429"/>
      <c r="Y130" s="794">
        <v>1</v>
      </c>
      <c r="Z130" s="452"/>
      <c r="AA130" s="273">
        <v>4</v>
      </c>
      <c r="AB130" s="347" t="s">
        <v>114</v>
      </c>
      <c r="AC130" s="45"/>
      <c r="AD130" s="42"/>
      <c r="AE130" s="41"/>
      <c r="AF130" s="41"/>
      <c r="AG130" s="45"/>
      <c r="AH130" s="42"/>
      <c r="AI130" s="42"/>
      <c r="AJ130" s="42"/>
      <c r="AK130" s="45"/>
      <c r="AL130" s="42"/>
      <c r="AM130" s="42"/>
      <c r="AN130" s="42"/>
      <c r="AO130" s="45"/>
      <c r="AP130" s="42"/>
      <c r="AQ130" s="42"/>
      <c r="AR130" s="42"/>
      <c r="AS130" s="45"/>
      <c r="AT130" s="42"/>
      <c r="AU130" s="41"/>
      <c r="AV130" s="41"/>
      <c r="AW130" s="45"/>
      <c r="AX130" s="42"/>
      <c r="AY130" s="42"/>
      <c r="AZ130" s="42"/>
      <c r="BA130" s="45"/>
      <c r="BB130" s="42"/>
      <c r="BC130" s="42"/>
      <c r="BD130" s="42"/>
      <c r="BE130" s="45"/>
      <c r="BF130" s="42"/>
      <c r="BG130" s="41"/>
      <c r="BH130" s="41"/>
      <c r="BI130" s="45"/>
      <c r="BJ130" s="42"/>
      <c r="BK130" s="42"/>
      <c r="BL130" s="42"/>
      <c r="BM130" s="40">
        <f t="shared" si="982"/>
        <v>0</v>
      </c>
      <c r="BN130" s="41">
        <f t="shared" si="983"/>
        <v>0</v>
      </c>
      <c r="BO130" s="41">
        <f t="shared" si="984"/>
        <v>0</v>
      </c>
      <c r="BP130" s="41">
        <f t="shared" si="985"/>
        <v>0</v>
      </c>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2">
        <f t="shared" si="986"/>
        <v>0</v>
      </c>
      <c r="DF130" s="102">
        <f t="shared" si="1042"/>
        <v>0</v>
      </c>
      <c r="DG130" s="102">
        <f t="shared" si="1043"/>
        <v>0</v>
      </c>
      <c r="DH130" s="102">
        <f t="shared" si="1044"/>
        <v>0</v>
      </c>
      <c r="DI130" s="102"/>
      <c r="DJ130" s="88"/>
      <c r="DK130" s="57"/>
      <c r="DL130" s="88"/>
      <c r="DM130" s="88"/>
      <c r="DN130" s="88"/>
      <c r="DO130" s="88">
        <v>30050000</v>
      </c>
      <c r="DP130" s="88">
        <v>30048480</v>
      </c>
      <c r="DQ130" s="88">
        <v>30048480</v>
      </c>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7"/>
      <c r="EU130" s="87"/>
      <c r="EV130" s="87"/>
      <c r="EW130" s="82">
        <f t="shared" si="988"/>
        <v>0</v>
      </c>
      <c r="EX130" s="90">
        <f t="shared" si="988"/>
        <v>30050000</v>
      </c>
      <c r="EY130" s="90">
        <f t="shared" si="989"/>
        <v>30048480</v>
      </c>
      <c r="EZ130" s="90">
        <f t="shared" si="990"/>
        <v>30048480</v>
      </c>
      <c r="FA130" s="173"/>
      <c r="FB130" s="87"/>
      <c r="FC130" s="88"/>
      <c r="FD130" s="88"/>
      <c r="FE130" s="88"/>
      <c r="FF130" s="133"/>
      <c r="FG130" s="87"/>
      <c r="FH130" s="87"/>
      <c r="FI130" s="87"/>
      <c r="FJ130" s="87"/>
      <c r="FK130" s="87"/>
      <c r="FL130" s="87"/>
      <c r="FM130" s="87"/>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2">
        <f t="shared" si="991"/>
        <v>0</v>
      </c>
      <c r="GV130" s="82">
        <f t="shared" si="992"/>
        <v>0</v>
      </c>
      <c r="GW130" s="82">
        <f t="shared" si="993"/>
        <v>0</v>
      </c>
      <c r="GX130" s="82">
        <f t="shared" si="994"/>
        <v>0</v>
      </c>
      <c r="GY130" s="792">
        <f t="shared" si="995"/>
        <v>0</v>
      </c>
      <c r="GZ130" s="792">
        <f t="shared" si="996"/>
        <v>0</v>
      </c>
      <c r="HA130" s="792">
        <f t="shared" si="997"/>
        <v>0</v>
      </c>
      <c r="HB130" s="792">
        <f t="shared" si="998"/>
        <v>0</v>
      </c>
      <c r="HC130" s="792">
        <f t="shared" si="999"/>
        <v>0</v>
      </c>
      <c r="HD130" s="792">
        <f t="shared" si="1000"/>
        <v>0</v>
      </c>
      <c r="HE130" s="792">
        <f t="shared" si="1001"/>
        <v>0</v>
      </c>
      <c r="HF130" s="792">
        <f t="shared" si="1002"/>
        <v>30050000</v>
      </c>
      <c r="HG130" s="792">
        <f t="shared" si="1003"/>
        <v>30048480</v>
      </c>
      <c r="HH130" s="792">
        <f t="shared" si="1004"/>
        <v>30048480</v>
      </c>
      <c r="HI130" s="792">
        <f t="shared" si="1005"/>
        <v>0</v>
      </c>
      <c r="HJ130" s="792">
        <f t="shared" si="1006"/>
        <v>0</v>
      </c>
      <c r="HK130" s="792">
        <f t="shared" si="1007"/>
        <v>0</v>
      </c>
      <c r="HL130" s="792">
        <f t="shared" si="1008"/>
        <v>0</v>
      </c>
      <c r="HM130" s="792">
        <f t="shared" si="1009"/>
        <v>0</v>
      </c>
      <c r="HN130" s="792">
        <f t="shared" si="1010"/>
        <v>0</v>
      </c>
      <c r="HO130" s="792">
        <f t="shared" si="1011"/>
        <v>0</v>
      </c>
      <c r="HP130" s="792">
        <f t="shared" si="1012"/>
        <v>0</v>
      </c>
      <c r="HQ130" s="792">
        <f t="shared" si="1013"/>
        <v>0</v>
      </c>
      <c r="HR130" s="792">
        <f t="shared" si="1014"/>
        <v>0</v>
      </c>
      <c r="HS130" s="792">
        <f t="shared" si="1015"/>
        <v>0</v>
      </c>
      <c r="HT130" s="792">
        <f t="shared" si="1016"/>
        <v>0</v>
      </c>
      <c r="HU130" s="792">
        <f t="shared" si="1017"/>
        <v>0</v>
      </c>
      <c r="HV130" s="792">
        <f t="shared" si="1018"/>
        <v>0</v>
      </c>
      <c r="HW130" s="792">
        <f t="shared" si="1019"/>
        <v>0</v>
      </c>
      <c r="HX130" s="792">
        <f t="shared" si="1020"/>
        <v>0</v>
      </c>
      <c r="HY130" s="792">
        <f t="shared" si="1021"/>
        <v>0</v>
      </c>
      <c r="HZ130" s="792">
        <f t="shared" si="1022"/>
        <v>0</v>
      </c>
      <c r="IA130" s="792">
        <f t="shared" si="1023"/>
        <v>0</v>
      </c>
      <c r="IB130" s="792">
        <f t="shared" si="1024"/>
        <v>0</v>
      </c>
      <c r="IC130" s="792">
        <f t="shared" si="1025"/>
        <v>0</v>
      </c>
      <c r="ID130" s="792">
        <f t="shared" si="1026"/>
        <v>0</v>
      </c>
      <c r="IE130" s="792">
        <f t="shared" si="1027"/>
        <v>0</v>
      </c>
      <c r="IF130" s="792">
        <f t="shared" si="1028"/>
        <v>0</v>
      </c>
      <c r="IG130" s="792">
        <f t="shared" si="1029"/>
        <v>0</v>
      </c>
      <c r="IH130" s="792">
        <f t="shared" si="1030"/>
        <v>0</v>
      </c>
      <c r="II130" s="792">
        <f t="shared" si="1031"/>
        <v>0</v>
      </c>
      <c r="IJ130" s="792">
        <f t="shared" si="1032"/>
        <v>0</v>
      </c>
      <c r="IK130" s="792">
        <f t="shared" si="1033"/>
        <v>0</v>
      </c>
      <c r="IL130" s="792">
        <f t="shared" si="1034"/>
        <v>0</v>
      </c>
      <c r="IM130" s="792">
        <f t="shared" si="1035"/>
        <v>0</v>
      </c>
      <c r="IN130" s="792">
        <f t="shared" si="1036"/>
        <v>0</v>
      </c>
      <c r="IO130" s="792"/>
      <c r="IP130" s="792"/>
      <c r="IQ130" s="792"/>
      <c r="IR130" s="792"/>
      <c r="IS130" s="792">
        <f t="shared" si="1037"/>
        <v>0</v>
      </c>
      <c r="IT130" s="792">
        <f t="shared" si="1038"/>
        <v>30050000</v>
      </c>
      <c r="IU130" s="792">
        <f t="shared" si="1039"/>
        <v>30048480</v>
      </c>
      <c r="IV130" s="792">
        <f t="shared" si="1040"/>
        <v>30048480</v>
      </c>
      <c r="IW130" s="793">
        <f t="shared" si="1041"/>
        <v>0</v>
      </c>
    </row>
    <row r="131" spans="1:257" ht="24.75" customHeight="1" x14ac:dyDescent="0.2">
      <c r="A131" s="346"/>
      <c r="B131" s="346"/>
      <c r="C131" s="252">
        <v>21</v>
      </c>
      <c r="D131" s="253" t="s">
        <v>336</v>
      </c>
      <c r="E131" s="252"/>
      <c r="F131" s="456"/>
      <c r="G131" s="252"/>
      <c r="H131" s="252"/>
      <c r="I131" s="252"/>
      <c r="J131" s="252"/>
      <c r="K131" s="252"/>
      <c r="L131" s="252"/>
      <c r="M131" s="252"/>
      <c r="N131" s="252"/>
      <c r="O131" s="252"/>
      <c r="P131" s="252"/>
      <c r="Q131" s="252"/>
      <c r="R131" s="252"/>
      <c r="S131" s="252"/>
      <c r="T131" s="252"/>
      <c r="U131" s="252"/>
      <c r="V131" s="252"/>
      <c r="W131" s="252"/>
      <c r="X131" s="252"/>
      <c r="Y131" s="749"/>
      <c r="Z131" s="252"/>
      <c r="AA131" s="252"/>
      <c r="AB131" s="252"/>
      <c r="AC131" s="186">
        <f t="shared" ref="AC131:BL131" si="1045">SUM(AC132:AC135)</f>
        <v>0</v>
      </c>
      <c r="AD131" s="186">
        <f t="shared" si="1045"/>
        <v>0</v>
      </c>
      <c r="AE131" s="186">
        <f t="shared" si="1045"/>
        <v>0</v>
      </c>
      <c r="AF131" s="186">
        <f t="shared" si="1045"/>
        <v>0</v>
      </c>
      <c r="AG131" s="186">
        <f t="shared" si="1045"/>
        <v>0</v>
      </c>
      <c r="AH131" s="186">
        <f t="shared" si="1045"/>
        <v>0</v>
      </c>
      <c r="AI131" s="186">
        <f t="shared" si="1045"/>
        <v>0</v>
      </c>
      <c r="AJ131" s="186">
        <f t="shared" si="1045"/>
        <v>0</v>
      </c>
      <c r="AK131" s="186">
        <f t="shared" si="1045"/>
        <v>25000000</v>
      </c>
      <c r="AL131" s="186">
        <f t="shared" si="1045"/>
        <v>25000000</v>
      </c>
      <c r="AM131" s="186">
        <f t="shared" si="1045"/>
        <v>0</v>
      </c>
      <c r="AN131" s="186">
        <f t="shared" si="1045"/>
        <v>0</v>
      </c>
      <c r="AO131" s="186">
        <f t="shared" si="1045"/>
        <v>0</v>
      </c>
      <c r="AP131" s="186">
        <f t="shared" si="1045"/>
        <v>0</v>
      </c>
      <c r="AQ131" s="186">
        <f t="shared" si="1045"/>
        <v>0</v>
      </c>
      <c r="AR131" s="186">
        <f t="shared" si="1045"/>
        <v>0</v>
      </c>
      <c r="AS131" s="186">
        <f t="shared" si="1045"/>
        <v>0</v>
      </c>
      <c r="AT131" s="186">
        <f t="shared" si="1045"/>
        <v>0</v>
      </c>
      <c r="AU131" s="186">
        <f t="shared" si="1045"/>
        <v>0</v>
      </c>
      <c r="AV131" s="186">
        <f t="shared" si="1045"/>
        <v>0</v>
      </c>
      <c r="AW131" s="186">
        <f t="shared" si="1045"/>
        <v>0</v>
      </c>
      <c r="AX131" s="186">
        <f t="shared" si="1045"/>
        <v>0</v>
      </c>
      <c r="AY131" s="186">
        <f t="shared" si="1045"/>
        <v>0</v>
      </c>
      <c r="AZ131" s="186">
        <f t="shared" si="1045"/>
        <v>0</v>
      </c>
      <c r="BA131" s="186">
        <f t="shared" si="1045"/>
        <v>250000000</v>
      </c>
      <c r="BB131" s="186">
        <f t="shared" si="1045"/>
        <v>250000000</v>
      </c>
      <c r="BC131" s="186">
        <f t="shared" si="1045"/>
        <v>7500000</v>
      </c>
      <c r="BD131" s="186">
        <f t="shared" si="1045"/>
        <v>7500000</v>
      </c>
      <c r="BE131" s="186">
        <f t="shared" si="1045"/>
        <v>0</v>
      </c>
      <c r="BF131" s="186">
        <f t="shared" si="1045"/>
        <v>0</v>
      </c>
      <c r="BG131" s="186">
        <f t="shared" si="1045"/>
        <v>0</v>
      </c>
      <c r="BH131" s="186">
        <f t="shared" si="1045"/>
        <v>0</v>
      </c>
      <c r="BI131" s="186">
        <f t="shared" si="1045"/>
        <v>0</v>
      </c>
      <c r="BJ131" s="186">
        <f t="shared" si="1045"/>
        <v>0</v>
      </c>
      <c r="BK131" s="186">
        <f t="shared" si="1045"/>
        <v>0</v>
      </c>
      <c r="BL131" s="186">
        <f t="shared" si="1045"/>
        <v>0</v>
      </c>
      <c r="BM131" s="186">
        <f t="shared" ref="BM131:DX131" si="1046">SUM(BM132:BM135)</f>
        <v>275000000</v>
      </c>
      <c r="BN131" s="186">
        <f t="shared" si="1046"/>
        <v>275000000</v>
      </c>
      <c r="BO131" s="186">
        <f t="shared" si="1046"/>
        <v>7500000</v>
      </c>
      <c r="BP131" s="186">
        <f t="shared" si="1046"/>
        <v>7500000</v>
      </c>
      <c r="BQ131" s="186">
        <f t="shared" si="1046"/>
        <v>0</v>
      </c>
      <c r="BR131" s="186">
        <f t="shared" si="1046"/>
        <v>0</v>
      </c>
      <c r="BS131" s="186">
        <f t="shared" si="1046"/>
        <v>0</v>
      </c>
      <c r="BT131" s="186">
        <f t="shared" si="1046"/>
        <v>0</v>
      </c>
      <c r="BU131" s="186">
        <f t="shared" si="1046"/>
        <v>0</v>
      </c>
      <c r="BV131" s="186">
        <f t="shared" si="1046"/>
        <v>0</v>
      </c>
      <c r="BW131" s="186">
        <f t="shared" si="1046"/>
        <v>0</v>
      </c>
      <c r="BX131" s="186">
        <f t="shared" si="1046"/>
        <v>0</v>
      </c>
      <c r="BY131" s="186">
        <f t="shared" si="1046"/>
        <v>0</v>
      </c>
      <c r="BZ131" s="186">
        <f t="shared" si="1046"/>
        <v>30000000</v>
      </c>
      <c r="CA131" s="186">
        <f t="shared" si="1046"/>
        <v>273800000</v>
      </c>
      <c r="CB131" s="186">
        <f t="shared" si="1046"/>
        <v>20800000</v>
      </c>
      <c r="CC131" s="186">
        <f t="shared" si="1046"/>
        <v>20800000</v>
      </c>
      <c r="CD131" s="186">
        <f t="shared" si="1046"/>
        <v>0</v>
      </c>
      <c r="CE131" s="186">
        <f t="shared" si="1046"/>
        <v>0</v>
      </c>
      <c r="CF131" s="186">
        <f t="shared" si="1046"/>
        <v>0</v>
      </c>
      <c r="CG131" s="186">
        <f t="shared" si="1046"/>
        <v>0</v>
      </c>
      <c r="CH131" s="186">
        <f t="shared" si="1046"/>
        <v>0</v>
      </c>
      <c r="CI131" s="186">
        <f t="shared" si="1046"/>
        <v>0</v>
      </c>
      <c r="CJ131" s="186">
        <f t="shared" si="1046"/>
        <v>0</v>
      </c>
      <c r="CK131" s="186">
        <f t="shared" si="1046"/>
        <v>0</v>
      </c>
      <c r="CL131" s="186">
        <f t="shared" si="1046"/>
        <v>0</v>
      </c>
      <c r="CM131" s="186">
        <f t="shared" si="1046"/>
        <v>0</v>
      </c>
      <c r="CN131" s="186">
        <f t="shared" si="1046"/>
        <v>0</v>
      </c>
      <c r="CO131" s="186">
        <f t="shared" si="1046"/>
        <v>0</v>
      </c>
      <c r="CP131" s="186">
        <f t="shared" si="1046"/>
        <v>0</v>
      </c>
      <c r="CQ131" s="186">
        <f t="shared" si="1046"/>
        <v>257500000</v>
      </c>
      <c r="CR131" s="186">
        <f t="shared" si="1046"/>
        <v>0</v>
      </c>
      <c r="CS131" s="186">
        <f t="shared" si="1046"/>
        <v>0</v>
      </c>
      <c r="CT131" s="186">
        <f t="shared" si="1046"/>
        <v>0</v>
      </c>
      <c r="CU131" s="186">
        <f t="shared" si="1046"/>
        <v>0</v>
      </c>
      <c r="CV131" s="186">
        <f t="shared" si="1046"/>
        <v>0</v>
      </c>
      <c r="CW131" s="186">
        <f t="shared" si="1046"/>
        <v>0</v>
      </c>
      <c r="CX131" s="186">
        <f t="shared" si="1046"/>
        <v>0</v>
      </c>
      <c r="CY131" s="186">
        <f t="shared" si="1046"/>
        <v>0</v>
      </c>
      <c r="CZ131" s="186">
        <f t="shared" si="1046"/>
        <v>0</v>
      </c>
      <c r="DA131" s="186">
        <f t="shared" si="1046"/>
        <v>0</v>
      </c>
      <c r="DB131" s="186">
        <f t="shared" si="1046"/>
        <v>0</v>
      </c>
      <c r="DC131" s="186">
        <f t="shared" si="1046"/>
        <v>0</v>
      </c>
      <c r="DD131" s="186">
        <f t="shared" si="1046"/>
        <v>0</v>
      </c>
      <c r="DE131" s="186">
        <f t="shared" si="1046"/>
        <v>287500000</v>
      </c>
      <c r="DF131" s="186">
        <f t="shared" si="1046"/>
        <v>273800000</v>
      </c>
      <c r="DG131" s="186">
        <f t="shared" si="1046"/>
        <v>20800000</v>
      </c>
      <c r="DH131" s="186">
        <f t="shared" si="1046"/>
        <v>20800000</v>
      </c>
      <c r="DI131" s="186">
        <f t="shared" si="1046"/>
        <v>0</v>
      </c>
      <c r="DJ131" s="186">
        <f t="shared" si="1046"/>
        <v>0</v>
      </c>
      <c r="DK131" s="186">
        <f t="shared" si="1046"/>
        <v>0</v>
      </c>
      <c r="DL131" s="186">
        <f t="shared" si="1046"/>
        <v>0</v>
      </c>
      <c r="DM131" s="186">
        <f t="shared" si="1046"/>
        <v>0</v>
      </c>
      <c r="DN131" s="186">
        <f t="shared" si="1046"/>
        <v>0</v>
      </c>
      <c r="DO131" s="186">
        <f t="shared" si="1046"/>
        <v>114100000</v>
      </c>
      <c r="DP131" s="186">
        <f t="shared" si="1046"/>
        <v>113000000</v>
      </c>
      <c r="DQ131" s="186">
        <f t="shared" si="1046"/>
        <v>113000000</v>
      </c>
      <c r="DR131" s="186">
        <f t="shared" si="1046"/>
        <v>0</v>
      </c>
      <c r="DS131" s="186">
        <f t="shared" si="1046"/>
        <v>15000000</v>
      </c>
      <c r="DT131" s="186">
        <f t="shared" si="1046"/>
        <v>22000000</v>
      </c>
      <c r="DU131" s="186">
        <f t="shared" si="1046"/>
        <v>20321700</v>
      </c>
      <c r="DV131" s="186">
        <f t="shared" si="1046"/>
        <v>20321700</v>
      </c>
      <c r="DW131" s="186">
        <f t="shared" si="1046"/>
        <v>0</v>
      </c>
      <c r="DX131" s="186">
        <f t="shared" si="1046"/>
        <v>0</v>
      </c>
      <c r="DY131" s="186">
        <f t="shared" ref="DY131:EW131" si="1047">SUM(DY132:DY135)</f>
        <v>0</v>
      </c>
      <c r="DZ131" s="186">
        <f t="shared" si="1047"/>
        <v>0</v>
      </c>
      <c r="EA131" s="186">
        <f t="shared" si="1047"/>
        <v>0</v>
      </c>
      <c r="EB131" s="186">
        <f t="shared" si="1047"/>
        <v>0</v>
      </c>
      <c r="EC131" s="186">
        <f t="shared" si="1047"/>
        <v>0</v>
      </c>
      <c r="ED131" s="186">
        <f t="shared" si="1047"/>
        <v>0</v>
      </c>
      <c r="EE131" s="186">
        <f t="shared" si="1047"/>
        <v>0</v>
      </c>
      <c r="EF131" s="186">
        <f t="shared" si="1047"/>
        <v>0</v>
      </c>
      <c r="EG131" s="186">
        <f t="shared" si="1047"/>
        <v>0</v>
      </c>
      <c r="EH131" s="186">
        <f t="shared" si="1047"/>
        <v>0</v>
      </c>
      <c r="EI131" s="186">
        <f t="shared" si="1047"/>
        <v>0</v>
      </c>
      <c r="EJ131" s="186">
        <f t="shared" si="1047"/>
        <v>265225000</v>
      </c>
      <c r="EK131" s="186">
        <f t="shared" si="1047"/>
        <v>251150604.86000001</v>
      </c>
      <c r="EL131" s="186">
        <f t="shared" si="1047"/>
        <v>219162000</v>
      </c>
      <c r="EM131" s="186">
        <f t="shared" si="1047"/>
        <v>219162000</v>
      </c>
      <c r="EN131" s="186">
        <f t="shared" si="1047"/>
        <v>0</v>
      </c>
      <c r="EO131" s="186">
        <f t="shared" si="1047"/>
        <v>0</v>
      </c>
      <c r="EP131" s="186">
        <f t="shared" si="1047"/>
        <v>0</v>
      </c>
      <c r="EQ131" s="186">
        <f t="shared" si="1047"/>
        <v>0</v>
      </c>
      <c r="ER131" s="186">
        <f t="shared" si="1047"/>
        <v>0</v>
      </c>
      <c r="ES131" s="186">
        <f t="shared" si="1047"/>
        <v>0</v>
      </c>
      <c r="ET131" s="186">
        <f t="shared" si="1047"/>
        <v>0</v>
      </c>
      <c r="EU131" s="186">
        <f t="shared" si="1047"/>
        <v>0</v>
      </c>
      <c r="EV131" s="186">
        <f t="shared" si="1047"/>
        <v>0</v>
      </c>
      <c r="EW131" s="186">
        <f t="shared" si="1047"/>
        <v>280225000</v>
      </c>
      <c r="EX131" s="186">
        <f t="shared" ref="EX131:IW131" si="1048">SUM(EX132:EX135)</f>
        <v>387250604.86000001</v>
      </c>
      <c r="EY131" s="186">
        <f t="shared" si="1048"/>
        <v>352483700</v>
      </c>
      <c r="EZ131" s="186">
        <f t="shared" si="1048"/>
        <v>352483700</v>
      </c>
      <c r="FA131" s="186">
        <f t="shared" si="1048"/>
        <v>0</v>
      </c>
      <c r="FB131" s="723">
        <f t="shared" si="1048"/>
        <v>0</v>
      </c>
      <c r="FC131" s="186">
        <f t="shared" si="1048"/>
        <v>0</v>
      </c>
      <c r="FD131" s="186">
        <f t="shared" si="1048"/>
        <v>0</v>
      </c>
      <c r="FE131" s="186">
        <f t="shared" si="1048"/>
        <v>0</v>
      </c>
      <c r="FF131" s="186">
        <f t="shared" si="1048"/>
        <v>0</v>
      </c>
      <c r="FG131" s="186">
        <f t="shared" si="1048"/>
        <v>0</v>
      </c>
      <c r="FH131" s="186">
        <f t="shared" si="1048"/>
        <v>16494000</v>
      </c>
      <c r="FI131" s="186">
        <f t="shared" si="1048"/>
        <v>15677500</v>
      </c>
      <c r="FJ131" s="186">
        <f t="shared" si="1048"/>
        <v>15677500</v>
      </c>
      <c r="FK131" s="186">
        <f t="shared" si="1048"/>
        <v>0</v>
      </c>
      <c r="FL131" s="186">
        <f t="shared" si="1048"/>
        <v>10000000</v>
      </c>
      <c r="FM131" s="186">
        <f t="shared" si="1048"/>
        <v>32635992</v>
      </c>
      <c r="FN131" s="186">
        <f t="shared" si="1048"/>
        <v>31943502</v>
      </c>
      <c r="FO131" s="186">
        <f t="shared" si="1048"/>
        <v>31943502</v>
      </c>
      <c r="FP131" s="186">
        <f t="shared" si="1048"/>
        <v>0</v>
      </c>
      <c r="FQ131" s="186">
        <f t="shared" si="1048"/>
        <v>0</v>
      </c>
      <c r="FR131" s="186">
        <f t="shared" si="1048"/>
        <v>0</v>
      </c>
      <c r="FS131" s="186">
        <f t="shared" si="1048"/>
        <v>0</v>
      </c>
      <c r="FT131" s="186">
        <f t="shared" si="1048"/>
        <v>0</v>
      </c>
      <c r="FU131" s="186">
        <f t="shared" si="1048"/>
        <v>0</v>
      </c>
      <c r="FV131" s="186">
        <f t="shared" si="1048"/>
        <v>0</v>
      </c>
      <c r="FW131" s="186">
        <f t="shared" si="1048"/>
        <v>0</v>
      </c>
      <c r="FX131" s="186">
        <f t="shared" si="1048"/>
        <v>0</v>
      </c>
      <c r="FY131" s="186">
        <f t="shared" si="1048"/>
        <v>0</v>
      </c>
      <c r="FZ131" s="186">
        <f t="shared" si="1048"/>
        <v>0</v>
      </c>
      <c r="GA131" s="186">
        <f t="shared" si="1048"/>
        <v>0</v>
      </c>
      <c r="GB131" s="186">
        <f t="shared" si="1048"/>
        <v>0</v>
      </c>
      <c r="GC131" s="186">
        <f t="shared" si="1048"/>
        <v>0</v>
      </c>
      <c r="GD131" s="186">
        <f t="shared" si="1048"/>
        <v>0</v>
      </c>
      <c r="GE131" s="186">
        <f t="shared" si="1048"/>
        <v>0</v>
      </c>
      <c r="GF131" s="186">
        <f t="shared" si="1048"/>
        <v>273181750</v>
      </c>
      <c r="GG131" s="186">
        <f t="shared" si="1048"/>
        <v>0</v>
      </c>
      <c r="GH131" s="186">
        <f t="shared" si="1048"/>
        <v>0</v>
      </c>
      <c r="GI131" s="186">
        <f t="shared" si="1048"/>
        <v>0</v>
      </c>
      <c r="GJ131" s="186">
        <f t="shared" si="1048"/>
        <v>0</v>
      </c>
      <c r="GK131" s="186">
        <f t="shared" si="1048"/>
        <v>0</v>
      </c>
      <c r="GL131" s="186">
        <f t="shared" si="1048"/>
        <v>0</v>
      </c>
      <c r="GM131" s="186">
        <f t="shared" si="1048"/>
        <v>0</v>
      </c>
      <c r="GN131" s="186">
        <f t="shared" si="1048"/>
        <v>0</v>
      </c>
      <c r="GO131" s="186">
        <f t="shared" si="1048"/>
        <v>0</v>
      </c>
      <c r="GP131" s="186">
        <f t="shared" si="1048"/>
        <v>0</v>
      </c>
      <c r="GQ131" s="186">
        <f t="shared" si="1048"/>
        <v>0</v>
      </c>
      <c r="GR131" s="186">
        <f t="shared" si="1048"/>
        <v>0</v>
      </c>
      <c r="GS131" s="186">
        <f t="shared" si="1048"/>
        <v>0</v>
      </c>
      <c r="GT131" s="186">
        <f t="shared" si="1048"/>
        <v>0</v>
      </c>
      <c r="GU131" s="186">
        <f t="shared" si="1048"/>
        <v>283181750</v>
      </c>
      <c r="GV131" s="186">
        <f t="shared" si="1048"/>
        <v>49129992</v>
      </c>
      <c r="GW131" s="186">
        <f t="shared" si="1048"/>
        <v>47621002</v>
      </c>
      <c r="GX131" s="186">
        <f t="shared" si="1048"/>
        <v>47621002</v>
      </c>
      <c r="GY131" s="723">
        <f t="shared" si="1048"/>
        <v>0</v>
      </c>
      <c r="GZ131" s="186">
        <f t="shared" si="1048"/>
        <v>0</v>
      </c>
      <c r="HA131" s="186">
        <f t="shared" si="1048"/>
        <v>0</v>
      </c>
      <c r="HB131" s="186">
        <f t="shared" si="1048"/>
        <v>0</v>
      </c>
      <c r="HC131" s="186">
        <f t="shared" si="1048"/>
        <v>0</v>
      </c>
      <c r="HD131" s="186">
        <f t="shared" si="1048"/>
        <v>0</v>
      </c>
      <c r="HE131" s="186">
        <f t="shared" si="1048"/>
        <v>0</v>
      </c>
      <c r="HF131" s="186">
        <f t="shared" si="1048"/>
        <v>130594000</v>
      </c>
      <c r="HG131" s="186">
        <f t="shared" si="1048"/>
        <v>128677500</v>
      </c>
      <c r="HH131" s="186">
        <f t="shared" si="1048"/>
        <v>128677500</v>
      </c>
      <c r="HI131" s="186">
        <f t="shared" si="1048"/>
        <v>0</v>
      </c>
      <c r="HJ131" s="186">
        <f t="shared" si="1048"/>
        <v>80000000</v>
      </c>
      <c r="HK131" s="186">
        <f t="shared" si="1048"/>
        <v>353435992</v>
      </c>
      <c r="HL131" s="186">
        <f t="shared" si="1048"/>
        <v>73065202</v>
      </c>
      <c r="HM131" s="186">
        <f t="shared" si="1048"/>
        <v>73065202</v>
      </c>
      <c r="HN131" s="186">
        <f t="shared" si="1048"/>
        <v>0</v>
      </c>
      <c r="HO131" s="186">
        <f t="shared" si="1048"/>
        <v>0</v>
      </c>
      <c r="HP131" s="186">
        <f t="shared" si="1048"/>
        <v>0</v>
      </c>
      <c r="HQ131" s="186">
        <f t="shared" si="1048"/>
        <v>0</v>
      </c>
      <c r="HR131" s="186">
        <f t="shared" si="1048"/>
        <v>0</v>
      </c>
      <c r="HS131" s="186">
        <f t="shared" si="1048"/>
        <v>0</v>
      </c>
      <c r="HT131" s="186">
        <f t="shared" si="1048"/>
        <v>0</v>
      </c>
      <c r="HU131" s="186">
        <f t="shared" si="1048"/>
        <v>0</v>
      </c>
      <c r="HV131" s="186">
        <f t="shared" si="1048"/>
        <v>0</v>
      </c>
      <c r="HW131" s="186">
        <f t="shared" si="1048"/>
        <v>0</v>
      </c>
      <c r="HX131" s="186">
        <f t="shared" si="1048"/>
        <v>0</v>
      </c>
      <c r="HY131" s="186">
        <f t="shared" si="1048"/>
        <v>0</v>
      </c>
      <c r="HZ131" s="186">
        <f t="shared" si="1048"/>
        <v>0</v>
      </c>
      <c r="IA131" s="186">
        <f t="shared" si="1048"/>
        <v>0</v>
      </c>
      <c r="IB131" s="186">
        <f t="shared" si="1048"/>
        <v>0</v>
      </c>
      <c r="IC131" s="186">
        <f t="shared" si="1048"/>
        <v>0</v>
      </c>
      <c r="ID131" s="186">
        <f t="shared" si="1048"/>
        <v>1045906750</v>
      </c>
      <c r="IE131" s="186">
        <f t="shared" si="1048"/>
        <v>501150604.86000001</v>
      </c>
      <c r="IF131" s="186">
        <f t="shared" si="1048"/>
        <v>226662000</v>
      </c>
      <c r="IG131" s="186">
        <f t="shared" si="1048"/>
        <v>226662000</v>
      </c>
      <c r="IH131" s="186">
        <f t="shared" si="1048"/>
        <v>0</v>
      </c>
      <c r="II131" s="186">
        <f t="shared" si="1048"/>
        <v>0</v>
      </c>
      <c r="IJ131" s="186">
        <f t="shared" si="1048"/>
        <v>0</v>
      </c>
      <c r="IK131" s="186">
        <f t="shared" si="1048"/>
        <v>0</v>
      </c>
      <c r="IL131" s="186">
        <f t="shared" si="1048"/>
        <v>0</v>
      </c>
      <c r="IM131" s="186">
        <f t="shared" si="1048"/>
        <v>0</v>
      </c>
      <c r="IN131" s="186">
        <f t="shared" si="1048"/>
        <v>0</v>
      </c>
      <c r="IO131" s="186">
        <f t="shared" si="1048"/>
        <v>0</v>
      </c>
      <c r="IP131" s="186">
        <f t="shared" si="1048"/>
        <v>0</v>
      </c>
      <c r="IQ131" s="186">
        <f t="shared" si="1048"/>
        <v>0</v>
      </c>
      <c r="IR131" s="186">
        <f t="shared" si="1048"/>
        <v>0</v>
      </c>
      <c r="IS131" s="186">
        <f t="shared" si="1048"/>
        <v>1125906750</v>
      </c>
      <c r="IT131" s="186">
        <f t="shared" si="1048"/>
        <v>985180596.86000001</v>
      </c>
      <c r="IU131" s="186">
        <f t="shared" si="1048"/>
        <v>428404702</v>
      </c>
      <c r="IV131" s="186">
        <f t="shared" si="1048"/>
        <v>428404702</v>
      </c>
      <c r="IW131" s="186">
        <f t="shared" si="1048"/>
        <v>0</v>
      </c>
    </row>
    <row r="132" spans="1:257" ht="87" customHeight="1" x14ac:dyDescent="0.2">
      <c r="A132" s="346"/>
      <c r="B132" s="346"/>
      <c r="C132" s="299">
        <v>16</v>
      </c>
      <c r="D132" s="265" t="s">
        <v>337</v>
      </c>
      <c r="E132" s="272">
        <v>45</v>
      </c>
      <c r="F132" s="272">
        <v>90</v>
      </c>
      <c r="G132" s="802">
        <v>93</v>
      </c>
      <c r="H132" s="848" t="s">
        <v>338</v>
      </c>
      <c r="I132" s="450" t="s">
        <v>339</v>
      </c>
      <c r="J132" s="795" t="s">
        <v>266</v>
      </c>
      <c r="K132" s="798">
        <v>1</v>
      </c>
      <c r="L132" s="436" t="s">
        <v>73</v>
      </c>
      <c r="M132" s="437" t="s">
        <v>53</v>
      </c>
      <c r="N132" s="444">
        <v>36</v>
      </c>
      <c r="O132" s="430">
        <v>4</v>
      </c>
      <c r="P132" s="431">
        <v>4</v>
      </c>
      <c r="Q132" s="430">
        <v>18</v>
      </c>
      <c r="R132" s="275"/>
      <c r="S132" s="432">
        <v>4</v>
      </c>
      <c r="T132" s="430">
        <v>32</v>
      </c>
      <c r="U132" s="796"/>
      <c r="V132" s="827">
        <v>20</v>
      </c>
      <c r="W132" s="801">
        <v>36</v>
      </c>
      <c r="X132" s="429"/>
      <c r="Y132" s="757">
        <v>36</v>
      </c>
      <c r="Z132" s="452"/>
      <c r="AA132" s="273">
        <v>4</v>
      </c>
      <c r="AB132" s="273" t="s">
        <v>114</v>
      </c>
      <c r="AC132" s="45"/>
      <c r="AD132" s="42"/>
      <c r="AE132" s="41"/>
      <c r="AF132" s="41"/>
      <c r="AG132" s="45"/>
      <c r="AH132" s="42"/>
      <c r="AI132" s="42"/>
      <c r="AJ132" s="42"/>
      <c r="AK132" s="45"/>
      <c r="AL132" s="42"/>
      <c r="AM132" s="42"/>
      <c r="AN132" s="42"/>
      <c r="AO132" s="45"/>
      <c r="AP132" s="42"/>
      <c r="AQ132" s="42"/>
      <c r="AR132" s="42"/>
      <c r="AS132" s="45"/>
      <c r="AT132" s="42"/>
      <c r="AU132" s="41"/>
      <c r="AV132" s="41"/>
      <c r="AW132" s="45"/>
      <c r="AX132" s="42"/>
      <c r="AY132" s="42"/>
      <c r="AZ132" s="42"/>
      <c r="BA132" s="45"/>
      <c r="BB132" s="42"/>
      <c r="BC132" s="42"/>
      <c r="BD132" s="42"/>
      <c r="BE132" s="45"/>
      <c r="BF132" s="42"/>
      <c r="BG132" s="41"/>
      <c r="BH132" s="41"/>
      <c r="BI132" s="45"/>
      <c r="BJ132" s="42"/>
      <c r="BK132" s="42"/>
      <c r="BL132" s="42"/>
      <c r="BM132" s="40">
        <f>+AC132+AG132+AK132+AO132+AS132+AW132+BA132+BE132+BI132</f>
        <v>0</v>
      </c>
      <c r="BN132" s="41">
        <f t="shared" ref="BN132:BP135" si="1049">AD132+AH132+AL132+AP132+AT132+AX132+BB132+BF132+BJ132</f>
        <v>0</v>
      </c>
      <c r="BO132" s="41">
        <f t="shared" si="1049"/>
        <v>0</v>
      </c>
      <c r="BP132" s="41">
        <f t="shared" si="1049"/>
        <v>0</v>
      </c>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2">
        <f t="shared" ref="DE132:DH135" si="1050">BQ132+BU132+BZ132+CE132+CI132+CM132+CQ132+CV132+DA132</f>
        <v>0</v>
      </c>
      <c r="DF132" s="102">
        <f t="shared" si="1050"/>
        <v>0</v>
      </c>
      <c r="DG132" s="102">
        <f t="shared" si="1050"/>
        <v>0</v>
      </c>
      <c r="DH132" s="102">
        <f t="shared" si="1050"/>
        <v>0</v>
      </c>
      <c r="DI132" s="102"/>
      <c r="DJ132" s="88"/>
      <c r="DK132" s="57"/>
      <c r="DL132" s="88"/>
      <c r="DM132" s="88"/>
      <c r="DN132" s="88"/>
      <c r="DO132" s="57">
        <v>21100000</v>
      </c>
      <c r="DP132" s="88">
        <v>20000000</v>
      </c>
      <c r="DQ132" s="88">
        <v>20000000</v>
      </c>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7"/>
      <c r="EU132" s="87"/>
      <c r="EV132" s="87"/>
      <c r="EW132" s="82">
        <f t="shared" ref="EW132:EX135" si="1051">DJ132+DN132+DS132+DX132+EB132+EF132+EJ132+EN132+ES132</f>
        <v>0</v>
      </c>
      <c r="EX132" s="89">
        <f t="shared" si="1051"/>
        <v>21100000</v>
      </c>
      <c r="EY132" s="90">
        <f t="shared" ref="EY132:EZ135" si="1052">DL132+DP132+DU132+DZ132+ED132+EH132+EL132+EP132+EU132</f>
        <v>20000000</v>
      </c>
      <c r="EZ132" s="90">
        <f t="shared" si="1052"/>
        <v>20000000</v>
      </c>
      <c r="FA132" s="173"/>
      <c r="FB132" s="87"/>
      <c r="FC132" s="88"/>
      <c r="FD132" s="88"/>
      <c r="FE132" s="88"/>
      <c r="FF132" s="133"/>
      <c r="FG132" s="87"/>
      <c r="FH132" s="87">
        <v>16494000</v>
      </c>
      <c r="FI132" s="87">
        <v>15677500</v>
      </c>
      <c r="FJ132" s="87">
        <v>15677500</v>
      </c>
      <c r="FK132" s="87"/>
      <c r="FL132" s="87"/>
      <c r="FM132" s="87">
        <v>15934490</v>
      </c>
      <c r="FN132" s="87">
        <v>15242000</v>
      </c>
      <c r="FO132" s="87">
        <v>15242000</v>
      </c>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2">
        <f>FB132+FG132+FL132+FQ132+FV132+GA132+GF132+GK132+GP132</f>
        <v>0</v>
      </c>
      <c r="GV132" s="82">
        <f t="shared" ref="GV132:GY135" si="1053">GQ132+GL132+GG132+GB132+FW132+FR132+FM132+FH132+FC132</f>
        <v>32428490</v>
      </c>
      <c r="GW132" s="82">
        <f t="shared" si="1053"/>
        <v>30919500</v>
      </c>
      <c r="GX132" s="82">
        <f t="shared" si="1053"/>
        <v>30919500</v>
      </c>
      <c r="GY132" s="792">
        <f t="shared" si="1053"/>
        <v>0</v>
      </c>
      <c r="GZ132" s="792">
        <f t="shared" ref="GZ132:GZ135" si="1054">AC132+BQ132+DJ132+FB132</f>
        <v>0</v>
      </c>
      <c r="HA132" s="792">
        <f t="shared" ref="HA132:HA135" si="1055">AD132+BR132+DK132+FC132</f>
        <v>0</v>
      </c>
      <c r="HB132" s="792">
        <f t="shared" ref="HB132:HB135" si="1056">AE132+BS132+DL132+FD132</f>
        <v>0</v>
      </c>
      <c r="HC132" s="792">
        <f t="shared" ref="HC132:HC135" si="1057">AF132+BT132+DM132+FE132</f>
        <v>0</v>
      </c>
      <c r="HD132" s="792">
        <f t="shared" ref="HD132:HD135" si="1058">FF132</f>
        <v>0</v>
      </c>
      <c r="HE132" s="792">
        <f t="shared" ref="HE132:HE135" si="1059">AG132+BU132+DN132+FG132</f>
        <v>0</v>
      </c>
      <c r="HF132" s="792">
        <f t="shared" ref="HF132:HF135" si="1060">AH132+BV132+DO132+FH132</f>
        <v>37594000</v>
      </c>
      <c r="HG132" s="792">
        <f t="shared" ref="HG132:HG135" si="1061">AI132+BW132+DP132+FI132</f>
        <v>35677500</v>
      </c>
      <c r="HH132" s="792">
        <f t="shared" ref="HH132:HH135" si="1062">AJ132+BX132+DQ132+FJ132</f>
        <v>35677500</v>
      </c>
      <c r="HI132" s="792">
        <f t="shared" ref="HI132:HI135" si="1063">BY132+DR132+FK132</f>
        <v>0</v>
      </c>
      <c r="HJ132" s="792">
        <f t="shared" ref="HJ132:HJ135" si="1064">AK132+BZ132+DS132+FL132</f>
        <v>0</v>
      </c>
      <c r="HK132" s="792">
        <f t="shared" ref="HK132:HK135" si="1065">AL132+CA132+DT132+FM132</f>
        <v>15934490</v>
      </c>
      <c r="HL132" s="792">
        <f t="shared" ref="HL132:HL135" si="1066">AM132+CB132+DU132+FN132</f>
        <v>15242000</v>
      </c>
      <c r="HM132" s="792">
        <f t="shared" ref="HM132:HM135" si="1067">AN132+CC132+DV132+FO132</f>
        <v>15242000</v>
      </c>
      <c r="HN132" s="792">
        <f t="shared" ref="HN132:HN135" si="1068">CD132+DW132+FP132</f>
        <v>0</v>
      </c>
      <c r="HO132" s="792">
        <f t="shared" ref="HO132:HO135" si="1069">AO132+CE132+DX132+FQ132</f>
        <v>0</v>
      </c>
      <c r="HP132" s="792">
        <f t="shared" ref="HP132:HP135" si="1070">AP132+CF132+DY132+FR132</f>
        <v>0</v>
      </c>
      <c r="HQ132" s="792">
        <f t="shared" ref="HQ132:HQ135" si="1071">AQ132+CG132+DZ132+FS132</f>
        <v>0</v>
      </c>
      <c r="HR132" s="792">
        <f t="shared" ref="HR132:HR135" si="1072">AR132+CH132+EA132+FT132</f>
        <v>0</v>
      </c>
      <c r="HS132" s="792">
        <f t="shared" ref="HS132:HS135" si="1073">FU132</f>
        <v>0</v>
      </c>
      <c r="HT132" s="792">
        <f t="shared" ref="HT132:HT135" si="1074">AS132+CI132+EB132+FV132</f>
        <v>0</v>
      </c>
      <c r="HU132" s="792">
        <f t="shared" ref="HU132:HU135" si="1075">AT132+CJ132+EC132+FW132</f>
        <v>0</v>
      </c>
      <c r="HV132" s="792">
        <f t="shared" ref="HV132:HV135" si="1076">AU132+CK132+ED132+FX132</f>
        <v>0</v>
      </c>
      <c r="HW132" s="792">
        <f t="shared" ref="HW132:HW135" si="1077">AV132+CL132+EE132+FY132</f>
        <v>0</v>
      </c>
      <c r="HX132" s="792">
        <f t="shared" ref="HX132:HX135" si="1078">FZ132</f>
        <v>0</v>
      </c>
      <c r="HY132" s="792">
        <f t="shared" ref="HY132:HY135" si="1079">AW132+CM132+EF132+GA132</f>
        <v>0</v>
      </c>
      <c r="HZ132" s="792">
        <f t="shared" ref="HZ132:HZ135" si="1080">AX132+CN132+EG132+GB132</f>
        <v>0</v>
      </c>
      <c r="IA132" s="792">
        <f t="shared" ref="IA132:IA135" si="1081">AY132+CO132+EH132+GC132</f>
        <v>0</v>
      </c>
      <c r="IB132" s="792">
        <f t="shared" ref="IB132:IB135" si="1082">AZ132+CP132+EI132+GD132</f>
        <v>0</v>
      </c>
      <c r="IC132" s="792">
        <f t="shared" ref="IC132:IC135" si="1083">GE132</f>
        <v>0</v>
      </c>
      <c r="ID132" s="792">
        <f t="shared" ref="ID132:ID135" si="1084">BA132+CQ132+EJ132+GF132</f>
        <v>0</v>
      </c>
      <c r="IE132" s="792">
        <f t="shared" ref="IE132:IE135" si="1085">BB132+CR132+EK132+GG132</f>
        <v>0</v>
      </c>
      <c r="IF132" s="792">
        <f t="shared" ref="IF132:IF135" si="1086">BC132+CS132+EL132+GH132</f>
        <v>0</v>
      </c>
      <c r="IG132" s="792">
        <f t="shared" ref="IG132:IG135" si="1087">BD132+CT132+EM132+GI132</f>
        <v>0</v>
      </c>
      <c r="IH132" s="792">
        <f t="shared" ref="IH132:IH135" si="1088">CU132+GJ132</f>
        <v>0</v>
      </c>
      <c r="II132" s="792">
        <f t="shared" ref="II132:II135" si="1089">BE132+CV132+EN132+GK132</f>
        <v>0</v>
      </c>
      <c r="IJ132" s="792">
        <f t="shared" ref="IJ132:IJ135" si="1090">BF132+CW132+EO132+GL132</f>
        <v>0</v>
      </c>
      <c r="IK132" s="792">
        <f t="shared" ref="IK132:IK135" si="1091">BG132+CX132+EP132+GM132</f>
        <v>0</v>
      </c>
      <c r="IL132" s="792">
        <f t="shared" ref="IL132:IL135" si="1092">BH132+CY132+EQ132+GM132</f>
        <v>0</v>
      </c>
      <c r="IM132" s="792">
        <f t="shared" ref="IM132:IM135" si="1093">CZ132+ER132+GO132</f>
        <v>0</v>
      </c>
      <c r="IN132" s="792">
        <f t="shared" ref="IN132:IN135" si="1094">BI132+DA132+ES132+GP132</f>
        <v>0</v>
      </c>
      <c r="IO132" s="792"/>
      <c r="IP132" s="792"/>
      <c r="IQ132" s="792"/>
      <c r="IR132" s="792"/>
      <c r="IS132" s="792">
        <f t="shared" ref="IS132:IS135" si="1095">GZ132+HE132+HJ132+HO132+HT132+HY132+ID132+II132+IN132</f>
        <v>0</v>
      </c>
      <c r="IT132" s="792">
        <f t="shared" ref="IT132:IT135" si="1096">HA132+HF132+HK132+HP132+HU132+HZ132+IE132+IJ132+IO132</f>
        <v>53528490</v>
      </c>
      <c r="IU132" s="792">
        <f t="shared" ref="IU132:IU135" si="1097">HB132+HG132+HL132+HQ132+HV132+IA132+IF132+IK132+IP132</f>
        <v>50919500</v>
      </c>
      <c r="IV132" s="792">
        <f t="shared" ref="IV132:IV135" si="1098">HC132+HH132+HM132+HR132+HW132+IB132+IG132+IL132+IQ132</f>
        <v>50919500</v>
      </c>
      <c r="IW132" s="793">
        <f t="shared" ref="IW132:IW135" si="1099">HD132+HI132+HN132+HS132+HX132+IC132+IH132+IM132+IR132</f>
        <v>0</v>
      </c>
    </row>
    <row r="133" spans="1:257" ht="51.75" customHeight="1" x14ac:dyDescent="0.2">
      <c r="A133" s="346"/>
      <c r="B133" s="346"/>
      <c r="C133" s="299">
        <v>17</v>
      </c>
      <c r="D133" s="265" t="s">
        <v>299</v>
      </c>
      <c r="E133" s="457" t="s">
        <v>300</v>
      </c>
      <c r="F133" s="458">
        <v>0.5</v>
      </c>
      <c r="G133" s="802">
        <v>94</v>
      </c>
      <c r="H133" s="848" t="s">
        <v>340</v>
      </c>
      <c r="I133" s="450" t="s">
        <v>341</v>
      </c>
      <c r="J133" s="423" t="s">
        <v>266</v>
      </c>
      <c r="K133" s="437">
        <v>1</v>
      </c>
      <c r="L133" s="436" t="s">
        <v>73</v>
      </c>
      <c r="M133" s="437">
        <v>70</v>
      </c>
      <c r="N133" s="444">
        <v>140</v>
      </c>
      <c r="O133" s="430">
        <v>79</v>
      </c>
      <c r="P133" s="431">
        <v>20</v>
      </c>
      <c r="Q133" s="430">
        <v>105</v>
      </c>
      <c r="R133" s="952">
        <v>30</v>
      </c>
      <c r="S133" s="432">
        <v>0</v>
      </c>
      <c r="T133" s="430">
        <v>131</v>
      </c>
      <c r="U133" s="796">
        <f>40+15</f>
        <v>55</v>
      </c>
      <c r="V133" s="431">
        <v>172</v>
      </c>
      <c r="W133" s="451">
        <v>140</v>
      </c>
      <c r="X133" s="797">
        <f>50+15</f>
        <v>65</v>
      </c>
      <c r="Y133" s="759">
        <v>65</v>
      </c>
      <c r="Z133" s="427">
        <f>BM133/$BM$131</f>
        <v>0.88181818181818183</v>
      </c>
      <c r="AA133" s="273">
        <v>4</v>
      </c>
      <c r="AB133" s="273" t="s">
        <v>114</v>
      </c>
      <c r="AC133" s="45"/>
      <c r="AD133" s="42"/>
      <c r="AE133" s="41"/>
      <c r="AF133" s="41"/>
      <c r="AG133" s="45"/>
      <c r="AH133" s="42"/>
      <c r="AI133" s="42"/>
      <c r="AJ133" s="42"/>
      <c r="AK133" s="45"/>
      <c r="AL133" s="42">
        <v>25000000</v>
      </c>
      <c r="AM133" s="42"/>
      <c r="AN133" s="42"/>
      <c r="AO133" s="45"/>
      <c r="AP133" s="42"/>
      <c r="AQ133" s="42"/>
      <c r="AR133" s="42"/>
      <c r="AS133" s="45"/>
      <c r="AT133" s="42"/>
      <c r="AU133" s="41"/>
      <c r="AV133" s="41"/>
      <c r="AW133" s="45"/>
      <c r="AX133" s="42"/>
      <c r="AY133" s="42"/>
      <c r="AZ133" s="42"/>
      <c r="BA133" s="45">
        <v>242500000</v>
      </c>
      <c r="BB133" s="42">
        <f>250000000-7500000</f>
        <v>242500000</v>
      </c>
      <c r="BC133" s="42"/>
      <c r="BD133" s="42"/>
      <c r="BE133" s="45"/>
      <c r="BF133" s="42"/>
      <c r="BG133" s="41"/>
      <c r="BH133" s="41"/>
      <c r="BI133" s="45"/>
      <c r="BJ133" s="42"/>
      <c r="BK133" s="42"/>
      <c r="BL133" s="42"/>
      <c r="BM133" s="40">
        <f>+AC133+AG133+AK133+AO133+AS133+AW133+BA133+BE133+BI133</f>
        <v>242500000</v>
      </c>
      <c r="BN133" s="41">
        <f t="shared" si="1049"/>
        <v>267500000</v>
      </c>
      <c r="BO133" s="41">
        <f t="shared" si="1049"/>
        <v>0</v>
      </c>
      <c r="BP133" s="41">
        <f t="shared" si="1049"/>
        <v>0</v>
      </c>
      <c r="BQ133" s="87"/>
      <c r="BR133" s="87"/>
      <c r="BS133" s="87"/>
      <c r="BT133" s="87"/>
      <c r="BU133" s="87"/>
      <c r="BV133" s="87"/>
      <c r="BW133" s="87"/>
      <c r="BX133" s="87"/>
      <c r="BY133" s="87"/>
      <c r="BZ133" s="87"/>
      <c r="CA133" s="86">
        <v>253000000</v>
      </c>
      <c r="CB133" s="87"/>
      <c r="CC133" s="87"/>
      <c r="CD133" s="87"/>
      <c r="CE133" s="87"/>
      <c r="CF133" s="86"/>
      <c r="CG133" s="87"/>
      <c r="CH133" s="87"/>
      <c r="CI133" s="87"/>
      <c r="CJ133" s="87"/>
      <c r="CK133" s="87"/>
      <c r="CL133" s="87"/>
      <c r="CM133" s="87"/>
      <c r="CN133" s="87"/>
      <c r="CO133" s="87"/>
      <c r="CP133" s="87"/>
      <c r="CQ133" s="87">
        <v>253000000</v>
      </c>
      <c r="CR133" s="87"/>
      <c r="CS133" s="87"/>
      <c r="CT133" s="87"/>
      <c r="CU133" s="87"/>
      <c r="CV133" s="87"/>
      <c r="CW133" s="87"/>
      <c r="CX133" s="87"/>
      <c r="CY133" s="87"/>
      <c r="CZ133" s="87"/>
      <c r="DA133" s="87"/>
      <c r="DB133" s="87"/>
      <c r="DC133" s="87"/>
      <c r="DD133" s="87"/>
      <c r="DE133" s="82">
        <f t="shared" si="1050"/>
        <v>253000000</v>
      </c>
      <c r="DF133" s="102">
        <f t="shared" si="1050"/>
        <v>253000000</v>
      </c>
      <c r="DG133" s="102">
        <f t="shared" si="1050"/>
        <v>0</v>
      </c>
      <c r="DH133" s="102">
        <f t="shared" si="1050"/>
        <v>0</v>
      </c>
      <c r="DI133" s="102"/>
      <c r="DJ133" s="88"/>
      <c r="DK133" s="57"/>
      <c r="DL133" s="88"/>
      <c r="DM133" s="88"/>
      <c r="DN133" s="88"/>
      <c r="DO133" s="57">
        <v>63000000</v>
      </c>
      <c r="DP133" s="88">
        <v>63000000</v>
      </c>
      <c r="DQ133" s="88">
        <v>63000000</v>
      </c>
      <c r="DR133" s="88"/>
      <c r="DS133" s="88"/>
      <c r="DT133" s="88">
        <v>22000000</v>
      </c>
      <c r="DU133" s="88">
        <v>20321700</v>
      </c>
      <c r="DV133" s="88">
        <v>20321700</v>
      </c>
      <c r="DW133" s="88"/>
      <c r="DX133" s="88"/>
      <c r="DY133" s="88"/>
      <c r="DZ133" s="88"/>
      <c r="EA133" s="88"/>
      <c r="EB133" s="88"/>
      <c r="EC133" s="88"/>
      <c r="ED133" s="88"/>
      <c r="EE133" s="88"/>
      <c r="EF133" s="88"/>
      <c r="EG133" s="88"/>
      <c r="EH133" s="88"/>
      <c r="EI133" s="88"/>
      <c r="EJ133" s="88">
        <v>240000000</v>
      </c>
      <c r="EK133" s="88">
        <v>221150604.86000001</v>
      </c>
      <c r="EL133" s="88">
        <v>219162000</v>
      </c>
      <c r="EM133" s="88">
        <v>219162000</v>
      </c>
      <c r="EN133" s="88"/>
      <c r="EO133" s="88"/>
      <c r="EP133" s="88"/>
      <c r="EQ133" s="88"/>
      <c r="ER133" s="88"/>
      <c r="ES133" s="88"/>
      <c r="ET133" s="87"/>
      <c r="EU133" s="87"/>
      <c r="EV133" s="87"/>
      <c r="EW133" s="82">
        <f t="shared" si="1051"/>
        <v>240000000</v>
      </c>
      <c r="EX133" s="89">
        <f t="shared" si="1051"/>
        <v>306150604.86000001</v>
      </c>
      <c r="EY133" s="90">
        <f t="shared" si="1052"/>
        <v>302483700</v>
      </c>
      <c r="EZ133" s="90">
        <f t="shared" si="1052"/>
        <v>302483700</v>
      </c>
      <c r="FA133" s="173"/>
      <c r="FB133" s="87"/>
      <c r="FC133" s="88"/>
      <c r="FD133" s="88"/>
      <c r="FE133" s="88"/>
      <c r="FF133" s="133"/>
      <c r="FG133" s="87"/>
      <c r="FH133" s="87"/>
      <c r="FI133" s="87"/>
      <c r="FJ133" s="87"/>
      <c r="FK133" s="87"/>
      <c r="FL133" s="87"/>
      <c r="FM133" s="87">
        <v>10000000</v>
      </c>
      <c r="FN133" s="87">
        <v>10000000</v>
      </c>
      <c r="FO133" s="87">
        <v>10000000</v>
      </c>
      <c r="FP133" s="87"/>
      <c r="FQ133" s="87"/>
      <c r="FR133" s="87"/>
      <c r="FS133" s="87"/>
      <c r="FT133" s="87"/>
      <c r="FU133" s="87"/>
      <c r="FV133" s="87"/>
      <c r="FW133" s="87"/>
      <c r="FX133" s="87"/>
      <c r="FY133" s="87"/>
      <c r="FZ133" s="87"/>
      <c r="GA133" s="87"/>
      <c r="GB133" s="87"/>
      <c r="GC133" s="87"/>
      <c r="GD133" s="87"/>
      <c r="GE133" s="87"/>
      <c r="GF133" s="87">
        <v>249700000</v>
      </c>
      <c r="GG133" s="87"/>
      <c r="GH133" s="87"/>
      <c r="GI133" s="87"/>
      <c r="GJ133" s="87"/>
      <c r="GK133" s="87"/>
      <c r="GL133" s="87"/>
      <c r="GM133" s="87"/>
      <c r="GN133" s="87"/>
      <c r="GO133" s="87"/>
      <c r="GP133" s="87"/>
      <c r="GQ133" s="87"/>
      <c r="GR133" s="87"/>
      <c r="GS133" s="87"/>
      <c r="GT133" s="87"/>
      <c r="GU133" s="82">
        <f>FB133+FG133+FL133+FQ133+FV133+GA133+GF133+GK133+GP133</f>
        <v>249700000</v>
      </c>
      <c r="GV133" s="82">
        <f t="shared" si="1053"/>
        <v>10000000</v>
      </c>
      <c r="GW133" s="82">
        <f t="shared" si="1053"/>
        <v>10000000</v>
      </c>
      <c r="GX133" s="82">
        <f t="shared" si="1053"/>
        <v>10000000</v>
      </c>
      <c r="GY133" s="792">
        <f t="shared" si="1053"/>
        <v>0</v>
      </c>
      <c r="GZ133" s="792">
        <f t="shared" si="1054"/>
        <v>0</v>
      </c>
      <c r="HA133" s="792">
        <f t="shared" si="1055"/>
        <v>0</v>
      </c>
      <c r="HB133" s="792">
        <f t="shared" si="1056"/>
        <v>0</v>
      </c>
      <c r="HC133" s="792">
        <f t="shared" si="1057"/>
        <v>0</v>
      </c>
      <c r="HD133" s="792">
        <f t="shared" si="1058"/>
        <v>0</v>
      </c>
      <c r="HE133" s="792">
        <f t="shared" si="1059"/>
        <v>0</v>
      </c>
      <c r="HF133" s="792">
        <f t="shared" si="1060"/>
        <v>63000000</v>
      </c>
      <c r="HG133" s="792">
        <f t="shared" si="1061"/>
        <v>63000000</v>
      </c>
      <c r="HH133" s="792">
        <f t="shared" si="1062"/>
        <v>63000000</v>
      </c>
      <c r="HI133" s="792">
        <f t="shared" si="1063"/>
        <v>0</v>
      </c>
      <c r="HJ133" s="792">
        <f t="shared" si="1064"/>
        <v>0</v>
      </c>
      <c r="HK133" s="792">
        <f t="shared" si="1065"/>
        <v>310000000</v>
      </c>
      <c r="HL133" s="792">
        <f t="shared" si="1066"/>
        <v>30321700</v>
      </c>
      <c r="HM133" s="792">
        <f t="shared" si="1067"/>
        <v>30321700</v>
      </c>
      <c r="HN133" s="792">
        <f t="shared" si="1068"/>
        <v>0</v>
      </c>
      <c r="HO133" s="792">
        <f t="shared" si="1069"/>
        <v>0</v>
      </c>
      <c r="HP133" s="792">
        <f t="shared" si="1070"/>
        <v>0</v>
      </c>
      <c r="HQ133" s="792">
        <f t="shared" si="1071"/>
        <v>0</v>
      </c>
      <c r="HR133" s="792">
        <f t="shared" si="1072"/>
        <v>0</v>
      </c>
      <c r="HS133" s="792">
        <f t="shared" si="1073"/>
        <v>0</v>
      </c>
      <c r="HT133" s="792">
        <f t="shared" si="1074"/>
        <v>0</v>
      </c>
      <c r="HU133" s="792">
        <f t="shared" si="1075"/>
        <v>0</v>
      </c>
      <c r="HV133" s="792">
        <f t="shared" si="1076"/>
        <v>0</v>
      </c>
      <c r="HW133" s="792">
        <f t="shared" si="1077"/>
        <v>0</v>
      </c>
      <c r="HX133" s="792">
        <f t="shared" si="1078"/>
        <v>0</v>
      </c>
      <c r="HY133" s="792">
        <f t="shared" si="1079"/>
        <v>0</v>
      </c>
      <c r="HZ133" s="792">
        <f t="shared" si="1080"/>
        <v>0</v>
      </c>
      <c r="IA133" s="792">
        <f t="shared" si="1081"/>
        <v>0</v>
      </c>
      <c r="IB133" s="792">
        <f t="shared" si="1082"/>
        <v>0</v>
      </c>
      <c r="IC133" s="792">
        <f t="shared" si="1083"/>
        <v>0</v>
      </c>
      <c r="ID133" s="792">
        <f t="shared" si="1084"/>
        <v>985200000</v>
      </c>
      <c r="IE133" s="792">
        <f t="shared" si="1085"/>
        <v>463650604.86000001</v>
      </c>
      <c r="IF133" s="792">
        <f t="shared" si="1086"/>
        <v>219162000</v>
      </c>
      <c r="IG133" s="792">
        <f t="shared" si="1087"/>
        <v>219162000</v>
      </c>
      <c r="IH133" s="792">
        <f t="shared" si="1088"/>
        <v>0</v>
      </c>
      <c r="II133" s="792">
        <f t="shared" si="1089"/>
        <v>0</v>
      </c>
      <c r="IJ133" s="792">
        <f t="shared" si="1090"/>
        <v>0</v>
      </c>
      <c r="IK133" s="792">
        <f t="shared" si="1091"/>
        <v>0</v>
      </c>
      <c r="IL133" s="792">
        <f t="shared" si="1092"/>
        <v>0</v>
      </c>
      <c r="IM133" s="792">
        <f t="shared" si="1093"/>
        <v>0</v>
      </c>
      <c r="IN133" s="792">
        <f t="shared" si="1094"/>
        <v>0</v>
      </c>
      <c r="IO133" s="792"/>
      <c r="IP133" s="792"/>
      <c r="IQ133" s="792"/>
      <c r="IR133" s="792"/>
      <c r="IS133" s="792">
        <f t="shared" si="1095"/>
        <v>985200000</v>
      </c>
      <c r="IT133" s="792">
        <f t="shared" si="1096"/>
        <v>836650604.86000001</v>
      </c>
      <c r="IU133" s="792">
        <f t="shared" si="1097"/>
        <v>312483700</v>
      </c>
      <c r="IV133" s="792">
        <f t="shared" si="1098"/>
        <v>312483700</v>
      </c>
      <c r="IW133" s="793">
        <f t="shared" si="1099"/>
        <v>0</v>
      </c>
    </row>
    <row r="134" spans="1:257" ht="51.75" customHeight="1" x14ac:dyDescent="0.2">
      <c r="A134" s="346"/>
      <c r="B134" s="346"/>
      <c r="C134" s="299">
        <v>18</v>
      </c>
      <c r="D134" s="265" t="s">
        <v>303</v>
      </c>
      <c r="E134" s="272">
        <v>6</v>
      </c>
      <c r="F134" s="272">
        <v>12</v>
      </c>
      <c r="G134" s="802">
        <v>95</v>
      </c>
      <c r="H134" s="848" t="s">
        <v>342</v>
      </c>
      <c r="I134" s="450" t="s">
        <v>343</v>
      </c>
      <c r="J134" s="423" t="s">
        <v>266</v>
      </c>
      <c r="K134" s="437">
        <v>1</v>
      </c>
      <c r="L134" s="429" t="s">
        <v>58</v>
      </c>
      <c r="M134" s="437">
        <v>0</v>
      </c>
      <c r="N134" s="430">
        <v>500</v>
      </c>
      <c r="O134" s="430">
        <v>500</v>
      </c>
      <c r="P134" s="431">
        <v>450</v>
      </c>
      <c r="Q134" s="430">
        <v>500</v>
      </c>
      <c r="R134" s="952" t="s">
        <v>65</v>
      </c>
      <c r="S134" s="432">
        <v>500</v>
      </c>
      <c r="T134" s="430">
        <v>500</v>
      </c>
      <c r="U134" s="430"/>
      <c r="V134" s="431">
        <v>285</v>
      </c>
      <c r="W134" s="451">
        <v>500</v>
      </c>
      <c r="X134" s="797"/>
      <c r="Y134" s="759">
        <v>554</v>
      </c>
      <c r="Z134" s="427">
        <f>BM134/$BM$131</f>
        <v>6.363636363636363E-2</v>
      </c>
      <c r="AA134" s="273">
        <v>4</v>
      </c>
      <c r="AB134" s="273" t="s">
        <v>114</v>
      </c>
      <c r="AC134" s="45"/>
      <c r="AD134" s="42"/>
      <c r="AE134" s="41"/>
      <c r="AF134" s="41"/>
      <c r="AG134" s="45"/>
      <c r="AH134" s="42"/>
      <c r="AI134" s="42"/>
      <c r="AJ134" s="42"/>
      <c r="AK134" s="45">
        <v>10000000</v>
      </c>
      <c r="AL134" s="42">
        <v>0</v>
      </c>
      <c r="AM134" s="42"/>
      <c r="AN134" s="42"/>
      <c r="AO134" s="45"/>
      <c r="AP134" s="42"/>
      <c r="AQ134" s="42"/>
      <c r="AR134" s="42"/>
      <c r="AS134" s="45"/>
      <c r="AT134" s="42"/>
      <c r="AU134" s="41"/>
      <c r="AV134" s="41"/>
      <c r="AW134" s="45"/>
      <c r="AX134" s="42"/>
      <c r="AY134" s="42"/>
      <c r="AZ134" s="42"/>
      <c r="BA134" s="45">
        <v>7500000</v>
      </c>
      <c r="BB134" s="42">
        <v>7500000</v>
      </c>
      <c r="BC134" s="42">
        <v>7500000</v>
      </c>
      <c r="BD134" s="42">
        <v>7500000</v>
      </c>
      <c r="BE134" s="45"/>
      <c r="BF134" s="42"/>
      <c r="BG134" s="41"/>
      <c r="BH134" s="41"/>
      <c r="BI134" s="45"/>
      <c r="BJ134" s="42"/>
      <c r="BK134" s="42"/>
      <c r="BL134" s="42"/>
      <c r="BM134" s="40">
        <f>+AC134+AG134+AK134+AO134+AS134+AW134+BA134+BE134+BI134</f>
        <v>17500000</v>
      </c>
      <c r="BN134" s="41">
        <f t="shared" si="1049"/>
        <v>7500000</v>
      </c>
      <c r="BO134" s="41">
        <f t="shared" si="1049"/>
        <v>7500000</v>
      </c>
      <c r="BP134" s="41">
        <f t="shared" si="1049"/>
        <v>7500000</v>
      </c>
      <c r="BQ134" s="87"/>
      <c r="BR134" s="87"/>
      <c r="BS134" s="87"/>
      <c r="BT134" s="87"/>
      <c r="BU134" s="87"/>
      <c r="BV134" s="87"/>
      <c r="BW134" s="87"/>
      <c r="BX134" s="87"/>
      <c r="BY134" s="87"/>
      <c r="BZ134" s="87">
        <f>18200000-4500000</f>
        <v>13700000</v>
      </c>
      <c r="CA134" s="86">
        <v>4500000</v>
      </c>
      <c r="CB134" s="87">
        <v>4500000</v>
      </c>
      <c r="CC134" s="87">
        <v>4500000</v>
      </c>
      <c r="CD134" s="87"/>
      <c r="CE134" s="87"/>
      <c r="CF134" s="86"/>
      <c r="CG134" s="87"/>
      <c r="CH134" s="87"/>
      <c r="CI134" s="87"/>
      <c r="CJ134" s="87"/>
      <c r="CK134" s="87"/>
      <c r="CL134" s="87"/>
      <c r="CM134" s="87"/>
      <c r="CN134" s="87"/>
      <c r="CO134" s="87"/>
      <c r="CP134" s="87"/>
      <c r="CQ134" s="87">
        <v>4500000</v>
      </c>
      <c r="CR134" s="87"/>
      <c r="CS134" s="87"/>
      <c r="CT134" s="87"/>
      <c r="CU134" s="87"/>
      <c r="CV134" s="87"/>
      <c r="CW134" s="87"/>
      <c r="CX134" s="87"/>
      <c r="CY134" s="87"/>
      <c r="CZ134" s="87"/>
      <c r="DA134" s="87"/>
      <c r="DB134" s="87"/>
      <c r="DC134" s="87"/>
      <c r="DD134" s="87"/>
      <c r="DE134" s="82">
        <f t="shared" si="1050"/>
        <v>18200000</v>
      </c>
      <c r="DF134" s="102">
        <f t="shared" si="1050"/>
        <v>4500000</v>
      </c>
      <c r="DG134" s="102">
        <f t="shared" si="1050"/>
        <v>4500000</v>
      </c>
      <c r="DH134" s="102">
        <f t="shared" si="1050"/>
        <v>4500000</v>
      </c>
      <c r="DI134" s="102"/>
      <c r="DJ134" s="88"/>
      <c r="DK134" s="57"/>
      <c r="DL134" s="88"/>
      <c r="DM134" s="88"/>
      <c r="DN134" s="88"/>
      <c r="DO134" s="88"/>
      <c r="DP134" s="88"/>
      <c r="DQ134" s="88"/>
      <c r="DR134" s="88"/>
      <c r="DS134" s="88">
        <f>17800000-3000000</f>
        <v>14800000</v>
      </c>
      <c r="DT134" s="88"/>
      <c r="DU134" s="88"/>
      <c r="DV134" s="88"/>
      <c r="DW134" s="88"/>
      <c r="DX134" s="88"/>
      <c r="DY134" s="88"/>
      <c r="DZ134" s="88"/>
      <c r="EA134" s="88"/>
      <c r="EB134" s="88"/>
      <c r="EC134" s="88"/>
      <c r="ED134" s="88"/>
      <c r="EE134" s="88"/>
      <c r="EF134" s="88"/>
      <c r="EG134" s="88"/>
      <c r="EH134" s="88"/>
      <c r="EI134" s="88"/>
      <c r="EJ134" s="88">
        <v>3000000</v>
      </c>
      <c r="EK134" s="88"/>
      <c r="EL134" s="88"/>
      <c r="EM134" s="88"/>
      <c r="EN134" s="88"/>
      <c r="EO134" s="88"/>
      <c r="EP134" s="88"/>
      <c r="EQ134" s="88"/>
      <c r="ER134" s="88"/>
      <c r="ES134" s="88"/>
      <c r="ET134" s="87"/>
      <c r="EU134" s="87"/>
      <c r="EV134" s="87"/>
      <c r="EW134" s="82">
        <f t="shared" si="1051"/>
        <v>17800000</v>
      </c>
      <c r="EX134" s="90">
        <f t="shared" si="1051"/>
        <v>0</v>
      </c>
      <c r="EY134" s="90">
        <f t="shared" si="1052"/>
        <v>0</v>
      </c>
      <c r="EZ134" s="90">
        <f t="shared" si="1052"/>
        <v>0</v>
      </c>
      <c r="FA134" s="173"/>
      <c r="FB134" s="87"/>
      <c r="FC134" s="88"/>
      <c r="FD134" s="88"/>
      <c r="FE134" s="88"/>
      <c r="FF134" s="133"/>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v>18020000</v>
      </c>
      <c r="GG134" s="87"/>
      <c r="GH134" s="87"/>
      <c r="GI134" s="87"/>
      <c r="GJ134" s="87"/>
      <c r="GK134" s="87"/>
      <c r="GL134" s="87"/>
      <c r="GM134" s="87"/>
      <c r="GN134" s="87"/>
      <c r="GO134" s="87"/>
      <c r="GP134" s="87"/>
      <c r="GQ134" s="87"/>
      <c r="GR134" s="87"/>
      <c r="GS134" s="87"/>
      <c r="GT134" s="87"/>
      <c r="GU134" s="82">
        <f>FB134+FG134+FL134+FQ134+FV134+GA134+GF134+GK134+GP134</f>
        <v>18020000</v>
      </c>
      <c r="GV134" s="82">
        <f t="shared" si="1053"/>
        <v>0</v>
      </c>
      <c r="GW134" s="82">
        <f t="shared" si="1053"/>
        <v>0</v>
      </c>
      <c r="GX134" s="82">
        <f t="shared" si="1053"/>
        <v>0</v>
      </c>
      <c r="GY134" s="792">
        <f t="shared" si="1053"/>
        <v>0</v>
      </c>
      <c r="GZ134" s="792">
        <f t="shared" si="1054"/>
        <v>0</v>
      </c>
      <c r="HA134" s="792">
        <f t="shared" si="1055"/>
        <v>0</v>
      </c>
      <c r="HB134" s="792">
        <f t="shared" si="1056"/>
        <v>0</v>
      </c>
      <c r="HC134" s="792">
        <f t="shared" si="1057"/>
        <v>0</v>
      </c>
      <c r="HD134" s="792">
        <f t="shared" si="1058"/>
        <v>0</v>
      </c>
      <c r="HE134" s="792">
        <f t="shared" si="1059"/>
        <v>0</v>
      </c>
      <c r="HF134" s="792">
        <f t="shared" si="1060"/>
        <v>0</v>
      </c>
      <c r="HG134" s="792">
        <f t="shared" si="1061"/>
        <v>0</v>
      </c>
      <c r="HH134" s="792">
        <f t="shared" si="1062"/>
        <v>0</v>
      </c>
      <c r="HI134" s="792">
        <f t="shared" si="1063"/>
        <v>0</v>
      </c>
      <c r="HJ134" s="792">
        <f t="shared" si="1064"/>
        <v>38500000</v>
      </c>
      <c r="HK134" s="792">
        <f t="shared" si="1065"/>
        <v>4500000</v>
      </c>
      <c r="HL134" s="792">
        <f t="shared" si="1066"/>
        <v>4500000</v>
      </c>
      <c r="HM134" s="792">
        <f t="shared" si="1067"/>
        <v>4500000</v>
      </c>
      <c r="HN134" s="792">
        <f t="shared" si="1068"/>
        <v>0</v>
      </c>
      <c r="HO134" s="792">
        <f t="shared" si="1069"/>
        <v>0</v>
      </c>
      <c r="HP134" s="792">
        <f t="shared" si="1070"/>
        <v>0</v>
      </c>
      <c r="HQ134" s="792">
        <f t="shared" si="1071"/>
        <v>0</v>
      </c>
      <c r="HR134" s="792">
        <f t="shared" si="1072"/>
        <v>0</v>
      </c>
      <c r="HS134" s="792">
        <f t="shared" si="1073"/>
        <v>0</v>
      </c>
      <c r="HT134" s="792">
        <f t="shared" si="1074"/>
        <v>0</v>
      </c>
      <c r="HU134" s="792">
        <f t="shared" si="1075"/>
        <v>0</v>
      </c>
      <c r="HV134" s="792">
        <f t="shared" si="1076"/>
        <v>0</v>
      </c>
      <c r="HW134" s="792">
        <f t="shared" si="1077"/>
        <v>0</v>
      </c>
      <c r="HX134" s="792">
        <f t="shared" si="1078"/>
        <v>0</v>
      </c>
      <c r="HY134" s="792">
        <f t="shared" si="1079"/>
        <v>0</v>
      </c>
      <c r="HZ134" s="792">
        <f t="shared" si="1080"/>
        <v>0</v>
      </c>
      <c r="IA134" s="792">
        <f t="shared" si="1081"/>
        <v>0</v>
      </c>
      <c r="IB134" s="792">
        <f t="shared" si="1082"/>
        <v>0</v>
      </c>
      <c r="IC134" s="792">
        <f t="shared" si="1083"/>
        <v>0</v>
      </c>
      <c r="ID134" s="792">
        <f t="shared" si="1084"/>
        <v>33020000</v>
      </c>
      <c r="IE134" s="792">
        <f t="shared" si="1085"/>
        <v>7500000</v>
      </c>
      <c r="IF134" s="792">
        <f t="shared" si="1086"/>
        <v>7500000</v>
      </c>
      <c r="IG134" s="792">
        <f t="shared" si="1087"/>
        <v>7500000</v>
      </c>
      <c r="IH134" s="792">
        <f t="shared" si="1088"/>
        <v>0</v>
      </c>
      <c r="II134" s="792">
        <f t="shared" si="1089"/>
        <v>0</v>
      </c>
      <c r="IJ134" s="792">
        <f t="shared" si="1090"/>
        <v>0</v>
      </c>
      <c r="IK134" s="792">
        <f t="shared" si="1091"/>
        <v>0</v>
      </c>
      <c r="IL134" s="792">
        <f t="shared" si="1092"/>
        <v>0</v>
      </c>
      <c r="IM134" s="792">
        <f t="shared" si="1093"/>
        <v>0</v>
      </c>
      <c r="IN134" s="792">
        <f t="shared" si="1094"/>
        <v>0</v>
      </c>
      <c r="IO134" s="792"/>
      <c r="IP134" s="792"/>
      <c r="IQ134" s="792"/>
      <c r="IR134" s="792"/>
      <c r="IS134" s="792">
        <f t="shared" si="1095"/>
        <v>71520000</v>
      </c>
      <c r="IT134" s="792">
        <f t="shared" si="1096"/>
        <v>12000000</v>
      </c>
      <c r="IU134" s="792">
        <f t="shared" si="1097"/>
        <v>12000000</v>
      </c>
      <c r="IV134" s="792">
        <f t="shared" si="1098"/>
        <v>12000000</v>
      </c>
      <c r="IW134" s="793">
        <f t="shared" si="1099"/>
        <v>0</v>
      </c>
    </row>
    <row r="135" spans="1:257" ht="51.75" customHeight="1" x14ac:dyDescent="0.2">
      <c r="A135" s="346"/>
      <c r="B135" s="346"/>
      <c r="C135" s="284">
        <v>19</v>
      </c>
      <c r="D135" s="331" t="s">
        <v>306</v>
      </c>
      <c r="E135" s="369" t="s">
        <v>307</v>
      </c>
      <c r="F135" s="412" t="s">
        <v>308</v>
      </c>
      <c r="G135" s="941">
        <v>96</v>
      </c>
      <c r="H135" s="848" t="s">
        <v>344</v>
      </c>
      <c r="I135" s="450" t="s">
        <v>345</v>
      </c>
      <c r="J135" s="423" t="s">
        <v>266</v>
      </c>
      <c r="K135" s="437">
        <v>1</v>
      </c>
      <c r="L135" s="436" t="s">
        <v>73</v>
      </c>
      <c r="M135" s="438">
        <v>0</v>
      </c>
      <c r="N135" s="444">
        <v>6</v>
      </c>
      <c r="O135" s="430">
        <v>1</v>
      </c>
      <c r="P135" s="431">
        <v>0</v>
      </c>
      <c r="Q135" s="430">
        <v>3</v>
      </c>
      <c r="R135" s="952">
        <v>2</v>
      </c>
      <c r="S135" s="432">
        <v>4</v>
      </c>
      <c r="T135" s="430">
        <v>5</v>
      </c>
      <c r="U135" s="796">
        <v>2</v>
      </c>
      <c r="V135" s="827">
        <v>4</v>
      </c>
      <c r="W135" s="451">
        <v>6</v>
      </c>
      <c r="X135" s="797">
        <v>2</v>
      </c>
      <c r="Y135" s="759">
        <v>2</v>
      </c>
      <c r="Z135" s="427">
        <f>BM135/$BM$131</f>
        <v>5.4545454545454543E-2</v>
      </c>
      <c r="AA135" s="273">
        <v>4</v>
      </c>
      <c r="AB135" s="273" t="s">
        <v>114</v>
      </c>
      <c r="AC135" s="45"/>
      <c r="AD135" s="42"/>
      <c r="AE135" s="41"/>
      <c r="AF135" s="41"/>
      <c r="AG135" s="45"/>
      <c r="AH135" s="42"/>
      <c r="AI135" s="42"/>
      <c r="AJ135" s="42"/>
      <c r="AK135" s="45">
        <v>15000000</v>
      </c>
      <c r="AL135" s="42">
        <v>0</v>
      </c>
      <c r="AM135" s="42"/>
      <c r="AN135" s="42"/>
      <c r="AO135" s="45"/>
      <c r="AP135" s="42"/>
      <c r="AQ135" s="42"/>
      <c r="AR135" s="42"/>
      <c r="AS135" s="45"/>
      <c r="AT135" s="42"/>
      <c r="AU135" s="41"/>
      <c r="AV135" s="41"/>
      <c r="AW135" s="45"/>
      <c r="AX135" s="42"/>
      <c r="AY135" s="42"/>
      <c r="AZ135" s="42"/>
      <c r="BA135" s="45"/>
      <c r="BB135" s="42"/>
      <c r="BC135" s="42"/>
      <c r="BD135" s="42"/>
      <c r="BE135" s="45"/>
      <c r="BF135" s="42"/>
      <c r="BG135" s="41"/>
      <c r="BH135" s="41"/>
      <c r="BI135" s="45"/>
      <c r="BJ135" s="42"/>
      <c r="BK135" s="42"/>
      <c r="BL135" s="42"/>
      <c r="BM135" s="40">
        <f>+AC135+AG135+AK135+AO135+AS135+AW135+BA135+BE135+BI135</f>
        <v>15000000</v>
      </c>
      <c r="BN135" s="41">
        <f t="shared" si="1049"/>
        <v>0</v>
      </c>
      <c r="BO135" s="41">
        <f t="shared" si="1049"/>
        <v>0</v>
      </c>
      <c r="BP135" s="41">
        <f t="shared" si="1049"/>
        <v>0</v>
      </c>
      <c r="BQ135" s="87"/>
      <c r="BR135" s="87"/>
      <c r="BS135" s="87"/>
      <c r="BT135" s="87"/>
      <c r="BU135" s="87"/>
      <c r="BV135" s="87"/>
      <c r="BW135" s="87"/>
      <c r="BX135" s="87"/>
      <c r="BY135" s="87"/>
      <c r="BZ135" s="87">
        <v>16300000</v>
      </c>
      <c r="CA135" s="87">
        <v>16300000</v>
      </c>
      <c r="CB135" s="87">
        <v>16300000</v>
      </c>
      <c r="CC135" s="87">
        <v>16300000</v>
      </c>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2">
        <f t="shared" si="1050"/>
        <v>16300000</v>
      </c>
      <c r="DF135" s="102">
        <f t="shared" si="1050"/>
        <v>16300000</v>
      </c>
      <c r="DG135" s="102">
        <f t="shared" si="1050"/>
        <v>16300000</v>
      </c>
      <c r="DH135" s="102">
        <f t="shared" si="1050"/>
        <v>16300000</v>
      </c>
      <c r="DI135" s="102"/>
      <c r="DJ135" s="88"/>
      <c r="DK135" s="57"/>
      <c r="DL135" s="88"/>
      <c r="DM135" s="88"/>
      <c r="DN135" s="88"/>
      <c r="DO135" s="88">
        <v>30000000</v>
      </c>
      <c r="DP135" s="88">
        <v>30000000</v>
      </c>
      <c r="DQ135" s="88">
        <v>30000000</v>
      </c>
      <c r="DR135" s="88"/>
      <c r="DS135" s="88">
        <v>200000</v>
      </c>
      <c r="DT135" s="88"/>
      <c r="DU135" s="88"/>
      <c r="DV135" s="88"/>
      <c r="DW135" s="88"/>
      <c r="DX135" s="88"/>
      <c r="DY135" s="88"/>
      <c r="DZ135" s="88"/>
      <c r="EA135" s="88"/>
      <c r="EB135" s="88"/>
      <c r="EC135" s="88"/>
      <c r="ED135" s="88"/>
      <c r="EE135" s="88"/>
      <c r="EF135" s="88"/>
      <c r="EG135" s="88"/>
      <c r="EH135" s="88"/>
      <c r="EI135" s="88"/>
      <c r="EJ135" s="88">
        <v>22225000</v>
      </c>
      <c r="EK135" s="88">
        <v>30000000</v>
      </c>
      <c r="EL135" s="88"/>
      <c r="EM135" s="88"/>
      <c r="EN135" s="88"/>
      <c r="EO135" s="88"/>
      <c r="EP135" s="88"/>
      <c r="EQ135" s="88"/>
      <c r="ER135" s="88"/>
      <c r="ES135" s="88"/>
      <c r="ET135" s="87"/>
      <c r="EU135" s="87"/>
      <c r="EV135" s="87"/>
      <c r="EW135" s="82">
        <f t="shared" si="1051"/>
        <v>22425000</v>
      </c>
      <c r="EX135" s="90">
        <f t="shared" si="1051"/>
        <v>60000000</v>
      </c>
      <c r="EY135" s="90">
        <f t="shared" si="1052"/>
        <v>30000000</v>
      </c>
      <c r="EZ135" s="90">
        <f t="shared" si="1052"/>
        <v>30000000</v>
      </c>
      <c r="FA135" s="173"/>
      <c r="FB135" s="87"/>
      <c r="FC135" s="88"/>
      <c r="FD135" s="88"/>
      <c r="FE135" s="88"/>
      <c r="FF135" s="133"/>
      <c r="FG135" s="87"/>
      <c r="FH135" s="87"/>
      <c r="FI135" s="87"/>
      <c r="FJ135" s="87"/>
      <c r="FK135" s="87"/>
      <c r="FL135" s="87">
        <v>10000000</v>
      </c>
      <c r="FM135" s="87">
        <v>6701502</v>
      </c>
      <c r="FN135" s="87">
        <v>6701502</v>
      </c>
      <c r="FO135" s="87">
        <v>6701502</v>
      </c>
      <c r="FP135" s="87"/>
      <c r="FQ135" s="87"/>
      <c r="FR135" s="87"/>
      <c r="FS135" s="87"/>
      <c r="FT135" s="87"/>
      <c r="FU135" s="87"/>
      <c r="FV135" s="87"/>
      <c r="FW135" s="87"/>
      <c r="FX135" s="87"/>
      <c r="FY135" s="87"/>
      <c r="FZ135" s="87"/>
      <c r="GA135" s="87"/>
      <c r="GB135" s="87"/>
      <c r="GC135" s="87"/>
      <c r="GD135" s="87"/>
      <c r="GE135" s="87"/>
      <c r="GF135" s="87">
        <v>5461750</v>
      </c>
      <c r="GG135" s="87"/>
      <c r="GH135" s="87"/>
      <c r="GI135" s="87"/>
      <c r="GJ135" s="87"/>
      <c r="GK135" s="87"/>
      <c r="GL135" s="87"/>
      <c r="GM135" s="87"/>
      <c r="GN135" s="87"/>
      <c r="GO135" s="87"/>
      <c r="GP135" s="87"/>
      <c r="GQ135" s="87"/>
      <c r="GR135" s="87"/>
      <c r="GS135" s="87"/>
      <c r="GT135" s="87"/>
      <c r="GU135" s="82">
        <f>FB135+FG135+FL135+FQ135+FV135+GA135+GF135+GK135+GP135</f>
        <v>15461750</v>
      </c>
      <c r="GV135" s="82">
        <f t="shared" si="1053"/>
        <v>6701502</v>
      </c>
      <c r="GW135" s="82">
        <f t="shared" si="1053"/>
        <v>6701502</v>
      </c>
      <c r="GX135" s="82">
        <f t="shared" si="1053"/>
        <v>6701502</v>
      </c>
      <c r="GY135" s="792">
        <f t="shared" si="1053"/>
        <v>0</v>
      </c>
      <c r="GZ135" s="792">
        <f t="shared" si="1054"/>
        <v>0</v>
      </c>
      <c r="HA135" s="792">
        <f t="shared" si="1055"/>
        <v>0</v>
      </c>
      <c r="HB135" s="792">
        <f t="shared" si="1056"/>
        <v>0</v>
      </c>
      <c r="HC135" s="792">
        <f t="shared" si="1057"/>
        <v>0</v>
      </c>
      <c r="HD135" s="792">
        <f t="shared" si="1058"/>
        <v>0</v>
      </c>
      <c r="HE135" s="792">
        <f t="shared" si="1059"/>
        <v>0</v>
      </c>
      <c r="HF135" s="792">
        <f t="shared" si="1060"/>
        <v>30000000</v>
      </c>
      <c r="HG135" s="792">
        <f t="shared" si="1061"/>
        <v>30000000</v>
      </c>
      <c r="HH135" s="792">
        <f t="shared" si="1062"/>
        <v>30000000</v>
      </c>
      <c r="HI135" s="792">
        <f t="shared" si="1063"/>
        <v>0</v>
      </c>
      <c r="HJ135" s="792">
        <f t="shared" si="1064"/>
        <v>41500000</v>
      </c>
      <c r="HK135" s="792">
        <f t="shared" si="1065"/>
        <v>23001502</v>
      </c>
      <c r="HL135" s="792">
        <f t="shared" si="1066"/>
        <v>23001502</v>
      </c>
      <c r="HM135" s="792">
        <f t="shared" si="1067"/>
        <v>23001502</v>
      </c>
      <c r="HN135" s="792">
        <f t="shared" si="1068"/>
        <v>0</v>
      </c>
      <c r="HO135" s="792">
        <f t="shared" si="1069"/>
        <v>0</v>
      </c>
      <c r="HP135" s="792">
        <f t="shared" si="1070"/>
        <v>0</v>
      </c>
      <c r="HQ135" s="792">
        <f t="shared" si="1071"/>
        <v>0</v>
      </c>
      <c r="HR135" s="792">
        <f t="shared" si="1072"/>
        <v>0</v>
      </c>
      <c r="HS135" s="792">
        <f t="shared" si="1073"/>
        <v>0</v>
      </c>
      <c r="HT135" s="792">
        <f t="shared" si="1074"/>
        <v>0</v>
      </c>
      <c r="HU135" s="792">
        <f t="shared" si="1075"/>
        <v>0</v>
      </c>
      <c r="HV135" s="792">
        <f t="shared" si="1076"/>
        <v>0</v>
      </c>
      <c r="HW135" s="792">
        <f t="shared" si="1077"/>
        <v>0</v>
      </c>
      <c r="HX135" s="792">
        <f t="shared" si="1078"/>
        <v>0</v>
      </c>
      <c r="HY135" s="792">
        <f t="shared" si="1079"/>
        <v>0</v>
      </c>
      <c r="HZ135" s="792">
        <f t="shared" si="1080"/>
        <v>0</v>
      </c>
      <c r="IA135" s="792">
        <f t="shared" si="1081"/>
        <v>0</v>
      </c>
      <c r="IB135" s="792">
        <f t="shared" si="1082"/>
        <v>0</v>
      </c>
      <c r="IC135" s="792">
        <f t="shared" si="1083"/>
        <v>0</v>
      </c>
      <c r="ID135" s="792">
        <f t="shared" si="1084"/>
        <v>27686750</v>
      </c>
      <c r="IE135" s="792">
        <f t="shared" si="1085"/>
        <v>30000000</v>
      </c>
      <c r="IF135" s="792">
        <f t="shared" si="1086"/>
        <v>0</v>
      </c>
      <c r="IG135" s="792">
        <f t="shared" si="1087"/>
        <v>0</v>
      </c>
      <c r="IH135" s="792">
        <f t="shared" si="1088"/>
        <v>0</v>
      </c>
      <c r="II135" s="792">
        <f t="shared" si="1089"/>
        <v>0</v>
      </c>
      <c r="IJ135" s="792">
        <f t="shared" si="1090"/>
        <v>0</v>
      </c>
      <c r="IK135" s="792">
        <f t="shared" si="1091"/>
        <v>0</v>
      </c>
      <c r="IL135" s="792">
        <f t="shared" si="1092"/>
        <v>0</v>
      </c>
      <c r="IM135" s="792">
        <f t="shared" si="1093"/>
        <v>0</v>
      </c>
      <c r="IN135" s="792">
        <f t="shared" si="1094"/>
        <v>0</v>
      </c>
      <c r="IO135" s="792"/>
      <c r="IP135" s="792"/>
      <c r="IQ135" s="792"/>
      <c r="IR135" s="792"/>
      <c r="IS135" s="792">
        <f t="shared" si="1095"/>
        <v>69186750</v>
      </c>
      <c r="IT135" s="792">
        <f t="shared" si="1096"/>
        <v>83001502</v>
      </c>
      <c r="IU135" s="792">
        <f t="shared" si="1097"/>
        <v>53001502</v>
      </c>
      <c r="IV135" s="792">
        <f t="shared" si="1098"/>
        <v>53001502</v>
      </c>
      <c r="IW135" s="793">
        <f t="shared" si="1099"/>
        <v>0</v>
      </c>
    </row>
    <row r="136" spans="1:257" ht="24.75" customHeight="1" x14ac:dyDescent="0.2">
      <c r="A136" s="346"/>
      <c r="B136" s="346"/>
      <c r="C136" s="252">
        <v>22</v>
      </c>
      <c r="D136" s="253" t="s">
        <v>346</v>
      </c>
      <c r="E136" s="255"/>
      <c r="F136" s="311"/>
      <c r="G136" s="255"/>
      <c r="H136" s="255"/>
      <c r="I136" s="255"/>
      <c r="J136" s="255"/>
      <c r="K136" s="255"/>
      <c r="L136" s="255"/>
      <c r="M136" s="255"/>
      <c r="N136" s="255"/>
      <c r="O136" s="255"/>
      <c r="P136" s="255"/>
      <c r="Q136" s="255"/>
      <c r="R136" s="255"/>
      <c r="S136" s="255"/>
      <c r="T136" s="255"/>
      <c r="U136" s="255"/>
      <c r="V136" s="255"/>
      <c r="W136" s="255"/>
      <c r="X136" s="255"/>
      <c r="Y136" s="312"/>
      <c r="Z136" s="255"/>
      <c r="AA136" s="255"/>
      <c r="AB136" s="255"/>
      <c r="AC136" s="186">
        <f t="shared" ref="AC136:BL136" si="1100">SUM(AC137)</f>
        <v>0</v>
      </c>
      <c r="AD136" s="186">
        <f t="shared" si="1100"/>
        <v>0</v>
      </c>
      <c r="AE136" s="186">
        <f t="shared" si="1100"/>
        <v>0</v>
      </c>
      <c r="AF136" s="186">
        <f t="shared" si="1100"/>
        <v>0</v>
      </c>
      <c r="AG136" s="186">
        <f t="shared" si="1100"/>
        <v>0</v>
      </c>
      <c r="AH136" s="186">
        <f t="shared" si="1100"/>
        <v>0</v>
      </c>
      <c r="AI136" s="186">
        <f t="shared" si="1100"/>
        <v>0</v>
      </c>
      <c r="AJ136" s="186">
        <f t="shared" si="1100"/>
        <v>0</v>
      </c>
      <c r="AK136" s="186">
        <f t="shared" si="1100"/>
        <v>0</v>
      </c>
      <c r="AL136" s="186">
        <f t="shared" si="1100"/>
        <v>0</v>
      </c>
      <c r="AM136" s="186">
        <f t="shared" si="1100"/>
        <v>0</v>
      </c>
      <c r="AN136" s="186">
        <f t="shared" si="1100"/>
        <v>0</v>
      </c>
      <c r="AO136" s="186">
        <f t="shared" si="1100"/>
        <v>0</v>
      </c>
      <c r="AP136" s="186">
        <f t="shared" si="1100"/>
        <v>0</v>
      </c>
      <c r="AQ136" s="186">
        <f t="shared" si="1100"/>
        <v>0</v>
      </c>
      <c r="AR136" s="186">
        <f t="shared" si="1100"/>
        <v>0</v>
      </c>
      <c r="AS136" s="186">
        <f t="shared" si="1100"/>
        <v>0</v>
      </c>
      <c r="AT136" s="186">
        <f t="shared" si="1100"/>
        <v>0</v>
      </c>
      <c r="AU136" s="186">
        <f t="shared" si="1100"/>
        <v>0</v>
      </c>
      <c r="AV136" s="186">
        <f t="shared" si="1100"/>
        <v>0</v>
      </c>
      <c r="AW136" s="186">
        <f t="shared" si="1100"/>
        <v>0</v>
      </c>
      <c r="AX136" s="186">
        <f t="shared" si="1100"/>
        <v>0</v>
      </c>
      <c r="AY136" s="186">
        <f t="shared" si="1100"/>
        <v>0</v>
      </c>
      <c r="AZ136" s="186">
        <f t="shared" si="1100"/>
        <v>0</v>
      </c>
      <c r="BA136" s="186">
        <f t="shared" si="1100"/>
        <v>110000000</v>
      </c>
      <c r="BB136" s="186">
        <f t="shared" si="1100"/>
        <v>110000000</v>
      </c>
      <c r="BC136" s="186">
        <f t="shared" si="1100"/>
        <v>0</v>
      </c>
      <c r="BD136" s="186">
        <f t="shared" si="1100"/>
        <v>0</v>
      </c>
      <c r="BE136" s="186">
        <f t="shared" si="1100"/>
        <v>0</v>
      </c>
      <c r="BF136" s="186">
        <f t="shared" si="1100"/>
        <v>0</v>
      </c>
      <c r="BG136" s="186">
        <f t="shared" si="1100"/>
        <v>0</v>
      </c>
      <c r="BH136" s="186">
        <f t="shared" si="1100"/>
        <v>0</v>
      </c>
      <c r="BI136" s="186">
        <f t="shared" si="1100"/>
        <v>0</v>
      </c>
      <c r="BJ136" s="186">
        <f t="shared" si="1100"/>
        <v>0</v>
      </c>
      <c r="BK136" s="186">
        <f t="shared" si="1100"/>
        <v>0</v>
      </c>
      <c r="BL136" s="186">
        <f t="shared" si="1100"/>
        <v>0</v>
      </c>
      <c r="BM136" s="186">
        <f t="shared" ref="BM136:DX136" si="1101">SUM(BM137)</f>
        <v>110000000</v>
      </c>
      <c r="BN136" s="186">
        <f t="shared" si="1101"/>
        <v>110000000</v>
      </c>
      <c r="BO136" s="186">
        <f t="shared" si="1101"/>
        <v>0</v>
      </c>
      <c r="BP136" s="186">
        <f t="shared" si="1101"/>
        <v>0</v>
      </c>
      <c r="BQ136" s="186">
        <f t="shared" si="1101"/>
        <v>0</v>
      </c>
      <c r="BR136" s="186">
        <f t="shared" si="1101"/>
        <v>0</v>
      </c>
      <c r="BS136" s="186">
        <f t="shared" si="1101"/>
        <v>0</v>
      </c>
      <c r="BT136" s="186">
        <f t="shared" si="1101"/>
        <v>0</v>
      </c>
      <c r="BU136" s="186">
        <f t="shared" si="1101"/>
        <v>0</v>
      </c>
      <c r="BV136" s="186">
        <f t="shared" si="1101"/>
        <v>0</v>
      </c>
      <c r="BW136" s="186">
        <f t="shared" si="1101"/>
        <v>0</v>
      </c>
      <c r="BX136" s="186">
        <f t="shared" si="1101"/>
        <v>0</v>
      </c>
      <c r="BY136" s="186">
        <f t="shared" si="1101"/>
        <v>0</v>
      </c>
      <c r="BZ136" s="186">
        <f t="shared" si="1101"/>
        <v>0</v>
      </c>
      <c r="CA136" s="186">
        <f t="shared" si="1101"/>
        <v>43300000</v>
      </c>
      <c r="CB136" s="186">
        <f t="shared" si="1101"/>
        <v>8000000</v>
      </c>
      <c r="CC136" s="186">
        <f t="shared" si="1101"/>
        <v>8000000</v>
      </c>
      <c r="CD136" s="186">
        <f t="shared" si="1101"/>
        <v>0</v>
      </c>
      <c r="CE136" s="186">
        <f t="shared" si="1101"/>
        <v>0</v>
      </c>
      <c r="CF136" s="186">
        <f t="shared" si="1101"/>
        <v>0</v>
      </c>
      <c r="CG136" s="186">
        <f t="shared" si="1101"/>
        <v>0</v>
      </c>
      <c r="CH136" s="186">
        <f t="shared" si="1101"/>
        <v>0</v>
      </c>
      <c r="CI136" s="186">
        <f t="shared" si="1101"/>
        <v>0</v>
      </c>
      <c r="CJ136" s="186">
        <f t="shared" si="1101"/>
        <v>0</v>
      </c>
      <c r="CK136" s="186">
        <f t="shared" si="1101"/>
        <v>0</v>
      </c>
      <c r="CL136" s="186">
        <f t="shared" si="1101"/>
        <v>0</v>
      </c>
      <c r="CM136" s="186">
        <f t="shared" si="1101"/>
        <v>0</v>
      </c>
      <c r="CN136" s="186">
        <f t="shared" si="1101"/>
        <v>0</v>
      </c>
      <c r="CO136" s="186">
        <f t="shared" si="1101"/>
        <v>0</v>
      </c>
      <c r="CP136" s="186">
        <f t="shared" si="1101"/>
        <v>0</v>
      </c>
      <c r="CQ136" s="186">
        <f t="shared" si="1101"/>
        <v>113300000</v>
      </c>
      <c r="CR136" s="186">
        <f t="shared" si="1101"/>
        <v>0</v>
      </c>
      <c r="CS136" s="186">
        <f t="shared" si="1101"/>
        <v>0</v>
      </c>
      <c r="CT136" s="186">
        <f t="shared" si="1101"/>
        <v>0</v>
      </c>
      <c r="CU136" s="186">
        <f t="shared" si="1101"/>
        <v>0</v>
      </c>
      <c r="CV136" s="186">
        <f t="shared" si="1101"/>
        <v>0</v>
      </c>
      <c r="CW136" s="186">
        <f t="shared" si="1101"/>
        <v>0</v>
      </c>
      <c r="CX136" s="186">
        <f t="shared" si="1101"/>
        <v>0</v>
      </c>
      <c r="CY136" s="186">
        <f t="shared" si="1101"/>
        <v>0</v>
      </c>
      <c r="CZ136" s="186">
        <f t="shared" si="1101"/>
        <v>0</v>
      </c>
      <c r="DA136" s="186">
        <f t="shared" si="1101"/>
        <v>0</v>
      </c>
      <c r="DB136" s="186">
        <f t="shared" si="1101"/>
        <v>0</v>
      </c>
      <c r="DC136" s="186">
        <f t="shared" si="1101"/>
        <v>0</v>
      </c>
      <c r="DD136" s="186">
        <f t="shared" si="1101"/>
        <v>0</v>
      </c>
      <c r="DE136" s="186">
        <f t="shared" si="1101"/>
        <v>113300000</v>
      </c>
      <c r="DF136" s="186">
        <f t="shared" si="1101"/>
        <v>43300000</v>
      </c>
      <c r="DG136" s="186">
        <f t="shared" si="1101"/>
        <v>8000000</v>
      </c>
      <c r="DH136" s="186">
        <f t="shared" si="1101"/>
        <v>8000000</v>
      </c>
      <c r="DI136" s="186">
        <f t="shared" si="1101"/>
        <v>0</v>
      </c>
      <c r="DJ136" s="186">
        <f t="shared" si="1101"/>
        <v>0</v>
      </c>
      <c r="DK136" s="186">
        <f t="shared" si="1101"/>
        <v>0</v>
      </c>
      <c r="DL136" s="186">
        <f t="shared" si="1101"/>
        <v>0</v>
      </c>
      <c r="DM136" s="186">
        <f t="shared" si="1101"/>
        <v>0</v>
      </c>
      <c r="DN136" s="186">
        <f t="shared" si="1101"/>
        <v>0</v>
      </c>
      <c r="DO136" s="186">
        <f t="shared" si="1101"/>
        <v>0</v>
      </c>
      <c r="DP136" s="186">
        <f t="shared" si="1101"/>
        <v>0</v>
      </c>
      <c r="DQ136" s="186">
        <f t="shared" si="1101"/>
        <v>0</v>
      </c>
      <c r="DR136" s="186">
        <f t="shared" si="1101"/>
        <v>0</v>
      </c>
      <c r="DS136" s="186">
        <f t="shared" si="1101"/>
        <v>0</v>
      </c>
      <c r="DT136" s="186">
        <f t="shared" si="1101"/>
        <v>0</v>
      </c>
      <c r="DU136" s="186">
        <f t="shared" si="1101"/>
        <v>0</v>
      </c>
      <c r="DV136" s="186">
        <f t="shared" si="1101"/>
        <v>0</v>
      </c>
      <c r="DW136" s="186">
        <f t="shared" si="1101"/>
        <v>0</v>
      </c>
      <c r="DX136" s="186">
        <f t="shared" si="1101"/>
        <v>0</v>
      </c>
      <c r="DY136" s="186">
        <f t="shared" ref="DY136:EW136" si="1102">SUM(DY137)</f>
        <v>0</v>
      </c>
      <c r="DZ136" s="186">
        <f t="shared" si="1102"/>
        <v>0</v>
      </c>
      <c r="EA136" s="186">
        <f t="shared" si="1102"/>
        <v>0</v>
      </c>
      <c r="EB136" s="186">
        <f t="shared" si="1102"/>
        <v>0</v>
      </c>
      <c r="EC136" s="186">
        <f t="shared" si="1102"/>
        <v>0</v>
      </c>
      <c r="ED136" s="186">
        <f t="shared" si="1102"/>
        <v>0</v>
      </c>
      <c r="EE136" s="186">
        <f t="shared" si="1102"/>
        <v>0</v>
      </c>
      <c r="EF136" s="186">
        <f t="shared" si="1102"/>
        <v>0</v>
      </c>
      <c r="EG136" s="186">
        <f t="shared" si="1102"/>
        <v>0</v>
      </c>
      <c r="EH136" s="186">
        <f t="shared" si="1102"/>
        <v>0</v>
      </c>
      <c r="EI136" s="186">
        <f t="shared" si="1102"/>
        <v>0</v>
      </c>
      <c r="EJ136" s="186">
        <f t="shared" si="1102"/>
        <v>116699000</v>
      </c>
      <c r="EK136" s="186">
        <f t="shared" si="1102"/>
        <v>0</v>
      </c>
      <c r="EL136" s="186">
        <f t="shared" si="1102"/>
        <v>0</v>
      </c>
      <c r="EM136" s="186">
        <f t="shared" si="1102"/>
        <v>0</v>
      </c>
      <c r="EN136" s="186">
        <f t="shared" si="1102"/>
        <v>0</v>
      </c>
      <c r="EO136" s="186">
        <f t="shared" si="1102"/>
        <v>0</v>
      </c>
      <c r="EP136" s="186">
        <f t="shared" si="1102"/>
        <v>0</v>
      </c>
      <c r="EQ136" s="186">
        <f t="shared" si="1102"/>
        <v>0</v>
      </c>
      <c r="ER136" s="186">
        <f t="shared" si="1102"/>
        <v>0</v>
      </c>
      <c r="ES136" s="186">
        <f t="shared" si="1102"/>
        <v>0</v>
      </c>
      <c r="ET136" s="186">
        <f t="shared" si="1102"/>
        <v>0</v>
      </c>
      <c r="EU136" s="186">
        <f t="shared" si="1102"/>
        <v>0</v>
      </c>
      <c r="EV136" s="186">
        <f t="shared" si="1102"/>
        <v>0</v>
      </c>
      <c r="EW136" s="186">
        <f t="shared" si="1102"/>
        <v>116699000</v>
      </c>
      <c r="EX136" s="186">
        <f t="shared" ref="EX136:IW136" si="1103">SUM(EX137)</f>
        <v>0</v>
      </c>
      <c r="EY136" s="186">
        <f t="shared" si="1103"/>
        <v>0</v>
      </c>
      <c r="EZ136" s="186">
        <f t="shared" si="1103"/>
        <v>0</v>
      </c>
      <c r="FA136" s="186">
        <f t="shared" si="1103"/>
        <v>0</v>
      </c>
      <c r="FB136" s="723">
        <f t="shared" si="1103"/>
        <v>0</v>
      </c>
      <c r="FC136" s="186">
        <f t="shared" si="1103"/>
        <v>0</v>
      </c>
      <c r="FD136" s="186">
        <f t="shared" si="1103"/>
        <v>0</v>
      </c>
      <c r="FE136" s="186">
        <f t="shared" si="1103"/>
        <v>0</v>
      </c>
      <c r="FF136" s="186">
        <f t="shared" si="1103"/>
        <v>0</v>
      </c>
      <c r="FG136" s="186">
        <f t="shared" si="1103"/>
        <v>0</v>
      </c>
      <c r="FH136" s="186">
        <f t="shared" si="1103"/>
        <v>20000000</v>
      </c>
      <c r="FI136" s="186">
        <f t="shared" si="1103"/>
        <v>20000000</v>
      </c>
      <c r="FJ136" s="186">
        <f t="shared" si="1103"/>
        <v>20000000</v>
      </c>
      <c r="FK136" s="186">
        <f t="shared" si="1103"/>
        <v>0</v>
      </c>
      <c r="FL136" s="186">
        <f t="shared" si="1103"/>
        <v>0</v>
      </c>
      <c r="FM136" s="186">
        <f t="shared" si="1103"/>
        <v>10000000</v>
      </c>
      <c r="FN136" s="186">
        <f t="shared" si="1103"/>
        <v>10000000</v>
      </c>
      <c r="FO136" s="186">
        <f t="shared" si="1103"/>
        <v>10000000</v>
      </c>
      <c r="FP136" s="186">
        <f t="shared" si="1103"/>
        <v>0</v>
      </c>
      <c r="FQ136" s="186">
        <f t="shared" si="1103"/>
        <v>0</v>
      </c>
      <c r="FR136" s="186">
        <f t="shared" si="1103"/>
        <v>0</v>
      </c>
      <c r="FS136" s="186">
        <f t="shared" si="1103"/>
        <v>0</v>
      </c>
      <c r="FT136" s="186">
        <f t="shared" si="1103"/>
        <v>0</v>
      </c>
      <c r="FU136" s="186">
        <f t="shared" si="1103"/>
        <v>0</v>
      </c>
      <c r="FV136" s="186">
        <f t="shared" si="1103"/>
        <v>0</v>
      </c>
      <c r="FW136" s="186">
        <f t="shared" si="1103"/>
        <v>0</v>
      </c>
      <c r="FX136" s="186">
        <f t="shared" si="1103"/>
        <v>0</v>
      </c>
      <c r="FY136" s="186">
        <f t="shared" si="1103"/>
        <v>0</v>
      </c>
      <c r="FZ136" s="186">
        <f t="shared" si="1103"/>
        <v>0</v>
      </c>
      <c r="GA136" s="186">
        <f t="shared" si="1103"/>
        <v>0</v>
      </c>
      <c r="GB136" s="186">
        <f t="shared" si="1103"/>
        <v>0</v>
      </c>
      <c r="GC136" s="186">
        <f t="shared" si="1103"/>
        <v>0</v>
      </c>
      <c r="GD136" s="186">
        <f t="shared" si="1103"/>
        <v>0</v>
      </c>
      <c r="GE136" s="186">
        <f t="shared" si="1103"/>
        <v>0</v>
      </c>
      <c r="GF136" s="186">
        <f t="shared" si="1103"/>
        <v>120199970</v>
      </c>
      <c r="GG136" s="186">
        <f t="shared" si="1103"/>
        <v>0</v>
      </c>
      <c r="GH136" s="186">
        <f t="shared" si="1103"/>
        <v>0</v>
      </c>
      <c r="GI136" s="186">
        <f t="shared" si="1103"/>
        <v>0</v>
      </c>
      <c r="GJ136" s="186">
        <f t="shared" si="1103"/>
        <v>0</v>
      </c>
      <c r="GK136" s="186">
        <f t="shared" si="1103"/>
        <v>0</v>
      </c>
      <c r="GL136" s="186">
        <f t="shared" si="1103"/>
        <v>0</v>
      </c>
      <c r="GM136" s="186">
        <f t="shared" si="1103"/>
        <v>0</v>
      </c>
      <c r="GN136" s="186">
        <f t="shared" si="1103"/>
        <v>0</v>
      </c>
      <c r="GO136" s="186">
        <f t="shared" si="1103"/>
        <v>0</v>
      </c>
      <c r="GP136" s="186">
        <f t="shared" si="1103"/>
        <v>0</v>
      </c>
      <c r="GQ136" s="186">
        <f t="shared" si="1103"/>
        <v>0</v>
      </c>
      <c r="GR136" s="186">
        <f t="shared" si="1103"/>
        <v>0</v>
      </c>
      <c r="GS136" s="186">
        <f t="shared" si="1103"/>
        <v>0</v>
      </c>
      <c r="GT136" s="186">
        <f t="shared" si="1103"/>
        <v>0</v>
      </c>
      <c r="GU136" s="186">
        <f t="shared" si="1103"/>
        <v>120199970</v>
      </c>
      <c r="GV136" s="186">
        <f t="shared" si="1103"/>
        <v>30000000</v>
      </c>
      <c r="GW136" s="186">
        <f t="shared" si="1103"/>
        <v>30000000</v>
      </c>
      <c r="GX136" s="186">
        <f t="shared" si="1103"/>
        <v>30000000</v>
      </c>
      <c r="GY136" s="723">
        <f t="shared" si="1103"/>
        <v>0</v>
      </c>
      <c r="GZ136" s="186">
        <f t="shared" si="1103"/>
        <v>0</v>
      </c>
      <c r="HA136" s="186">
        <f t="shared" si="1103"/>
        <v>0</v>
      </c>
      <c r="HB136" s="186">
        <f t="shared" si="1103"/>
        <v>0</v>
      </c>
      <c r="HC136" s="186">
        <f t="shared" si="1103"/>
        <v>0</v>
      </c>
      <c r="HD136" s="186">
        <f t="shared" si="1103"/>
        <v>0</v>
      </c>
      <c r="HE136" s="186">
        <f t="shared" si="1103"/>
        <v>0</v>
      </c>
      <c r="HF136" s="186">
        <f t="shared" si="1103"/>
        <v>20000000</v>
      </c>
      <c r="HG136" s="186">
        <f t="shared" si="1103"/>
        <v>20000000</v>
      </c>
      <c r="HH136" s="186">
        <f t="shared" si="1103"/>
        <v>20000000</v>
      </c>
      <c r="HI136" s="186">
        <f t="shared" si="1103"/>
        <v>0</v>
      </c>
      <c r="HJ136" s="186">
        <f t="shared" si="1103"/>
        <v>0</v>
      </c>
      <c r="HK136" s="186">
        <f t="shared" si="1103"/>
        <v>53300000</v>
      </c>
      <c r="HL136" s="186">
        <f t="shared" si="1103"/>
        <v>18000000</v>
      </c>
      <c r="HM136" s="186">
        <f t="shared" si="1103"/>
        <v>18000000</v>
      </c>
      <c r="HN136" s="186">
        <f t="shared" si="1103"/>
        <v>0</v>
      </c>
      <c r="HO136" s="186">
        <f t="shared" si="1103"/>
        <v>0</v>
      </c>
      <c r="HP136" s="186">
        <f t="shared" si="1103"/>
        <v>0</v>
      </c>
      <c r="HQ136" s="186">
        <f t="shared" si="1103"/>
        <v>0</v>
      </c>
      <c r="HR136" s="186">
        <f t="shared" si="1103"/>
        <v>0</v>
      </c>
      <c r="HS136" s="186">
        <f t="shared" si="1103"/>
        <v>0</v>
      </c>
      <c r="HT136" s="186">
        <f t="shared" si="1103"/>
        <v>0</v>
      </c>
      <c r="HU136" s="186">
        <f t="shared" si="1103"/>
        <v>0</v>
      </c>
      <c r="HV136" s="186">
        <f t="shared" si="1103"/>
        <v>0</v>
      </c>
      <c r="HW136" s="186">
        <f t="shared" si="1103"/>
        <v>0</v>
      </c>
      <c r="HX136" s="186">
        <f t="shared" si="1103"/>
        <v>0</v>
      </c>
      <c r="HY136" s="186">
        <f t="shared" si="1103"/>
        <v>0</v>
      </c>
      <c r="HZ136" s="186">
        <f t="shared" si="1103"/>
        <v>0</v>
      </c>
      <c r="IA136" s="186">
        <f t="shared" si="1103"/>
        <v>0</v>
      </c>
      <c r="IB136" s="186">
        <f t="shared" si="1103"/>
        <v>0</v>
      </c>
      <c r="IC136" s="186">
        <f t="shared" si="1103"/>
        <v>0</v>
      </c>
      <c r="ID136" s="186">
        <f t="shared" si="1103"/>
        <v>460198970</v>
      </c>
      <c r="IE136" s="186">
        <f t="shared" si="1103"/>
        <v>110000000</v>
      </c>
      <c r="IF136" s="186">
        <f t="shared" si="1103"/>
        <v>0</v>
      </c>
      <c r="IG136" s="186">
        <f t="shared" si="1103"/>
        <v>0</v>
      </c>
      <c r="IH136" s="186">
        <f t="shared" si="1103"/>
        <v>0</v>
      </c>
      <c r="II136" s="186">
        <f t="shared" si="1103"/>
        <v>0</v>
      </c>
      <c r="IJ136" s="186">
        <f t="shared" si="1103"/>
        <v>0</v>
      </c>
      <c r="IK136" s="186">
        <f t="shared" si="1103"/>
        <v>0</v>
      </c>
      <c r="IL136" s="186">
        <f t="shared" si="1103"/>
        <v>0</v>
      </c>
      <c r="IM136" s="186">
        <f t="shared" si="1103"/>
        <v>0</v>
      </c>
      <c r="IN136" s="186">
        <f t="shared" si="1103"/>
        <v>0</v>
      </c>
      <c r="IO136" s="186">
        <f t="shared" si="1103"/>
        <v>0</v>
      </c>
      <c r="IP136" s="186">
        <f t="shared" si="1103"/>
        <v>0</v>
      </c>
      <c r="IQ136" s="186">
        <f t="shared" si="1103"/>
        <v>0</v>
      </c>
      <c r="IR136" s="186">
        <f t="shared" si="1103"/>
        <v>0</v>
      </c>
      <c r="IS136" s="186">
        <f t="shared" si="1103"/>
        <v>460198970</v>
      </c>
      <c r="IT136" s="186">
        <f t="shared" si="1103"/>
        <v>183300000</v>
      </c>
      <c r="IU136" s="186">
        <f t="shared" si="1103"/>
        <v>38000000</v>
      </c>
      <c r="IV136" s="186">
        <f t="shared" si="1103"/>
        <v>38000000</v>
      </c>
      <c r="IW136" s="186">
        <f t="shared" si="1103"/>
        <v>0</v>
      </c>
    </row>
    <row r="137" spans="1:257" ht="227.25" customHeight="1" x14ac:dyDescent="0.2">
      <c r="A137" s="346"/>
      <c r="B137" s="346"/>
      <c r="C137" s="272" t="s">
        <v>942</v>
      </c>
      <c r="D137" s="459" t="s">
        <v>950</v>
      </c>
      <c r="E137" s="460" t="s">
        <v>951</v>
      </c>
      <c r="F137" s="460" t="s">
        <v>952</v>
      </c>
      <c r="G137" s="807">
        <v>97</v>
      </c>
      <c r="H137" s="849" t="s">
        <v>347</v>
      </c>
      <c r="I137" s="461" t="s">
        <v>348</v>
      </c>
      <c r="J137" s="462" t="s">
        <v>266</v>
      </c>
      <c r="K137" s="437">
        <v>1</v>
      </c>
      <c r="L137" s="464" t="s">
        <v>73</v>
      </c>
      <c r="M137" s="465" t="s">
        <v>53</v>
      </c>
      <c r="N137" s="464">
        <v>52</v>
      </c>
      <c r="O137" s="466">
        <v>6.5</v>
      </c>
      <c r="P137" s="467">
        <v>0</v>
      </c>
      <c r="Q137" s="468">
        <v>26</v>
      </c>
      <c r="R137" s="952">
        <v>33</v>
      </c>
      <c r="S137" s="469">
        <v>37</v>
      </c>
      <c r="T137" s="468">
        <v>46</v>
      </c>
      <c r="U137" s="470"/>
      <c r="V137" s="471">
        <v>52</v>
      </c>
      <c r="W137" s="472">
        <v>52</v>
      </c>
      <c r="X137" s="470"/>
      <c r="Y137" s="471">
        <v>52</v>
      </c>
      <c r="Z137" s="473">
        <f>BM137/BM136</f>
        <v>1</v>
      </c>
      <c r="AA137" s="300">
        <v>4</v>
      </c>
      <c r="AB137" s="300" t="s">
        <v>114</v>
      </c>
      <c r="AC137" s="59"/>
      <c r="AD137" s="42"/>
      <c r="AE137" s="41"/>
      <c r="AF137" s="41"/>
      <c r="AG137" s="59"/>
      <c r="AH137" s="42"/>
      <c r="AI137" s="42"/>
      <c r="AJ137" s="42"/>
      <c r="AK137" s="59"/>
      <c r="AL137" s="42"/>
      <c r="AM137" s="42"/>
      <c r="AN137" s="42"/>
      <c r="AO137" s="59"/>
      <c r="AP137" s="42"/>
      <c r="AQ137" s="42"/>
      <c r="AR137" s="42"/>
      <c r="AS137" s="59"/>
      <c r="AT137" s="42"/>
      <c r="AU137" s="41"/>
      <c r="AV137" s="41"/>
      <c r="AW137" s="59"/>
      <c r="AX137" s="42"/>
      <c r="AY137" s="42"/>
      <c r="AZ137" s="42"/>
      <c r="BA137" s="59">
        <v>110000000</v>
      </c>
      <c r="BB137" s="42">
        <v>110000000</v>
      </c>
      <c r="BC137" s="42"/>
      <c r="BD137" s="42"/>
      <c r="BE137" s="59"/>
      <c r="BF137" s="42"/>
      <c r="BG137" s="41"/>
      <c r="BH137" s="41"/>
      <c r="BI137" s="59"/>
      <c r="BJ137" s="42"/>
      <c r="BK137" s="42"/>
      <c r="BL137" s="42"/>
      <c r="BM137" s="43">
        <f>+AC137+AG137+AK137+AO137+AS137+AW137+BA137+BE137+BI137</f>
        <v>110000000</v>
      </c>
      <c r="BN137" s="43">
        <f>AD137+AH137+AL137+AP137+AT137+AX137+BB137+BF137+BJ137</f>
        <v>110000000</v>
      </c>
      <c r="BO137" s="43">
        <f>AE137+AI137+AM137+AQ137+AU137+AY137+BC137+BG137+BK137</f>
        <v>0</v>
      </c>
      <c r="BP137" s="43">
        <f>AF137+AJ137+AN137+AR137+AV137+AZ137+BD137+BH137+BL137</f>
        <v>0</v>
      </c>
      <c r="BQ137" s="62"/>
      <c r="BR137" s="84"/>
      <c r="BS137" s="84"/>
      <c r="BT137" s="84"/>
      <c r="BU137" s="62"/>
      <c r="BV137" s="474"/>
      <c r="BW137" s="62"/>
      <c r="BX137" s="62"/>
      <c r="BY137" s="113"/>
      <c r="BZ137" s="62"/>
      <c r="CA137" s="43">
        <v>43300000</v>
      </c>
      <c r="CB137" s="62">
        <v>8000000</v>
      </c>
      <c r="CC137" s="62">
        <v>8000000</v>
      </c>
      <c r="CD137" s="113"/>
      <c r="CE137" s="62"/>
      <c r="CF137" s="43"/>
      <c r="CG137" s="62"/>
      <c r="CH137" s="62"/>
      <c r="CI137" s="62"/>
      <c r="CJ137" s="62"/>
      <c r="CK137" s="62"/>
      <c r="CL137" s="62"/>
      <c r="CM137" s="62"/>
      <c r="CN137" s="62"/>
      <c r="CO137" s="62"/>
      <c r="CP137" s="62"/>
      <c r="CQ137" s="62">
        <v>113300000</v>
      </c>
      <c r="CR137" s="62"/>
      <c r="CS137" s="62"/>
      <c r="CT137" s="62"/>
      <c r="CU137" s="113"/>
      <c r="CV137" s="62"/>
      <c r="CW137" s="62"/>
      <c r="CX137" s="62"/>
      <c r="CY137" s="62"/>
      <c r="CZ137" s="113"/>
      <c r="DA137" s="62"/>
      <c r="DB137" s="62"/>
      <c r="DC137" s="62"/>
      <c r="DD137" s="62"/>
      <c r="DE137" s="62">
        <f>BQ137+BU137+BZ137+CE137+CI137+CM137+CQ137+CV137+DA137</f>
        <v>113300000</v>
      </c>
      <c r="DF137" s="43">
        <f>BR137+BV137+CA137+CF137+CJ137+CN137+CR137+CW137+DB137</f>
        <v>43300000</v>
      </c>
      <c r="DG137" s="43">
        <f>BS137+BW137+CB137+CG137+CK137+CO137+CS137+CX137+DC137</f>
        <v>8000000</v>
      </c>
      <c r="DH137" s="43">
        <f>BT137+BX137+CC137+CH137+CL137+CP137+CT137+CY137+DD137</f>
        <v>8000000</v>
      </c>
      <c r="DI137" s="146"/>
      <c r="DJ137" s="62"/>
      <c r="DK137" s="146"/>
      <c r="DL137" s="113"/>
      <c r="DM137" s="113"/>
      <c r="DN137" s="113"/>
      <c r="DO137" s="113"/>
      <c r="DP137" s="113"/>
      <c r="DQ137" s="113"/>
      <c r="DR137" s="113"/>
      <c r="DS137" s="113"/>
      <c r="DT137" s="113"/>
      <c r="DU137" s="113"/>
      <c r="DV137" s="113"/>
      <c r="DW137" s="113"/>
      <c r="DX137" s="84"/>
      <c r="DY137" s="114"/>
      <c r="DZ137" s="114"/>
      <c r="EA137" s="114"/>
      <c r="EB137" s="113"/>
      <c r="EC137" s="113"/>
      <c r="ED137" s="113"/>
      <c r="EE137" s="113"/>
      <c r="EF137" s="62"/>
      <c r="EG137" s="113"/>
      <c r="EH137" s="113"/>
      <c r="EI137" s="113"/>
      <c r="EJ137" s="113">
        <v>116699000</v>
      </c>
      <c r="EK137" s="113"/>
      <c r="EL137" s="113"/>
      <c r="EM137" s="113"/>
      <c r="EN137" s="113"/>
      <c r="EO137" s="113"/>
      <c r="EP137" s="113"/>
      <c r="EQ137" s="113"/>
      <c r="ER137" s="113"/>
      <c r="ES137" s="113"/>
      <c r="ET137" s="120"/>
      <c r="EU137" s="120"/>
      <c r="EV137" s="120"/>
      <c r="EW137" s="82">
        <f>DJ137+DN137+DS137+DX137+EB137+EF137+EJ137+EN137+ES137</f>
        <v>116699000</v>
      </c>
      <c r="EX137" s="90">
        <f>DK137+DO137+DT137+DY137+EC137+EG137+EK137+EO137+ET137</f>
        <v>0</v>
      </c>
      <c r="EY137" s="90">
        <f>DL137+DP137+DU137+DZ137+ED137+EH137+EL137+EP137+EU137</f>
        <v>0</v>
      </c>
      <c r="EZ137" s="90">
        <f>DM137+DQ137+DV137+EA137+EE137+EI137+EM137+EQ137+EV137</f>
        <v>0</v>
      </c>
      <c r="FA137" s="136"/>
      <c r="FB137" s="120"/>
      <c r="FC137" s="48"/>
      <c r="FD137" s="48"/>
      <c r="FE137" s="48"/>
      <c r="FF137" s="135"/>
      <c r="FG137" s="113"/>
      <c r="FH137" s="113">
        <v>20000000</v>
      </c>
      <c r="FI137" s="113">
        <v>20000000</v>
      </c>
      <c r="FJ137" s="113">
        <v>20000000</v>
      </c>
      <c r="FK137" s="113"/>
      <c r="FL137" s="113"/>
      <c r="FM137" s="113">
        <v>10000000</v>
      </c>
      <c r="FN137" s="113">
        <v>10000000</v>
      </c>
      <c r="FO137" s="113">
        <v>10000000</v>
      </c>
      <c r="FP137" s="113"/>
      <c r="FQ137" s="114"/>
      <c r="FR137" s="114"/>
      <c r="FS137" s="114"/>
      <c r="FT137" s="114"/>
      <c r="FU137" s="114"/>
      <c r="FV137" s="113"/>
      <c r="FW137" s="113"/>
      <c r="FX137" s="113"/>
      <c r="FY137" s="113"/>
      <c r="FZ137" s="113"/>
      <c r="GA137" s="113"/>
      <c r="GB137" s="113"/>
      <c r="GC137" s="113"/>
      <c r="GD137" s="113"/>
      <c r="GE137" s="113"/>
      <c r="GF137" s="113">
        <v>120199970</v>
      </c>
      <c r="GG137" s="113"/>
      <c r="GH137" s="113"/>
      <c r="GI137" s="113"/>
      <c r="GJ137" s="113"/>
      <c r="GK137" s="113"/>
      <c r="GL137" s="113"/>
      <c r="GM137" s="113"/>
      <c r="GN137" s="113"/>
      <c r="GO137" s="113"/>
      <c r="GP137" s="113"/>
      <c r="GQ137" s="120"/>
      <c r="GR137" s="120"/>
      <c r="GS137" s="120"/>
      <c r="GT137" s="120"/>
      <c r="GU137" s="82">
        <f>FB137+FG137+FL137+FQ137+FV137+GA137+GF137+GK137+GP137</f>
        <v>120199970</v>
      </c>
      <c r="GV137" s="82">
        <f>GQ137+GL137+GG137+GB137+FW137+FR137+FM137+FH137+FC137</f>
        <v>30000000</v>
      </c>
      <c r="GW137" s="82">
        <f>GR137+GM137+GH137+GC137+FX137+FS137+FN137+FI137+FD137</f>
        <v>30000000</v>
      </c>
      <c r="GX137" s="82">
        <f>GS137+GN137+GI137+GD137+FY137+FT137+FO137+FJ137+FE137</f>
        <v>30000000</v>
      </c>
      <c r="GY137" s="792">
        <f>GT137+GO137+GJ137+GE137+FZ137+FU137+FP137+FK137+FF137</f>
        <v>0</v>
      </c>
      <c r="GZ137" s="792">
        <f>AC137+BQ137+DJ137+FB137</f>
        <v>0</v>
      </c>
      <c r="HA137" s="792">
        <f>AD137+BR137+DK137+FC137</f>
        <v>0</v>
      </c>
      <c r="HB137" s="792">
        <f>AE137+BS137+DL137+FD137</f>
        <v>0</v>
      </c>
      <c r="HC137" s="792">
        <f>AF137+BT137+DM137+FE137</f>
        <v>0</v>
      </c>
      <c r="HD137" s="792">
        <f>FF137</f>
        <v>0</v>
      </c>
      <c r="HE137" s="792">
        <f>AG137+BU137+DN137+FG137</f>
        <v>0</v>
      </c>
      <c r="HF137" s="792">
        <f>AH137+BV137+DO137+FH137</f>
        <v>20000000</v>
      </c>
      <c r="HG137" s="792">
        <f>AI137+BW137+DP137+FI137</f>
        <v>20000000</v>
      </c>
      <c r="HH137" s="792">
        <f>AJ137+BX137+DQ137+FJ137</f>
        <v>20000000</v>
      </c>
      <c r="HI137" s="792">
        <f>BY137+DR137+FK137</f>
        <v>0</v>
      </c>
      <c r="HJ137" s="792">
        <f>AK137+BZ137+DS137+FL137</f>
        <v>0</v>
      </c>
      <c r="HK137" s="792">
        <f>AL137+CA137+DT137+FM137</f>
        <v>53300000</v>
      </c>
      <c r="HL137" s="792">
        <f>AM137+CB137+DU137+FN137</f>
        <v>18000000</v>
      </c>
      <c r="HM137" s="792">
        <f>AN137+CC137+DV137+FO137</f>
        <v>18000000</v>
      </c>
      <c r="HN137" s="792">
        <f>CD137+DW137+FP137</f>
        <v>0</v>
      </c>
      <c r="HO137" s="792">
        <f>AO137+CE137+DX137+FQ137</f>
        <v>0</v>
      </c>
      <c r="HP137" s="792">
        <f>AP137+CF137+DY137+FR137</f>
        <v>0</v>
      </c>
      <c r="HQ137" s="792">
        <f>AQ137+CG137+DZ137+FS137</f>
        <v>0</v>
      </c>
      <c r="HR137" s="792">
        <f>AR137+CH137+EA137+FT137</f>
        <v>0</v>
      </c>
      <c r="HS137" s="792">
        <f>FU137</f>
        <v>0</v>
      </c>
      <c r="HT137" s="792">
        <f>AS137+CI137+EB137+FV137</f>
        <v>0</v>
      </c>
      <c r="HU137" s="792">
        <f>AT137+CJ137+EC137+FW137</f>
        <v>0</v>
      </c>
      <c r="HV137" s="792">
        <f>AU137+CK137+ED137+FX137</f>
        <v>0</v>
      </c>
      <c r="HW137" s="792">
        <f>AV137+CL137+EE137+FY137</f>
        <v>0</v>
      </c>
      <c r="HX137" s="792">
        <f>FZ137</f>
        <v>0</v>
      </c>
      <c r="HY137" s="792">
        <f>AW137+CM137+EF137+GA137</f>
        <v>0</v>
      </c>
      <c r="HZ137" s="792">
        <f>AX137+CN137+EG137+GB137</f>
        <v>0</v>
      </c>
      <c r="IA137" s="792">
        <f>AY137+CO137+EH137+GC137</f>
        <v>0</v>
      </c>
      <c r="IB137" s="792">
        <f>AZ137+CP137+EI137+GD137</f>
        <v>0</v>
      </c>
      <c r="IC137" s="792">
        <f>GE137</f>
        <v>0</v>
      </c>
      <c r="ID137" s="792">
        <f>BA137+CQ137+EJ137+GF137</f>
        <v>460198970</v>
      </c>
      <c r="IE137" s="792">
        <f>BB137+CR137+EK137+GG137</f>
        <v>110000000</v>
      </c>
      <c r="IF137" s="792">
        <f>BC137+CS137+EL137+GH137</f>
        <v>0</v>
      </c>
      <c r="IG137" s="792">
        <f>BD137+CT137+EM137+GI137</f>
        <v>0</v>
      </c>
      <c r="IH137" s="792">
        <f>CU137+GJ137</f>
        <v>0</v>
      </c>
      <c r="II137" s="792">
        <f>BE137+CV137+EN137+GK137</f>
        <v>0</v>
      </c>
      <c r="IJ137" s="792">
        <f>BF137+CW137+EO137+GL137</f>
        <v>0</v>
      </c>
      <c r="IK137" s="792">
        <f>BG137+CX137+EP137+GM137</f>
        <v>0</v>
      </c>
      <c r="IL137" s="792">
        <f>BH137+CY137+EQ137+GM137</f>
        <v>0</v>
      </c>
      <c r="IM137" s="792">
        <f>CZ137+ER137+GO137</f>
        <v>0</v>
      </c>
      <c r="IN137" s="792">
        <f>BI137+DA137+ES137+GP137</f>
        <v>0</v>
      </c>
      <c r="IO137" s="792"/>
      <c r="IP137" s="792"/>
      <c r="IQ137" s="792"/>
      <c r="IR137" s="792"/>
      <c r="IS137" s="792">
        <f>GZ137+HE137+HJ137+HO137+HT137+HY137+ID137+II137+IN137</f>
        <v>460198970</v>
      </c>
      <c r="IT137" s="792">
        <f>HA137+HF137+HK137+HP137+HU137+HZ137+IE137+IJ137+IO137</f>
        <v>183300000</v>
      </c>
      <c r="IU137" s="792">
        <f>HB137+HG137+HL137+HQ137+HV137+IA137+IF137+IK137+IP137</f>
        <v>38000000</v>
      </c>
      <c r="IV137" s="792">
        <f>HC137+HH137+HM137+HR137+HW137+IB137+IG137+IL137+IQ137</f>
        <v>38000000</v>
      </c>
      <c r="IW137" s="793">
        <f>HD137+HI137+HN137+HS137+HX137+IC137+IH137+IM137+IR137</f>
        <v>0</v>
      </c>
    </row>
    <row r="138" spans="1:257" ht="24.75" customHeight="1" x14ac:dyDescent="0.2">
      <c r="A138" s="346"/>
      <c r="B138" s="239">
        <v>7</v>
      </c>
      <c r="C138" s="344" t="s">
        <v>349</v>
      </c>
      <c r="D138" s="244"/>
      <c r="E138" s="244"/>
      <c r="F138" s="244"/>
      <c r="G138" s="243"/>
      <c r="H138" s="243"/>
      <c r="I138" s="243"/>
      <c r="J138" s="243"/>
      <c r="K138" s="243"/>
      <c r="L138" s="243"/>
      <c r="M138" s="243"/>
      <c r="N138" s="243"/>
      <c r="O138" s="243"/>
      <c r="P138" s="243"/>
      <c r="Q138" s="243"/>
      <c r="R138" s="243"/>
      <c r="S138" s="243"/>
      <c r="T138" s="243"/>
      <c r="U138" s="243"/>
      <c r="V138" s="243"/>
      <c r="W138" s="243"/>
      <c r="X138" s="243"/>
      <c r="Y138" s="246"/>
      <c r="Z138" s="243"/>
      <c r="AA138" s="243"/>
      <c r="AB138" s="243"/>
      <c r="AC138" s="37">
        <f t="shared" ref="AC138:CN138" si="1104">AC139+AC145</f>
        <v>0</v>
      </c>
      <c r="AD138" s="37">
        <f t="shared" si="1104"/>
        <v>0</v>
      </c>
      <c r="AE138" s="37">
        <f t="shared" si="1104"/>
        <v>0</v>
      </c>
      <c r="AF138" s="37">
        <f t="shared" si="1104"/>
        <v>0</v>
      </c>
      <c r="AG138" s="37">
        <f t="shared" si="1104"/>
        <v>0</v>
      </c>
      <c r="AH138" s="37">
        <f t="shared" si="1104"/>
        <v>0</v>
      </c>
      <c r="AI138" s="37">
        <f t="shared" si="1104"/>
        <v>0</v>
      </c>
      <c r="AJ138" s="37">
        <f t="shared" si="1104"/>
        <v>0</v>
      </c>
      <c r="AK138" s="37">
        <f t="shared" si="1104"/>
        <v>80000000</v>
      </c>
      <c r="AL138" s="37">
        <f t="shared" si="1104"/>
        <v>80000000</v>
      </c>
      <c r="AM138" s="37">
        <f t="shared" si="1104"/>
        <v>988000</v>
      </c>
      <c r="AN138" s="37">
        <f t="shared" si="1104"/>
        <v>988000</v>
      </c>
      <c r="AO138" s="37">
        <f t="shared" si="1104"/>
        <v>0</v>
      </c>
      <c r="AP138" s="37">
        <f t="shared" si="1104"/>
        <v>0</v>
      </c>
      <c r="AQ138" s="37">
        <f t="shared" si="1104"/>
        <v>0</v>
      </c>
      <c r="AR138" s="37">
        <f t="shared" si="1104"/>
        <v>0</v>
      </c>
      <c r="AS138" s="37">
        <f t="shared" si="1104"/>
        <v>0</v>
      </c>
      <c r="AT138" s="37">
        <f t="shared" si="1104"/>
        <v>0</v>
      </c>
      <c r="AU138" s="37">
        <f t="shared" si="1104"/>
        <v>0</v>
      </c>
      <c r="AV138" s="37">
        <f t="shared" si="1104"/>
        <v>0</v>
      </c>
      <c r="AW138" s="37">
        <f t="shared" si="1104"/>
        <v>0</v>
      </c>
      <c r="AX138" s="37">
        <f t="shared" si="1104"/>
        <v>0</v>
      </c>
      <c r="AY138" s="37">
        <f t="shared" si="1104"/>
        <v>0</v>
      </c>
      <c r="AZ138" s="37">
        <f t="shared" si="1104"/>
        <v>0</v>
      </c>
      <c r="BA138" s="37">
        <f t="shared" si="1104"/>
        <v>200000000</v>
      </c>
      <c r="BB138" s="37">
        <f t="shared" si="1104"/>
        <v>200000000</v>
      </c>
      <c r="BC138" s="37">
        <f t="shared" si="1104"/>
        <v>124193139</v>
      </c>
      <c r="BD138" s="37">
        <f t="shared" si="1104"/>
        <v>99500000</v>
      </c>
      <c r="BE138" s="37">
        <f t="shared" si="1104"/>
        <v>0</v>
      </c>
      <c r="BF138" s="37">
        <f t="shared" si="1104"/>
        <v>0</v>
      </c>
      <c r="BG138" s="37">
        <f t="shared" si="1104"/>
        <v>0</v>
      </c>
      <c r="BH138" s="37">
        <f t="shared" si="1104"/>
        <v>0</v>
      </c>
      <c r="BI138" s="37">
        <f t="shared" si="1104"/>
        <v>4000000000</v>
      </c>
      <c r="BJ138" s="37">
        <f t="shared" si="1104"/>
        <v>0</v>
      </c>
      <c r="BK138" s="37">
        <f t="shared" si="1104"/>
        <v>0</v>
      </c>
      <c r="BL138" s="37">
        <f t="shared" si="1104"/>
        <v>0</v>
      </c>
      <c r="BM138" s="37">
        <f t="shared" si="1104"/>
        <v>4280000000</v>
      </c>
      <c r="BN138" s="37">
        <f t="shared" si="1104"/>
        <v>280000000</v>
      </c>
      <c r="BO138" s="37">
        <f t="shared" si="1104"/>
        <v>125181139</v>
      </c>
      <c r="BP138" s="37">
        <f t="shared" si="1104"/>
        <v>100488000</v>
      </c>
      <c r="BQ138" s="37">
        <f t="shared" si="1104"/>
        <v>0</v>
      </c>
      <c r="BR138" s="37">
        <f t="shared" si="1104"/>
        <v>0</v>
      </c>
      <c r="BS138" s="37">
        <f t="shared" si="1104"/>
        <v>0</v>
      </c>
      <c r="BT138" s="37">
        <f t="shared" si="1104"/>
        <v>0</v>
      </c>
      <c r="BU138" s="37">
        <f t="shared" si="1104"/>
        <v>0</v>
      </c>
      <c r="BV138" s="37">
        <f t="shared" si="1104"/>
        <v>0</v>
      </c>
      <c r="BW138" s="37">
        <f t="shared" si="1104"/>
        <v>0</v>
      </c>
      <c r="BX138" s="37">
        <f t="shared" si="1104"/>
        <v>0</v>
      </c>
      <c r="BY138" s="37">
        <f t="shared" si="1104"/>
        <v>0</v>
      </c>
      <c r="BZ138" s="37">
        <f t="shared" si="1104"/>
        <v>90000000</v>
      </c>
      <c r="CA138" s="37">
        <f t="shared" si="1104"/>
        <v>354268585</v>
      </c>
      <c r="CB138" s="37">
        <f t="shared" si="1104"/>
        <v>123459945</v>
      </c>
      <c r="CC138" s="37">
        <f t="shared" si="1104"/>
        <v>123459945</v>
      </c>
      <c r="CD138" s="37">
        <f t="shared" si="1104"/>
        <v>0</v>
      </c>
      <c r="CE138" s="37">
        <f t="shared" si="1104"/>
        <v>0</v>
      </c>
      <c r="CF138" s="37">
        <f t="shared" si="1104"/>
        <v>0</v>
      </c>
      <c r="CG138" s="37">
        <f t="shared" si="1104"/>
        <v>0</v>
      </c>
      <c r="CH138" s="37">
        <f t="shared" si="1104"/>
        <v>0</v>
      </c>
      <c r="CI138" s="37">
        <f t="shared" si="1104"/>
        <v>0</v>
      </c>
      <c r="CJ138" s="37">
        <f t="shared" si="1104"/>
        <v>0</v>
      </c>
      <c r="CK138" s="37">
        <f t="shared" si="1104"/>
        <v>0</v>
      </c>
      <c r="CL138" s="37">
        <f t="shared" si="1104"/>
        <v>0</v>
      </c>
      <c r="CM138" s="37">
        <f t="shared" si="1104"/>
        <v>0</v>
      </c>
      <c r="CN138" s="37">
        <f t="shared" si="1104"/>
        <v>0</v>
      </c>
      <c r="CO138" s="37">
        <f t="shared" ref="CO138:EV138" si="1105">CO139+CO145</f>
        <v>0</v>
      </c>
      <c r="CP138" s="37">
        <f t="shared" si="1105"/>
        <v>0</v>
      </c>
      <c r="CQ138" s="37">
        <f t="shared" si="1105"/>
        <v>206000000</v>
      </c>
      <c r="CR138" s="37">
        <f t="shared" si="1105"/>
        <v>0</v>
      </c>
      <c r="CS138" s="37">
        <f t="shared" si="1105"/>
        <v>0</v>
      </c>
      <c r="CT138" s="37">
        <f t="shared" si="1105"/>
        <v>0</v>
      </c>
      <c r="CU138" s="37">
        <f t="shared" si="1105"/>
        <v>20000000</v>
      </c>
      <c r="CV138" s="37">
        <f t="shared" si="1105"/>
        <v>0</v>
      </c>
      <c r="CW138" s="37">
        <f t="shared" si="1105"/>
        <v>0</v>
      </c>
      <c r="CX138" s="37">
        <f t="shared" si="1105"/>
        <v>0</v>
      </c>
      <c r="CY138" s="37">
        <f t="shared" si="1105"/>
        <v>0</v>
      </c>
      <c r="CZ138" s="37">
        <f t="shared" si="1105"/>
        <v>0</v>
      </c>
      <c r="DA138" s="37">
        <f t="shared" si="1105"/>
        <v>4000000000</v>
      </c>
      <c r="DB138" s="37">
        <f t="shared" si="1105"/>
        <v>0</v>
      </c>
      <c r="DC138" s="37">
        <f t="shared" si="1105"/>
        <v>0</v>
      </c>
      <c r="DD138" s="37">
        <f t="shared" si="1105"/>
        <v>0</v>
      </c>
      <c r="DE138" s="37">
        <f t="shared" si="1105"/>
        <v>4296000000</v>
      </c>
      <c r="DF138" s="37">
        <f t="shared" si="1105"/>
        <v>354268585</v>
      </c>
      <c r="DG138" s="37">
        <f t="shared" si="1105"/>
        <v>123459945</v>
      </c>
      <c r="DH138" s="37">
        <f t="shared" si="1105"/>
        <v>123459945</v>
      </c>
      <c r="DI138" s="37">
        <f t="shared" si="1105"/>
        <v>20000000</v>
      </c>
      <c r="DJ138" s="37">
        <f t="shared" si="1105"/>
        <v>0</v>
      </c>
      <c r="DK138" s="37">
        <f t="shared" si="1105"/>
        <v>0</v>
      </c>
      <c r="DL138" s="37">
        <f t="shared" si="1105"/>
        <v>0</v>
      </c>
      <c r="DM138" s="37">
        <f t="shared" si="1105"/>
        <v>0</v>
      </c>
      <c r="DN138" s="37">
        <f t="shared" si="1105"/>
        <v>0</v>
      </c>
      <c r="DO138" s="37">
        <f t="shared" si="1105"/>
        <v>1438827352</v>
      </c>
      <c r="DP138" s="37">
        <f t="shared" si="1105"/>
        <v>1411473664</v>
      </c>
      <c r="DQ138" s="37">
        <f t="shared" si="1105"/>
        <v>1411473664</v>
      </c>
      <c r="DR138" s="37">
        <f t="shared" si="1105"/>
        <v>0</v>
      </c>
      <c r="DS138" s="37">
        <f t="shared" si="1105"/>
        <v>40000000</v>
      </c>
      <c r="DT138" s="37">
        <f t="shared" si="1105"/>
        <v>202511175</v>
      </c>
      <c r="DU138" s="37">
        <f t="shared" si="1105"/>
        <v>175998664</v>
      </c>
      <c r="DV138" s="37">
        <f t="shared" si="1105"/>
        <v>175998664</v>
      </c>
      <c r="DW138" s="37">
        <f t="shared" si="1105"/>
        <v>0</v>
      </c>
      <c r="DX138" s="37">
        <f t="shared" si="1105"/>
        <v>0</v>
      </c>
      <c r="DY138" s="37">
        <f t="shared" si="1105"/>
        <v>0</v>
      </c>
      <c r="DZ138" s="37">
        <f t="shared" si="1105"/>
        <v>0</v>
      </c>
      <c r="EA138" s="37">
        <f t="shared" si="1105"/>
        <v>0</v>
      </c>
      <c r="EB138" s="37">
        <f t="shared" si="1105"/>
        <v>0</v>
      </c>
      <c r="EC138" s="37">
        <f t="shared" si="1105"/>
        <v>0</v>
      </c>
      <c r="ED138" s="37">
        <f t="shared" si="1105"/>
        <v>0</v>
      </c>
      <c r="EE138" s="37">
        <f t="shared" si="1105"/>
        <v>0</v>
      </c>
      <c r="EF138" s="37">
        <f t="shared" si="1105"/>
        <v>0</v>
      </c>
      <c r="EG138" s="37">
        <f t="shared" si="1105"/>
        <v>0</v>
      </c>
      <c r="EH138" s="37">
        <f t="shared" si="1105"/>
        <v>0</v>
      </c>
      <c r="EI138" s="37">
        <f t="shared" si="1105"/>
        <v>0</v>
      </c>
      <c r="EJ138" s="37">
        <f t="shared" si="1105"/>
        <v>212180000</v>
      </c>
      <c r="EK138" s="37">
        <f t="shared" si="1105"/>
        <v>0</v>
      </c>
      <c r="EL138" s="37">
        <f t="shared" si="1105"/>
        <v>0</v>
      </c>
      <c r="EM138" s="37">
        <f t="shared" si="1105"/>
        <v>0</v>
      </c>
      <c r="EN138" s="37">
        <f t="shared" si="1105"/>
        <v>0</v>
      </c>
      <c r="EO138" s="37">
        <f t="shared" si="1105"/>
        <v>0</v>
      </c>
      <c r="EP138" s="37">
        <f t="shared" si="1105"/>
        <v>0</v>
      </c>
      <c r="EQ138" s="37">
        <f t="shared" si="1105"/>
        <v>0</v>
      </c>
      <c r="ER138" s="37">
        <f t="shared" si="1105"/>
        <v>0</v>
      </c>
      <c r="ES138" s="37">
        <f t="shared" si="1105"/>
        <v>4000000000</v>
      </c>
      <c r="ET138" s="37">
        <f t="shared" si="1105"/>
        <v>0</v>
      </c>
      <c r="EU138" s="37">
        <f t="shared" si="1105"/>
        <v>0</v>
      </c>
      <c r="EV138" s="37">
        <f t="shared" si="1105"/>
        <v>0</v>
      </c>
      <c r="EW138" s="37">
        <f t="shared" ref="EW138" si="1106">EW139+EW145</f>
        <v>4252180000</v>
      </c>
      <c r="EX138" s="37">
        <f t="shared" ref="EX138:GY138" si="1107">EX139+EX145</f>
        <v>1641338527</v>
      </c>
      <c r="EY138" s="37">
        <f t="shared" si="1107"/>
        <v>1587472328</v>
      </c>
      <c r="EZ138" s="37">
        <f t="shared" si="1107"/>
        <v>1587472328</v>
      </c>
      <c r="FA138" s="37">
        <f t="shared" si="1107"/>
        <v>0</v>
      </c>
      <c r="FB138" s="37">
        <f t="shared" si="1107"/>
        <v>0</v>
      </c>
      <c r="FC138" s="37">
        <f t="shared" si="1107"/>
        <v>0</v>
      </c>
      <c r="FD138" s="37">
        <f t="shared" si="1107"/>
        <v>0</v>
      </c>
      <c r="FE138" s="37">
        <f t="shared" si="1107"/>
        <v>0</v>
      </c>
      <c r="FF138" s="37">
        <f t="shared" si="1107"/>
        <v>0</v>
      </c>
      <c r="FG138" s="37">
        <f t="shared" si="1107"/>
        <v>0</v>
      </c>
      <c r="FH138" s="37">
        <f t="shared" si="1107"/>
        <v>1664261887</v>
      </c>
      <c r="FI138" s="37">
        <f t="shared" si="1107"/>
        <v>1584032515</v>
      </c>
      <c r="FJ138" s="37">
        <f t="shared" si="1107"/>
        <v>1584032515</v>
      </c>
      <c r="FK138" s="37">
        <f t="shared" si="1107"/>
        <v>0</v>
      </c>
      <c r="FL138" s="37">
        <f t="shared" si="1107"/>
        <v>20000000</v>
      </c>
      <c r="FM138" s="37">
        <f t="shared" si="1107"/>
        <v>340428884</v>
      </c>
      <c r="FN138" s="37">
        <f t="shared" si="1107"/>
        <v>210448843</v>
      </c>
      <c r="FO138" s="37">
        <f t="shared" si="1107"/>
        <v>210448843</v>
      </c>
      <c r="FP138" s="37">
        <f t="shared" si="1107"/>
        <v>0</v>
      </c>
      <c r="FQ138" s="37">
        <f t="shared" si="1107"/>
        <v>0</v>
      </c>
      <c r="FR138" s="37">
        <f t="shared" si="1107"/>
        <v>0</v>
      </c>
      <c r="FS138" s="37">
        <f t="shared" si="1107"/>
        <v>0</v>
      </c>
      <c r="FT138" s="37">
        <f t="shared" si="1107"/>
        <v>0</v>
      </c>
      <c r="FU138" s="37">
        <f t="shared" si="1107"/>
        <v>0</v>
      </c>
      <c r="FV138" s="37">
        <f t="shared" si="1107"/>
        <v>0</v>
      </c>
      <c r="FW138" s="37">
        <f t="shared" si="1107"/>
        <v>0</v>
      </c>
      <c r="FX138" s="37">
        <f t="shared" si="1107"/>
        <v>0</v>
      </c>
      <c r="FY138" s="37">
        <f t="shared" si="1107"/>
        <v>0</v>
      </c>
      <c r="FZ138" s="37">
        <f t="shared" si="1107"/>
        <v>0</v>
      </c>
      <c r="GA138" s="37">
        <f t="shared" si="1107"/>
        <v>0</v>
      </c>
      <c r="GB138" s="37">
        <f t="shared" si="1107"/>
        <v>0</v>
      </c>
      <c r="GC138" s="37">
        <f t="shared" si="1107"/>
        <v>0</v>
      </c>
      <c r="GD138" s="37">
        <f t="shared" si="1107"/>
        <v>0</v>
      </c>
      <c r="GE138" s="37">
        <f t="shared" si="1107"/>
        <v>0</v>
      </c>
      <c r="GF138" s="37">
        <f t="shared" si="1107"/>
        <v>218545400.0033333</v>
      </c>
      <c r="GG138" s="37">
        <f t="shared" si="1107"/>
        <v>0</v>
      </c>
      <c r="GH138" s="37">
        <f t="shared" si="1107"/>
        <v>0</v>
      </c>
      <c r="GI138" s="37">
        <f t="shared" si="1107"/>
        <v>0</v>
      </c>
      <c r="GJ138" s="37">
        <f t="shared" si="1107"/>
        <v>0</v>
      </c>
      <c r="GK138" s="37">
        <f t="shared" si="1107"/>
        <v>0</v>
      </c>
      <c r="GL138" s="37">
        <f t="shared" si="1107"/>
        <v>0</v>
      </c>
      <c r="GM138" s="37">
        <f t="shared" si="1107"/>
        <v>0</v>
      </c>
      <c r="GN138" s="37">
        <f t="shared" si="1107"/>
        <v>0</v>
      </c>
      <c r="GO138" s="37">
        <f t="shared" si="1107"/>
        <v>0</v>
      </c>
      <c r="GP138" s="37">
        <f t="shared" si="1107"/>
        <v>5000000000</v>
      </c>
      <c r="GQ138" s="37">
        <f t="shared" si="1107"/>
        <v>0</v>
      </c>
      <c r="GR138" s="37">
        <f t="shared" si="1107"/>
        <v>0</v>
      </c>
      <c r="GS138" s="37">
        <f t="shared" si="1107"/>
        <v>0</v>
      </c>
      <c r="GT138" s="37">
        <f t="shared" si="1107"/>
        <v>0</v>
      </c>
      <c r="GU138" s="37">
        <f t="shared" si="1107"/>
        <v>5238545400.0033331</v>
      </c>
      <c r="GV138" s="37">
        <f t="shared" si="1107"/>
        <v>2004690771</v>
      </c>
      <c r="GW138" s="37">
        <f t="shared" si="1107"/>
        <v>1794481358</v>
      </c>
      <c r="GX138" s="37">
        <f t="shared" si="1107"/>
        <v>1794481358</v>
      </c>
      <c r="GY138" s="961">
        <f t="shared" si="1107"/>
        <v>0</v>
      </c>
      <c r="GZ138" s="37">
        <f t="shared" ref="GZ138:IW138" si="1108">GZ139+GZ145</f>
        <v>0</v>
      </c>
      <c r="HA138" s="37">
        <f t="shared" si="1108"/>
        <v>0</v>
      </c>
      <c r="HB138" s="37">
        <f t="shared" si="1108"/>
        <v>0</v>
      </c>
      <c r="HC138" s="37">
        <f t="shared" si="1108"/>
        <v>0</v>
      </c>
      <c r="HD138" s="37">
        <f t="shared" si="1108"/>
        <v>0</v>
      </c>
      <c r="HE138" s="37">
        <f t="shared" si="1108"/>
        <v>0</v>
      </c>
      <c r="HF138" s="37">
        <f t="shared" si="1108"/>
        <v>3103089239</v>
      </c>
      <c r="HG138" s="37">
        <f t="shared" si="1108"/>
        <v>2995506179</v>
      </c>
      <c r="HH138" s="37">
        <f t="shared" si="1108"/>
        <v>2995506179</v>
      </c>
      <c r="HI138" s="37">
        <f t="shared" si="1108"/>
        <v>0</v>
      </c>
      <c r="HJ138" s="37">
        <f t="shared" si="1108"/>
        <v>230000000</v>
      </c>
      <c r="HK138" s="37">
        <f t="shared" si="1108"/>
        <v>977208644</v>
      </c>
      <c r="HL138" s="37">
        <f t="shared" si="1108"/>
        <v>510895452</v>
      </c>
      <c r="HM138" s="37">
        <f t="shared" si="1108"/>
        <v>510895452</v>
      </c>
      <c r="HN138" s="37">
        <f t="shared" si="1108"/>
        <v>0</v>
      </c>
      <c r="HO138" s="37">
        <f t="shared" si="1108"/>
        <v>0</v>
      </c>
      <c r="HP138" s="37">
        <f t="shared" si="1108"/>
        <v>0</v>
      </c>
      <c r="HQ138" s="37">
        <f t="shared" si="1108"/>
        <v>0</v>
      </c>
      <c r="HR138" s="37">
        <f t="shared" si="1108"/>
        <v>0</v>
      </c>
      <c r="HS138" s="37">
        <f t="shared" si="1108"/>
        <v>0</v>
      </c>
      <c r="HT138" s="37">
        <f t="shared" si="1108"/>
        <v>0</v>
      </c>
      <c r="HU138" s="37">
        <f t="shared" si="1108"/>
        <v>0</v>
      </c>
      <c r="HV138" s="37">
        <f t="shared" si="1108"/>
        <v>0</v>
      </c>
      <c r="HW138" s="37">
        <f t="shared" si="1108"/>
        <v>0</v>
      </c>
      <c r="HX138" s="37">
        <f t="shared" si="1108"/>
        <v>0</v>
      </c>
      <c r="HY138" s="37">
        <f t="shared" si="1108"/>
        <v>0</v>
      </c>
      <c r="HZ138" s="37">
        <f t="shared" si="1108"/>
        <v>0</v>
      </c>
      <c r="IA138" s="37">
        <f t="shared" si="1108"/>
        <v>0</v>
      </c>
      <c r="IB138" s="37">
        <f t="shared" si="1108"/>
        <v>0</v>
      </c>
      <c r="IC138" s="37">
        <f t="shared" si="1108"/>
        <v>0</v>
      </c>
      <c r="ID138" s="37">
        <f t="shared" si="1108"/>
        <v>836725400.00333333</v>
      </c>
      <c r="IE138" s="37">
        <f t="shared" si="1108"/>
        <v>200000000</v>
      </c>
      <c r="IF138" s="37">
        <f t="shared" si="1108"/>
        <v>124193139</v>
      </c>
      <c r="IG138" s="37">
        <f t="shared" si="1108"/>
        <v>99500000</v>
      </c>
      <c r="IH138" s="37">
        <f t="shared" si="1108"/>
        <v>20000000</v>
      </c>
      <c r="II138" s="37">
        <f t="shared" si="1108"/>
        <v>0</v>
      </c>
      <c r="IJ138" s="37">
        <f t="shared" si="1108"/>
        <v>0</v>
      </c>
      <c r="IK138" s="37">
        <f t="shared" si="1108"/>
        <v>0</v>
      </c>
      <c r="IL138" s="37">
        <f t="shared" si="1108"/>
        <v>0</v>
      </c>
      <c r="IM138" s="37">
        <f t="shared" si="1108"/>
        <v>0</v>
      </c>
      <c r="IN138" s="37">
        <f t="shared" si="1108"/>
        <v>17000000000</v>
      </c>
      <c r="IO138" s="37">
        <f t="shared" si="1108"/>
        <v>0</v>
      </c>
      <c r="IP138" s="37">
        <f t="shared" si="1108"/>
        <v>0</v>
      </c>
      <c r="IQ138" s="37">
        <f t="shared" si="1108"/>
        <v>0</v>
      </c>
      <c r="IR138" s="37">
        <f t="shared" si="1108"/>
        <v>0</v>
      </c>
      <c r="IS138" s="37">
        <f t="shared" si="1108"/>
        <v>18066725400.003334</v>
      </c>
      <c r="IT138" s="37">
        <f t="shared" si="1108"/>
        <v>4280297883</v>
      </c>
      <c r="IU138" s="37">
        <f t="shared" si="1108"/>
        <v>3630594770</v>
      </c>
      <c r="IV138" s="37">
        <f t="shared" si="1108"/>
        <v>3605901631</v>
      </c>
      <c r="IW138" s="37">
        <f t="shared" si="1108"/>
        <v>20000000</v>
      </c>
    </row>
    <row r="139" spans="1:257" ht="24.75" customHeight="1" x14ac:dyDescent="0.2">
      <c r="A139" s="346"/>
      <c r="B139" s="343"/>
      <c r="C139" s="252">
        <v>23</v>
      </c>
      <c r="D139" s="253" t="s">
        <v>350</v>
      </c>
      <c r="E139" s="310"/>
      <c r="F139" s="256"/>
      <c r="G139" s="255"/>
      <c r="H139" s="255"/>
      <c r="I139" s="255"/>
      <c r="J139" s="255"/>
      <c r="K139" s="255"/>
      <c r="L139" s="255"/>
      <c r="M139" s="255"/>
      <c r="N139" s="255"/>
      <c r="O139" s="255"/>
      <c r="P139" s="255"/>
      <c r="Q139" s="255"/>
      <c r="R139" s="255"/>
      <c r="S139" s="255"/>
      <c r="T139" s="255"/>
      <c r="U139" s="255"/>
      <c r="V139" s="255"/>
      <c r="W139" s="255"/>
      <c r="X139" s="255"/>
      <c r="Y139" s="312"/>
      <c r="Z139" s="255"/>
      <c r="AA139" s="255"/>
      <c r="AB139" s="255"/>
      <c r="AC139" s="38">
        <f t="shared" ref="AC139:BL139" si="1109">SUM(AC140:AC144)</f>
        <v>0</v>
      </c>
      <c r="AD139" s="38">
        <f t="shared" si="1109"/>
        <v>0</v>
      </c>
      <c r="AE139" s="38">
        <f t="shared" si="1109"/>
        <v>0</v>
      </c>
      <c r="AF139" s="38">
        <f t="shared" si="1109"/>
        <v>0</v>
      </c>
      <c r="AG139" s="38">
        <f t="shared" si="1109"/>
        <v>0</v>
      </c>
      <c r="AH139" s="38">
        <f t="shared" si="1109"/>
        <v>0</v>
      </c>
      <c r="AI139" s="38">
        <f t="shared" si="1109"/>
        <v>0</v>
      </c>
      <c r="AJ139" s="38">
        <f t="shared" si="1109"/>
        <v>0</v>
      </c>
      <c r="AK139" s="38">
        <f t="shared" si="1109"/>
        <v>0</v>
      </c>
      <c r="AL139" s="38">
        <f t="shared" si="1109"/>
        <v>0</v>
      </c>
      <c r="AM139" s="38">
        <f t="shared" si="1109"/>
        <v>0</v>
      </c>
      <c r="AN139" s="38">
        <f t="shared" si="1109"/>
        <v>0</v>
      </c>
      <c r="AO139" s="38">
        <f t="shared" si="1109"/>
        <v>0</v>
      </c>
      <c r="AP139" s="38">
        <f t="shared" si="1109"/>
        <v>0</v>
      </c>
      <c r="AQ139" s="38">
        <f t="shared" si="1109"/>
        <v>0</v>
      </c>
      <c r="AR139" s="38">
        <f t="shared" si="1109"/>
        <v>0</v>
      </c>
      <c r="AS139" s="38">
        <f t="shared" si="1109"/>
        <v>0</v>
      </c>
      <c r="AT139" s="38">
        <f t="shared" si="1109"/>
        <v>0</v>
      </c>
      <c r="AU139" s="38">
        <f t="shared" si="1109"/>
        <v>0</v>
      </c>
      <c r="AV139" s="38">
        <f t="shared" si="1109"/>
        <v>0</v>
      </c>
      <c r="AW139" s="38">
        <f t="shared" si="1109"/>
        <v>0</v>
      </c>
      <c r="AX139" s="38">
        <f t="shared" si="1109"/>
        <v>0</v>
      </c>
      <c r="AY139" s="38">
        <f t="shared" si="1109"/>
        <v>0</v>
      </c>
      <c r="AZ139" s="38">
        <f t="shared" si="1109"/>
        <v>0</v>
      </c>
      <c r="BA139" s="38">
        <f t="shared" si="1109"/>
        <v>100000000</v>
      </c>
      <c r="BB139" s="38">
        <f t="shared" si="1109"/>
        <v>100000000</v>
      </c>
      <c r="BC139" s="38">
        <f t="shared" si="1109"/>
        <v>94193139</v>
      </c>
      <c r="BD139" s="38">
        <f t="shared" si="1109"/>
        <v>89500000</v>
      </c>
      <c r="BE139" s="38">
        <f t="shared" si="1109"/>
        <v>0</v>
      </c>
      <c r="BF139" s="38">
        <f t="shared" si="1109"/>
        <v>0</v>
      </c>
      <c r="BG139" s="38">
        <f t="shared" si="1109"/>
        <v>0</v>
      </c>
      <c r="BH139" s="38">
        <f t="shared" si="1109"/>
        <v>0</v>
      </c>
      <c r="BI139" s="38">
        <f t="shared" si="1109"/>
        <v>4000000000</v>
      </c>
      <c r="BJ139" s="38">
        <f t="shared" si="1109"/>
        <v>0</v>
      </c>
      <c r="BK139" s="38">
        <f t="shared" si="1109"/>
        <v>0</v>
      </c>
      <c r="BL139" s="38">
        <f t="shared" si="1109"/>
        <v>0</v>
      </c>
      <c r="BM139" s="38">
        <f t="shared" ref="BM139:DX139" si="1110">SUM(BM140:BM144)</f>
        <v>4100000000</v>
      </c>
      <c r="BN139" s="38">
        <f t="shared" si="1110"/>
        <v>100000000</v>
      </c>
      <c r="BO139" s="38">
        <f t="shared" si="1110"/>
        <v>94193139</v>
      </c>
      <c r="BP139" s="38">
        <f t="shared" si="1110"/>
        <v>89500000</v>
      </c>
      <c r="BQ139" s="38">
        <f t="shared" si="1110"/>
        <v>0</v>
      </c>
      <c r="BR139" s="38">
        <f t="shared" si="1110"/>
        <v>0</v>
      </c>
      <c r="BS139" s="38">
        <f t="shared" si="1110"/>
        <v>0</v>
      </c>
      <c r="BT139" s="38">
        <f t="shared" si="1110"/>
        <v>0</v>
      </c>
      <c r="BU139" s="38">
        <f t="shared" si="1110"/>
        <v>0</v>
      </c>
      <c r="BV139" s="38">
        <f t="shared" si="1110"/>
        <v>0</v>
      </c>
      <c r="BW139" s="38">
        <f t="shared" si="1110"/>
        <v>0</v>
      </c>
      <c r="BX139" s="38">
        <f t="shared" si="1110"/>
        <v>0</v>
      </c>
      <c r="BY139" s="38">
        <f t="shared" si="1110"/>
        <v>0</v>
      </c>
      <c r="BZ139" s="38">
        <f t="shared" si="1110"/>
        <v>0</v>
      </c>
      <c r="CA139" s="38">
        <f t="shared" si="1110"/>
        <v>15150000</v>
      </c>
      <c r="CB139" s="38">
        <f t="shared" si="1110"/>
        <v>15150000</v>
      </c>
      <c r="CC139" s="38">
        <f t="shared" si="1110"/>
        <v>15150000</v>
      </c>
      <c r="CD139" s="38">
        <f t="shared" si="1110"/>
        <v>0</v>
      </c>
      <c r="CE139" s="38">
        <f t="shared" si="1110"/>
        <v>0</v>
      </c>
      <c r="CF139" s="38">
        <f t="shared" si="1110"/>
        <v>0</v>
      </c>
      <c r="CG139" s="38">
        <f t="shared" si="1110"/>
        <v>0</v>
      </c>
      <c r="CH139" s="38">
        <f t="shared" si="1110"/>
        <v>0</v>
      </c>
      <c r="CI139" s="38">
        <f t="shared" si="1110"/>
        <v>0</v>
      </c>
      <c r="CJ139" s="38">
        <f t="shared" si="1110"/>
        <v>0</v>
      </c>
      <c r="CK139" s="38">
        <f t="shared" si="1110"/>
        <v>0</v>
      </c>
      <c r="CL139" s="38">
        <f t="shared" si="1110"/>
        <v>0</v>
      </c>
      <c r="CM139" s="38">
        <f t="shared" si="1110"/>
        <v>0</v>
      </c>
      <c r="CN139" s="38">
        <f t="shared" si="1110"/>
        <v>0</v>
      </c>
      <c r="CO139" s="38">
        <f t="shared" si="1110"/>
        <v>0</v>
      </c>
      <c r="CP139" s="38">
        <f t="shared" si="1110"/>
        <v>0</v>
      </c>
      <c r="CQ139" s="38">
        <f t="shared" si="1110"/>
        <v>103000000</v>
      </c>
      <c r="CR139" s="38">
        <f t="shared" si="1110"/>
        <v>0</v>
      </c>
      <c r="CS139" s="38">
        <f t="shared" si="1110"/>
        <v>0</v>
      </c>
      <c r="CT139" s="38">
        <f t="shared" si="1110"/>
        <v>0</v>
      </c>
      <c r="CU139" s="38">
        <f t="shared" si="1110"/>
        <v>0</v>
      </c>
      <c r="CV139" s="38">
        <f t="shared" si="1110"/>
        <v>0</v>
      </c>
      <c r="CW139" s="38">
        <f t="shared" si="1110"/>
        <v>0</v>
      </c>
      <c r="CX139" s="38">
        <f t="shared" si="1110"/>
        <v>0</v>
      </c>
      <c r="CY139" s="38">
        <f t="shared" si="1110"/>
        <v>0</v>
      </c>
      <c r="CZ139" s="38">
        <f t="shared" si="1110"/>
        <v>0</v>
      </c>
      <c r="DA139" s="38">
        <f t="shared" si="1110"/>
        <v>4000000000</v>
      </c>
      <c r="DB139" s="38">
        <f t="shared" si="1110"/>
        <v>0</v>
      </c>
      <c r="DC139" s="38">
        <f t="shared" si="1110"/>
        <v>0</v>
      </c>
      <c r="DD139" s="38">
        <f t="shared" si="1110"/>
        <v>0</v>
      </c>
      <c r="DE139" s="38">
        <f t="shared" si="1110"/>
        <v>4103000000</v>
      </c>
      <c r="DF139" s="38">
        <f t="shared" si="1110"/>
        <v>15150000</v>
      </c>
      <c r="DG139" s="38">
        <f t="shared" si="1110"/>
        <v>15150000</v>
      </c>
      <c r="DH139" s="38">
        <f t="shared" si="1110"/>
        <v>15150000</v>
      </c>
      <c r="DI139" s="38">
        <f t="shared" si="1110"/>
        <v>0</v>
      </c>
      <c r="DJ139" s="38">
        <f t="shared" si="1110"/>
        <v>0</v>
      </c>
      <c r="DK139" s="38">
        <f t="shared" si="1110"/>
        <v>0</v>
      </c>
      <c r="DL139" s="38">
        <f t="shared" si="1110"/>
        <v>0</v>
      </c>
      <c r="DM139" s="38">
        <f t="shared" si="1110"/>
        <v>0</v>
      </c>
      <c r="DN139" s="38">
        <f t="shared" si="1110"/>
        <v>0</v>
      </c>
      <c r="DO139" s="38">
        <f t="shared" si="1110"/>
        <v>44075000</v>
      </c>
      <c r="DP139" s="38">
        <f t="shared" si="1110"/>
        <v>44075000</v>
      </c>
      <c r="DQ139" s="38">
        <f t="shared" si="1110"/>
        <v>44075000</v>
      </c>
      <c r="DR139" s="38">
        <f t="shared" si="1110"/>
        <v>0</v>
      </c>
      <c r="DS139" s="38">
        <f t="shared" si="1110"/>
        <v>0</v>
      </c>
      <c r="DT139" s="38">
        <f t="shared" si="1110"/>
        <v>0</v>
      </c>
      <c r="DU139" s="38">
        <f t="shared" si="1110"/>
        <v>0</v>
      </c>
      <c r="DV139" s="38">
        <f t="shared" si="1110"/>
        <v>0</v>
      </c>
      <c r="DW139" s="38">
        <f t="shared" si="1110"/>
        <v>0</v>
      </c>
      <c r="DX139" s="38">
        <f t="shared" si="1110"/>
        <v>0</v>
      </c>
      <c r="DY139" s="38">
        <f t="shared" ref="DY139:EW139" si="1111">SUM(DY140:DY144)</f>
        <v>0</v>
      </c>
      <c r="DZ139" s="38">
        <f t="shared" si="1111"/>
        <v>0</v>
      </c>
      <c r="EA139" s="38">
        <f t="shared" si="1111"/>
        <v>0</v>
      </c>
      <c r="EB139" s="38">
        <f t="shared" si="1111"/>
        <v>0</v>
      </c>
      <c r="EC139" s="38">
        <f t="shared" si="1111"/>
        <v>0</v>
      </c>
      <c r="ED139" s="38">
        <f t="shared" si="1111"/>
        <v>0</v>
      </c>
      <c r="EE139" s="38">
        <f t="shared" si="1111"/>
        <v>0</v>
      </c>
      <c r="EF139" s="38">
        <f t="shared" si="1111"/>
        <v>0</v>
      </c>
      <c r="EG139" s="38">
        <f t="shared" si="1111"/>
        <v>0</v>
      </c>
      <c r="EH139" s="38">
        <f t="shared" si="1111"/>
        <v>0</v>
      </c>
      <c r="EI139" s="38">
        <f t="shared" si="1111"/>
        <v>0</v>
      </c>
      <c r="EJ139" s="38">
        <f t="shared" si="1111"/>
        <v>106090000</v>
      </c>
      <c r="EK139" s="38">
        <f t="shared" si="1111"/>
        <v>0</v>
      </c>
      <c r="EL139" s="38">
        <f t="shared" si="1111"/>
        <v>0</v>
      </c>
      <c r="EM139" s="38">
        <f t="shared" si="1111"/>
        <v>0</v>
      </c>
      <c r="EN139" s="38">
        <f t="shared" si="1111"/>
        <v>0</v>
      </c>
      <c r="EO139" s="38">
        <f t="shared" si="1111"/>
        <v>0</v>
      </c>
      <c r="EP139" s="38">
        <f t="shared" si="1111"/>
        <v>0</v>
      </c>
      <c r="EQ139" s="38">
        <f t="shared" si="1111"/>
        <v>0</v>
      </c>
      <c r="ER139" s="38">
        <f t="shared" si="1111"/>
        <v>0</v>
      </c>
      <c r="ES139" s="38">
        <f t="shared" si="1111"/>
        <v>4000000000</v>
      </c>
      <c r="ET139" s="38">
        <f t="shared" si="1111"/>
        <v>0</v>
      </c>
      <c r="EU139" s="38">
        <f t="shared" si="1111"/>
        <v>0</v>
      </c>
      <c r="EV139" s="38">
        <f t="shared" si="1111"/>
        <v>0</v>
      </c>
      <c r="EW139" s="38">
        <f t="shared" si="1111"/>
        <v>4106090000</v>
      </c>
      <c r="EX139" s="38">
        <f t="shared" ref="EX139:GY139" si="1112">SUM(EX140:EX144)</f>
        <v>44075000</v>
      </c>
      <c r="EY139" s="38">
        <f t="shared" si="1112"/>
        <v>44075000</v>
      </c>
      <c r="EZ139" s="38">
        <f t="shared" si="1112"/>
        <v>44075000</v>
      </c>
      <c r="FA139" s="38">
        <f t="shared" si="1112"/>
        <v>0</v>
      </c>
      <c r="FB139" s="38">
        <f t="shared" si="1112"/>
        <v>0</v>
      </c>
      <c r="FC139" s="38">
        <f t="shared" si="1112"/>
        <v>0</v>
      </c>
      <c r="FD139" s="38">
        <f t="shared" si="1112"/>
        <v>0</v>
      </c>
      <c r="FE139" s="38">
        <f t="shared" si="1112"/>
        <v>0</v>
      </c>
      <c r="FF139" s="38">
        <f t="shared" si="1112"/>
        <v>0</v>
      </c>
      <c r="FG139" s="38">
        <f t="shared" si="1112"/>
        <v>0</v>
      </c>
      <c r="FH139" s="38">
        <f t="shared" si="1112"/>
        <v>0</v>
      </c>
      <c r="FI139" s="38">
        <f t="shared" si="1112"/>
        <v>0</v>
      </c>
      <c r="FJ139" s="38">
        <f t="shared" si="1112"/>
        <v>0</v>
      </c>
      <c r="FK139" s="38">
        <f t="shared" si="1112"/>
        <v>0</v>
      </c>
      <c r="FL139" s="38">
        <f t="shared" si="1112"/>
        <v>0</v>
      </c>
      <c r="FM139" s="38">
        <f t="shared" si="1112"/>
        <v>0</v>
      </c>
      <c r="FN139" s="38">
        <f t="shared" si="1112"/>
        <v>0</v>
      </c>
      <c r="FO139" s="38">
        <f t="shared" si="1112"/>
        <v>0</v>
      </c>
      <c r="FP139" s="38">
        <f t="shared" si="1112"/>
        <v>0</v>
      </c>
      <c r="FQ139" s="38">
        <f t="shared" si="1112"/>
        <v>0</v>
      </c>
      <c r="FR139" s="38">
        <f t="shared" si="1112"/>
        <v>0</v>
      </c>
      <c r="FS139" s="38">
        <f t="shared" si="1112"/>
        <v>0</v>
      </c>
      <c r="FT139" s="38">
        <f t="shared" si="1112"/>
        <v>0</v>
      </c>
      <c r="FU139" s="38">
        <f t="shared" si="1112"/>
        <v>0</v>
      </c>
      <c r="FV139" s="38">
        <f t="shared" si="1112"/>
        <v>0</v>
      </c>
      <c r="FW139" s="38">
        <f t="shared" si="1112"/>
        <v>0</v>
      </c>
      <c r="FX139" s="38">
        <f t="shared" si="1112"/>
        <v>0</v>
      </c>
      <c r="FY139" s="38">
        <f t="shared" si="1112"/>
        <v>0</v>
      </c>
      <c r="FZ139" s="38">
        <f t="shared" si="1112"/>
        <v>0</v>
      </c>
      <c r="GA139" s="38">
        <f t="shared" si="1112"/>
        <v>0</v>
      </c>
      <c r="GB139" s="38">
        <f t="shared" si="1112"/>
        <v>0</v>
      </c>
      <c r="GC139" s="38">
        <f t="shared" si="1112"/>
        <v>0</v>
      </c>
      <c r="GD139" s="38">
        <f t="shared" si="1112"/>
        <v>0</v>
      </c>
      <c r="GE139" s="38">
        <f t="shared" si="1112"/>
        <v>0</v>
      </c>
      <c r="GF139" s="38">
        <f t="shared" si="1112"/>
        <v>109272700</v>
      </c>
      <c r="GG139" s="38">
        <f t="shared" si="1112"/>
        <v>0</v>
      </c>
      <c r="GH139" s="38">
        <f t="shared" si="1112"/>
        <v>0</v>
      </c>
      <c r="GI139" s="38">
        <f t="shared" si="1112"/>
        <v>0</v>
      </c>
      <c r="GJ139" s="38">
        <f t="shared" si="1112"/>
        <v>0</v>
      </c>
      <c r="GK139" s="38">
        <f t="shared" si="1112"/>
        <v>0</v>
      </c>
      <c r="GL139" s="38">
        <f t="shared" si="1112"/>
        <v>0</v>
      </c>
      <c r="GM139" s="38">
        <f t="shared" si="1112"/>
        <v>0</v>
      </c>
      <c r="GN139" s="38">
        <f t="shared" si="1112"/>
        <v>0</v>
      </c>
      <c r="GO139" s="38">
        <f t="shared" si="1112"/>
        <v>0</v>
      </c>
      <c r="GP139" s="38">
        <f t="shared" si="1112"/>
        <v>5000000000</v>
      </c>
      <c r="GQ139" s="38">
        <f t="shared" si="1112"/>
        <v>0</v>
      </c>
      <c r="GR139" s="38">
        <f t="shared" si="1112"/>
        <v>0</v>
      </c>
      <c r="GS139" s="38">
        <f t="shared" si="1112"/>
        <v>0</v>
      </c>
      <c r="GT139" s="38">
        <f t="shared" si="1112"/>
        <v>0</v>
      </c>
      <c r="GU139" s="38">
        <f t="shared" si="1112"/>
        <v>5109272700</v>
      </c>
      <c r="GV139" s="38">
        <f t="shared" si="1112"/>
        <v>0</v>
      </c>
      <c r="GW139" s="38">
        <f t="shared" si="1112"/>
        <v>0</v>
      </c>
      <c r="GX139" s="38">
        <f t="shared" si="1112"/>
        <v>0</v>
      </c>
      <c r="GY139" s="724">
        <f t="shared" si="1112"/>
        <v>0</v>
      </c>
      <c r="GZ139" s="38">
        <f t="shared" ref="GZ139:IW139" si="1113">SUM(GZ140:GZ144)</f>
        <v>0</v>
      </c>
      <c r="HA139" s="38">
        <f t="shared" si="1113"/>
        <v>0</v>
      </c>
      <c r="HB139" s="38">
        <f t="shared" si="1113"/>
        <v>0</v>
      </c>
      <c r="HC139" s="38">
        <f t="shared" si="1113"/>
        <v>0</v>
      </c>
      <c r="HD139" s="38">
        <f t="shared" si="1113"/>
        <v>0</v>
      </c>
      <c r="HE139" s="38">
        <f t="shared" si="1113"/>
        <v>0</v>
      </c>
      <c r="HF139" s="38">
        <f t="shared" si="1113"/>
        <v>44075000</v>
      </c>
      <c r="HG139" s="38">
        <f t="shared" si="1113"/>
        <v>44075000</v>
      </c>
      <c r="HH139" s="38">
        <f t="shared" si="1113"/>
        <v>44075000</v>
      </c>
      <c r="HI139" s="38">
        <f t="shared" si="1113"/>
        <v>0</v>
      </c>
      <c r="HJ139" s="38">
        <f t="shared" si="1113"/>
        <v>0</v>
      </c>
      <c r="HK139" s="38">
        <f t="shared" si="1113"/>
        <v>15150000</v>
      </c>
      <c r="HL139" s="38">
        <f t="shared" si="1113"/>
        <v>15150000</v>
      </c>
      <c r="HM139" s="38">
        <f t="shared" si="1113"/>
        <v>15150000</v>
      </c>
      <c r="HN139" s="38">
        <f t="shared" si="1113"/>
        <v>0</v>
      </c>
      <c r="HO139" s="38">
        <f t="shared" si="1113"/>
        <v>0</v>
      </c>
      <c r="HP139" s="38">
        <f t="shared" si="1113"/>
        <v>0</v>
      </c>
      <c r="HQ139" s="38">
        <f t="shared" si="1113"/>
        <v>0</v>
      </c>
      <c r="HR139" s="38">
        <f t="shared" si="1113"/>
        <v>0</v>
      </c>
      <c r="HS139" s="38">
        <f t="shared" si="1113"/>
        <v>0</v>
      </c>
      <c r="HT139" s="38">
        <f t="shared" si="1113"/>
        <v>0</v>
      </c>
      <c r="HU139" s="38">
        <f t="shared" si="1113"/>
        <v>0</v>
      </c>
      <c r="HV139" s="38">
        <f t="shared" si="1113"/>
        <v>0</v>
      </c>
      <c r="HW139" s="38">
        <f t="shared" si="1113"/>
        <v>0</v>
      </c>
      <c r="HX139" s="38">
        <f t="shared" si="1113"/>
        <v>0</v>
      </c>
      <c r="HY139" s="38">
        <f t="shared" si="1113"/>
        <v>0</v>
      </c>
      <c r="HZ139" s="38">
        <f t="shared" si="1113"/>
        <v>0</v>
      </c>
      <c r="IA139" s="38">
        <f t="shared" si="1113"/>
        <v>0</v>
      </c>
      <c r="IB139" s="38">
        <f t="shared" si="1113"/>
        <v>0</v>
      </c>
      <c r="IC139" s="38">
        <f t="shared" si="1113"/>
        <v>0</v>
      </c>
      <c r="ID139" s="38">
        <f t="shared" si="1113"/>
        <v>418362700</v>
      </c>
      <c r="IE139" s="38">
        <f t="shared" si="1113"/>
        <v>100000000</v>
      </c>
      <c r="IF139" s="38">
        <f t="shared" si="1113"/>
        <v>94193139</v>
      </c>
      <c r="IG139" s="38">
        <f t="shared" si="1113"/>
        <v>89500000</v>
      </c>
      <c r="IH139" s="38">
        <f t="shared" si="1113"/>
        <v>0</v>
      </c>
      <c r="II139" s="38">
        <f t="shared" si="1113"/>
        <v>0</v>
      </c>
      <c r="IJ139" s="38">
        <f t="shared" si="1113"/>
        <v>0</v>
      </c>
      <c r="IK139" s="38">
        <f t="shared" si="1113"/>
        <v>0</v>
      </c>
      <c r="IL139" s="38">
        <f t="shared" si="1113"/>
        <v>0</v>
      </c>
      <c r="IM139" s="38">
        <f t="shared" si="1113"/>
        <v>0</v>
      </c>
      <c r="IN139" s="38">
        <f t="shared" si="1113"/>
        <v>17000000000</v>
      </c>
      <c r="IO139" s="38">
        <f t="shared" si="1113"/>
        <v>0</v>
      </c>
      <c r="IP139" s="38">
        <f t="shared" si="1113"/>
        <v>0</v>
      </c>
      <c r="IQ139" s="38">
        <f t="shared" si="1113"/>
        <v>0</v>
      </c>
      <c r="IR139" s="38">
        <f t="shared" si="1113"/>
        <v>0</v>
      </c>
      <c r="IS139" s="38">
        <f t="shared" si="1113"/>
        <v>17418362700</v>
      </c>
      <c r="IT139" s="38">
        <f t="shared" si="1113"/>
        <v>159225000</v>
      </c>
      <c r="IU139" s="38">
        <f t="shared" si="1113"/>
        <v>153418139</v>
      </c>
      <c r="IV139" s="38">
        <f t="shared" si="1113"/>
        <v>148725000</v>
      </c>
      <c r="IW139" s="38">
        <f t="shared" si="1113"/>
        <v>0</v>
      </c>
    </row>
    <row r="140" spans="1:257" ht="83.25" customHeight="1" x14ac:dyDescent="0.2">
      <c r="A140" s="346"/>
      <c r="B140" s="346"/>
      <c r="C140" s="264">
        <v>16</v>
      </c>
      <c r="D140" s="287" t="s">
        <v>337</v>
      </c>
      <c r="E140" s="266">
        <v>45</v>
      </c>
      <c r="F140" s="266">
        <v>90</v>
      </c>
      <c r="G140" s="802">
        <v>98</v>
      </c>
      <c r="H140" s="848" t="s">
        <v>351</v>
      </c>
      <c r="I140" s="450" t="s">
        <v>352</v>
      </c>
      <c r="J140" s="423" t="s">
        <v>266</v>
      </c>
      <c r="K140" s="437">
        <v>1</v>
      </c>
      <c r="L140" s="429" t="s">
        <v>58</v>
      </c>
      <c r="M140" s="437">
        <v>60</v>
      </c>
      <c r="N140" s="430">
        <v>55</v>
      </c>
      <c r="O140" s="430">
        <v>55</v>
      </c>
      <c r="P140" s="431">
        <v>97</v>
      </c>
      <c r="Q140" s="430">
        <v>55</v>
      </c>
      <c r="R140" s="275"/>
      <c r="S140" s="432">
        <v>20</v>
      </c>
      <c r="T140" s="430">
        <v>55</v>
      </c>
      <c r="U140" s="430"/>
      <c r="V140" s="431">
        <v>160</v>
      </c>
      <c r="W140" s="451">
        <v>55</v>
      </c>
      <c r="X140" s="429"/>
      <c r="Y140" s="757">
        <v>160</v>
      </c>
      <c r="Z140" s="427">
        <f>BM140/$BM$139</f>
        <v>4.8780487804878049E-3</v>
      </c>
      <c r="AA140" s="273">
        <v>4</v>
      </c>
      <c r="AB140" s="347" t="s">
        <v>114</v>
      </c>
      <c r="AC140" s="45"/>
      <c r="AD140" s="42"/>
      <c r="AE140" s="41"/>
      <c r="AF140" s="41"/>
      <c r="AG140" s="45"/>
      <c r="AH140" s="42"/>
      <c r="AI140" s="42"/>
      <c r="AJ140" s="42"/>
      <c r="AK140" s="45"/>
      <c r="AL140" s="42"/>
      <c r="AM140" s="42"/>
      <c r="AN140" s="42"/>
      <c r="AO140" s="45"/>
      <c r="AP140" s="42"/>
      <c r="AQ140" s="42"/>
      <c r="AR140" s="42"/>
      <c r="AS140" s="45"/>
      <c r="AT140" s="42"/>
      <c r="AU140" s="41"/>
      <c r="AV140" s="41"/>
      <c r="AW140" s="45"/>
      <c r="AX140" s="42"/>
      <c r="AY140" s="42"/>
      <c r="AZ140" s="42"/>
      <c r="BA140" s="46">
        <v>20000000</v>
      </c>
      <c r="BB140" s="42">
        <v>17500000</v>
      </c>
      <c r="BC140" s="47">
        <v>17500000</v>
      </c>
      <c r="BD140" s="47">
        <v>17500000</v>
      </c>
      <c r="BE140" s="45"/>
      <c r="BF140" s="42"/>
      <c r="BG140" s="41"/>
      <c r="BH140" s="41"/>
      <c r="BI140" s="45"/>
      <c r="BJ140" s="42"/>
      <c r="BK140" s="42"/>
      <c r="BL140" s="42"/>
      <c r="BM140" s="40">
        <f>+AC140+AG140+AK140+AO140+AS140+AW140+BA140+BE140+BI140</f>
        <v>20000000</v>
      </c>
      <c r="BN140" s="41">
        <f t="shared" ref="BN140:BP144" si="1114">AD140+AH140+AL140+AP140+AT140+AX140+BB140+BF140+BJ140</f>
        <v>17500000</v>
      </c>
      <c r="BO140" s="41">
        <f t="shared" si="1114"/>
        <v>17500000</v>
      </c>
      <c r="BP140" s="41">
        <f t="shared" si="1114"/>
        <v>17500000</v>
      </c>
      <c r="BQ140" s="87"/>
      <c r="BR140" s="87"/>
      <c r="BS140" s="87"/>
      <c r="BT140" s="87"/>
      <c r="BU140" s="87"/>
      <c r="BV140" s="475"/>
      <c r="BW140" s="87"/>
      <c r="BX140" s="87"/>
      <c r="BY140" s="87"/>
      <c r="BZ140" s="87"/>
      <c r="CA140" s="87"/>
      <c r="CB140" s="87"/>
      <c r="CC140" s="87"/>
      <c r="CD140" s="87"/>
      <c r="CE140" s="87"/>
      <c r="CF140" s="87"/>
      <c r="CG140" s="87"/>
      <c r="CH140" s="87"/>
      <c r="CI140" s="87"/>
      <c r="CJ140" s="87"/>
      <c r="CK140" s="87"/>
      <c r="CL140" s="87"/>
      <c r="CM140" s="87"/>
      <c r="CN140" s="87"/>
      <c r="CO140" s="87"/>
      <c r="CP140" s="87"/>
      <c r="CQ140" s="87">
        <v>20600000</v>
      </c>
      <c r="CR140" s="87"/>
      <c r="CS140" s="87"/>
      <c r="CT140" s="87"/>
      <c r="CU140" s="87"/>
      <c r="CV140" s="87"/>
      <c r="CW140" s="87"/>
      <c r="CX140" s="87"/>
      <c r="CY140" s="87"/>
      <c r="CZ140" s="87"/>
      <c r="DA140" s="87"/>
      <c r="DB140" s="87"/>
      <c r="DC140" s="87"/>
      <c r="DD140" s="87"/>
      <c r="DE140" s="82">
        <f t="shared" ref="DE140:DH144" si="1115">BQ140+BU140+BZ140+CE140+CI140+CM140+CQ140+CV140+DA140</f>
        <v>20600000</v>
      </c>
      <c r="DF140" s="102">
        <f t="shared" si="1115"/>
        <v>0</v>
      </c>
      <c r="DG140" s="102">
        <f t="shared" si="1115"/>
        <v>0</v>
      </c>
      <c r="DH140" s="102">
        <f t="shared" si="1115"/>
        <v>0</v>
      </c>
      <c r="DI140" s="102"/>
      <c r="DJ140" s="87"/>
      <c r="DK140" s="86"/>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v>21200000</v>
      </c>
      <c r="EK140" s="87"/>
      <c r="EL140" s="87"/>
      <c r="EM140" s="87"/>
      <c r="EN140" s="87"/>
      <c r="EO140" s="87"/>
      <c r="EP140" s="87"/>
      <c r="EQ140" s="87"/>
      <c r="ER140" s="87"/>
      <c r="ES140" s="87"/>
      <c r="ET140" s="87"/>
      <c r="EU140" s="87"/>
      <c r="EV140" s="87"/>
      <c r="EW140" s="82">
        <f t="shared" ref="EW140:EX144" si="1116">DJ140+DN140+DS140+DX140+EB140+EF140+EJ140+EN140+ES140</f>
        <v>21200000</v>
      </c>
      <c r="EX140" s="90">
        <f t="shared" si="1116"/>
        <v>0</v>
      </c>
      <c r="EY140" s="90">
        <f t="shared" ref="EY140:EZ144" si="1117">DL140+DP140+DU140+DZ140+ED140+EH140+EL140+EP140+EU140</f>
        <v>0</v>
      </c>
      <c r="EZ140" s="90">
        <f t="shared" si="1117"/>
        <v>0</v>
      </c>
      <c r="FA140" s="173"/>
      <c r="FB140" s="87"/>
      <c r="FC140" s="88"/>
      <c r="FD140" s="88"/>
      <c r="FE140" s="88"/>
      <c r="FF140" s="133"/>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v>21850000</v>
      </c>
      <c r="GG140" s="87"/>
      <c r="GH140" s="87"/>
      <c r="GI140" s="87"/>
      <c r="GJ140" s="87"/>
      <c r="GK140" s="87"/>
      <c r="GL140" s="87"/>
      <c r="GM140" s="87"/>
      <c r="GN140" s="87"/>
      <c r="GO140" s="87"/>
      <c r="GP140" s="87"/>
      <c r="GQ140" s="87"/>
      <c r="GR140" s="87"/>
      <c r="GS140" s="87"/>
      <c r="GT140" s="87"/>
      <c r="GU140" s="82">
        <f>FB140+FG140+FL140+FQ140+FV140+GA140+GF140+GK140+GP140</f>
        <v>21850000</v>
      </c>
      <c r="GV140" s="82">
        <f t="shared" ref="GV140:GY144" si="1118">GQ140+GL140+GG140+GB140+FW140+FR140+FM140+FH140+FC140</f>
        <v>0</v>
      </c>
      <c r="GW140" s="82">
        <f t="shared" si="1118"/>
        <v>0</v>
      </c>
      <c r="GX140" s="82">
        <f t="shared" si="1118"/>
        <v>0</v>
      </c>
      <c r="GY140" s="792">
        <f t="shared" si="1118"/>
        <v>0</v>
      </c>
      <c r="GZ140" s="792">
        <f t="shared" ref="GZ140:GZ144" si="1119">AC140+BQ140+DJ140+FB140</f>
        <v>0</v>
      </c>
      <c r="HA140" s="792">
        <f t="shared" ref="HA140:HA144" si="1120">AD140+BR140+DK140+FC140</f>
        <v>0</v>
      </c>
      <c r="HB140" s="792">
        <f t="shared" ref="HB140:HB144" si="1121">AE140+BS140+DL140+FD140</f>
        <v>0</v>
      </c>
      <c r="HC140" s="792">
        <f t="shared" ref="HC140:HC144" si="1122">AF140+BT140+DM140+FE140</f>
        <v>0</v>
      </c>
      <c r="HD140" s="792">
        <f t="shared" ref="HD140:HD144" si="1123">FF140</f>
        <v>0</v>
      </c>
      <c r="HE140" s="792">
        <f t="shared" ref="HE140:HE144" si="1124">AG140+BU140+DN140+FG140</f>
        <v>0</v>
      </c>
      <c r="HF140" s="792">
        <f t="shared" ref="HF140:HF144" si="1125">AH140+BV140+DO140+FH140</f>
        <v>0</v>
      </c>
      <c r="HG140" s="792">
        <f t="shared" ref="HG140:HG144" si="1126">AI140+BW140+DP140+FI140</f>
        <v>0</v>
      </c>
      <c r="HH140" s="792">
        <f t="shared" ref="HH140:HH144" si="1127">AJ140+BX140+DQ140+FJ140</f>
        <v>0</v>
      </c>
      <c r="HI140" s="792">
        <f t="shared" ref="HI140:HI144" si="1128">BY140+DR140+FK140</f>
        <v>0</v>
      </c>
      <c r="HJ140" s="792">
        <f t="shared" ref="HJ140:HJ144" si="1129">AK140+BZ140+DS140+FL140</f>
        <v>0</v>
      </c>
      <c r="HK140" s="792">
        <f t="shared" ref="HK140:HK144" si="1130">AL140+CA140+DT140+FM140</f>
        <v>0</v>
      </c>
      <c r="HL140" s="792">
        <f t="shared" ref="HL140:HL144" si="1131">AM140+CB140+DU140+FN140</f>
        <v>0</v>
      </c>
      <c r="HM140" s="792">
        <f t="shared" ref="HM140:HM144" si="1132">AN140+CC140+DV140+FO140</f>
        <v>0</v>
      </c>
      <c r="HN140" s="792">
        <f t="shared" ref="HN140:HN144" si="1133">CD140+DW140+FP140</f>
        <v>0</v>
      </c>
      <c r="HO140" s="792">
        <f t="shared" ref="HO140:HO144" si="1134">AO140+CE140+DX140+FQ140</f>
        <v>0</v>
      </c>
      <c r="HP140" s="792">
        <f t="shared" ref="HP140:HP144" si="1135">AP140+CF140+DY140+FR140</f>
        <v>0</v>
      </c>
      <c r="HQ140" s="792">
        <f t="shared" ref="HQ140:HQ144" si="1136">AQ140+CG140+DZ140+FS140</f>
        <v>0</v>
      </c>
      <c r="HR140" s="792">
        <f t="shared" ref="HR140:HR144" si="1137">AR140+CH140+EA140+FT140</f>
        <v>0</v>
      </c>
      <c r="HS140" s="792">
        <f t="shared" ref="HS140:HS144" si="1138">FU140</f>
        <v>0</v>
      </c>
      <c r="HT140" s="792">
        <f t="shared" ref="HT140:HT144" si="1139">AS140+CI140+EB140+FV140</f>
        <v>0</v>
      </c>
      <c r="HU140" s="792">
        <f t="shared" ref="HU140:HU144" si="1140">AT140+CJ140+EC140+FW140</f>
        <v>0</v>
      </c>
      <c r="HV140" s="792">
        <f t="shared" ref="HV140:HV144" si="1141">AU140+CK140+ED140+FX140</f>
        <v>0</v>
      </c>
      <c r="HW140" s="792">
        <f t="shared" ref="HW140:HW144" si="1142">AV140+CL140+EE140+FY140</f>
        <v>0</v>
      </c>
      <c r="HX140" s="792">
        <f t="shared" ref="HX140:HX144" si="1143">FZ140</f>
        <v>0</v>
      </c>
      <c r="HY140" s="792">
        <f t="shared" ref="HY140:HY144" si="1144">AW140+CM140+EF140+GA140</f>
        <v>0</v>
      </c>
      <c r="HZ140" s="792">
        <f t="shared" ref="HZ140:HZ144" si="1145">AX140+CN140+EG140+GB140</f>
        <v>0</v>
      </c>
      <c r="IA140" s="792">
        <f t="shared" ref="IA140:IA144" si="1146">AY140+CO140+EH140+GC140</f>
        <v>0</v>
      </c>
      <c r="IB140" s="792">
        <f t="shared" ref="IB140:IB144" si="1147">AZ140+CP140+EI140+GD140</f>
        <v>0</v>
      </c>
      <c r="IC140" s="792">
        <f t="shared" ref="IC140:IC144" si="1148">GE140</f>
        <v>0</v>
      </c>
      <c r="ID140" s="792">
        <f t="shared" ref="ID140:ID144" si="1149">BA140+CQ140+EJ140+GF140</f>
        <v>83650000</v>
      </c>
      <c r="IE140" s="792">
        <f t="shared" ref="IE140:IE144" si="1150">BB140+CR140+EK140+GG140</f>
        <v>17500000</v>
      </c>
      <c r="IF140" s="792">
        <f t="shared" ref="IF140:IF144" si="1151">BC140+CS140+EL140+GH140</f>
        <v>17500000</v>
      </c>
      <c r="IG140" s="792">
        <f t="shared" ref="IG140:IG144" si="1152">BD140+CT140+EM140+GI140</f>
        <v>17500000</v>
      </c>
      <c r="IH140" s="792">
        <f t="shared" ref="IH140:IH144" si="1153">CU140+GJ140</f>
        <v>0</v>
      </c>
      <c r="II140" s="792">
        <f t="shared" ref="II140:II144" si="1154">BE140+CV140+EN140+GK140</f>
        <v>0</v>
      </c>
      <c r="IJ140" s="792">
        <f t="shared" ref="IJ140:IJ144" si="1155">BF140+CW140+EO140+GL140</f>
        <v>0</v>
      </c>
      <c r="IK140" s="792">
        <f t="shared" ref="IK140:IK144" si="1156">BG140+CX140+EP140+GM140</f>
        <v>0</v>
      </c>
      <c r="IL140" s="792">
        <f t="shared" ref="IL140:IL144" si="1157">BH140+CY140+EQ140+GM140</f>
        <v>0</v>
      </c>
      <c r="IM140" s="792">
        <f t="shared" ref="IM140:IM144" si="1158">CZ140+ER140+GO140</f>
        <v>0</v>
      </c>
      <c r="IN140" s="792">
        <f t="shared" ref="IN140:IN144" si="1159">BI140+DA140+ES140+GP140</f>
        <v>0</v>
      </c>
      <c r="IO140" s="792"/>
      <c r="IP140" s="792"/>
      <c r="IQ140" s="792"/>
      <c r="IR140" s="792"/>
      <c r="IS140" s="792">
        <f t="shared" ref="IS140:IS144" si="1160">GZ140+HE140+HJ140+HO140+HT140+HY140+ID140+II140+IN140</f>
        <v>83650000</v>
      </c>
      <c r="IT140" s="792">
        <f t="shared" ref="IT140:IT144" si="1161">HA140+HF140+HK140+HP140+HU140+HZ140+IE140+IJ140+IO140</f>
        <v>17500000</v>
      </c>
      <c r="IU140" s="792">
        <f t="shared" ref="IU140:IU144" si="1162">HB140+HG140+HL140+HQ140+HV140+IA140+IF140+IK140+IP140</f>
        <v>17500000</v>
      </c>
      <c r="IV140" s="792">
        <f t="shared" ref="IV140:IV144" si="1163">HC140+HH140+HM140+HR140+HW140+IB140+IG140+IL140+IQ140</f>
        <v>17500000</v>
      </c>
      <c r="IW140" s="793">
        <f t="shared" ref="IW140:IW144" si="1164">HD140+HI140+HN140+HS140+HX140+IC140+IH140+IM140+IR140</f>
        <v>0</v>
      </c>
    </row>
    <row r="141" spans="1:257" ht="78.75" customHeight="1" x14ac:dyDescent="0.2">
      <c r="A141" s="346"/>
      <c r="B141" s="352"/>
      <c r="C141" s="353"/>
      <c r="D141" s="476"/>
      <c r="E141" s="355"/>
      <c r="F141" s="355"/>
      <c r="G141" s="800">
        <v>99</v>
      </c>
      <c r="H141" s="848" t="s">
        <v>353</v>
      </c>
      <c r="I141" s="450" t="s">
        <v>354</v>
      </c>
      <c r="J141" s="423" t="s">
        <v>266</v>
      </c>
      <c r="K141" s="437">
        <v>1</v>
      </c>
      <c r="L141" s="429" t="s">
        <v>58</v>
      </c>
      <c r="M141" s="437">
        <v>76</v>
      </c>
      <c r="N141" s="430">
        <v>150</v>
      </c>
      <c r="O141" s="430">
        <v>150</v>
      </c>
      <c r="P141" s="431">
        <v>150</v>
      </c>
      <c r="Q141" s="430">
        <v>150</v>
      </c>
      <c r="R141" s="275"/>
      <c r="S141" s="435">
        <v>112</v>
      </c>
      <c r="T141" s="430">
        <v>150</v>
      </c>
      <c r="U141" s="430"/>
      <c r="V141" s="431">
        <v>750</v>
      </c>
      <c r="W141" s="451">
        <v>150</v>
      </c>
      <c r="X141" s="429"/>
      <c r="Y141" s="757">
        <v>750</v>
      </c>
      <c r="Z141" s="427">
        <f>BM141/$BM$139</f>
        <v>9.7560975609756097E-3</v>
      </c>
      <c r="AA141" s="273">
        <v>4</v>
      </c>
      <c r="AB141" s="347" t="s">
        <v>114</v>
      </c>
      <c r="AC141" s="45"/>
      <c r="AD141" s="42"/>
      <c r="AE141" s="41"/>
      <c r="AF141" s="41"/>
      <c r="AG141" s="45"/>
      <c r="AH141" s="42"/>
      <c r="AI141" s="42"/>
      <c r="AJ141" s="42"/>
      <c r="AK141" s="45"/>
      <c r="AL141" s="42"/>
      <c r="AM141" s="42"/>
      <c r="AN141" s="42"/>
      <c r="AO141" s="45"/>
      <c r="AP141" s="42"/>
      <c r="AQ141" s="42"/>
      <c r="AR141" s="42"/>
      <c r="AS141" s="45"/>
      <c r="AT141" s="42"/>
      <c r="AU141" s="41"/>
      <c r="AV141" s="41"/>
      <c r="AW141" s="45"/>
      <c r="AX141" s="42"/>
      <c r="AY141" s="42"/>
      <c r="AZ141" s="42"/>
      <c r="BA141" s="46">
        <v>40000000</v>
      </c>
      <c r="BB141" s="42">
        <v>0</v>
      </c>
      <c r="BC141" s="47"/>
      <c r="BD141" s="47"/>
      <c r="BE141" s="45"/>
      <c r="BF141" s="42"/>
      <c r="BG141" s="41"/>
      <c r="BH141" s="41"/>
      <c r="BI141" s="45"/>
      <c r="BJ141" s="42"/>
      <c r="BK141" s="42"/>
      <c r="BL141" s="42"/>
      <c r="BM141" s="40">
        <f>+AC141+AG141+AK141+AO141+AS141+AW141+BA141+BE141+BI141</f>
        <v>40000000</v>
      </c>
      <c r="BN141" s="41">
        <f t="shared" si="1114"/>
        <v>0</v>
      </c>
      <c r="BO141" s="41">
        <f t="shared" si="1114"/>
        <v>0</v>
      </c>
      <c r="BP141" s="41">
        <f t="shared" si="1114"/>
        <v>0</v>
      </c>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v>41200000</v>
      </c>
      <c r="CR141" s="87"/>
      <c r="CS141" s="87"/>
      <c r="CT141" s="87"/>
      <c r="CU141" s="87"/>
      <c r="CV141" s="87"/>
      <c r="CW141" s="87"/>
      <c r="CX141" s="87"/>
      <c r="CY141" s="87"/>
      <c r="CZ141" s="87"/>
      <c r="DA141" s="87"/>
      <c r="DB141" s="87"/>
      <c r="DC141" s="87"/>
      <c r="DD141" s="87"/>
      <c r="DE141" s="82">
        <f t="shared" si="1115"/>
        <v>41200000</v>
      </c>
      <c r="DF141" s="102">
        <f t="shared" si="1115"/>
        <v>0</v>
      </c>
      <c r="DG141" s="102">
        <f t="shared" si="1115"/>
        <v>0</v>
      </c>
      <c r="DH141" s="102">
        <f t="shared" si="1115"/>
        <v>0</v>
      </c>
      <c r="DI141" s="102"/>
      <c r="DJ141" s="87"/>
      <c r="DK141" s="86"/>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v>42400000</v>
      </c>
      <c r="EK141" s="87"/>
      <c r="EL141" s="87"/>
      <c r="EM141" s="87"/>
      <c r="EN141" s="87"/>
      <c r="EO141" s="87"/>
      <c r="EP141" s="87"/>
      <c r="EQ141" s="87"/>
      <c r="ER141" s="87"/>
      <c r="ES141" s="87"/>
      <c r="ET141" s="87"/>
      <c r="EU141" s="87"/>
      <c r="EV141" s="87"/>
      <c r="EW141" s="82">
        <f t="shared" si="1116"/>
        <v>42400000</v>
      </c>
      <c r="EX141" s="90">
        <f t="shared" si="1116"/>
        <v>0</v>
      </c>
      <c r="EY141" s="90">
        <f t="shared" si="1117"/>
        <v>0</v>
      </c>
      <c r="EZ141" s="90">
        <f t="shared" si="1117"/>
        <v>0</v>
      </c>
      <c r="FA141" s="173"/>
      <c r="FB141" s="87"/>
      <c r="FC141" s="88"/>
      <c r="FD141" s="88"/>
      <c r="FE141" s="88"/>
      <c r="FF141" s="133"/>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v>43700000</v>
      </c>
      <c r="GG141" s="87"/>
      <c r="GH141" s="87"/>
      <c r="GI141" s="87"/>
      <c r="GJ141" s="87"/>
      <c r="GK141" s="87"/>
      <c r="GL141" s="87"/>
      <c r="GM141" s="87"/>
      <c r="GN141" s="87"/>
      <c r="GO141" s="87"/>
      <c r="GP141" s="87"/>
      <c r="GQ141" s="87"/>
      <c r="GR141" s="87"/>
      <c r="GS141" s="87"/>
      <c r="GT141" s="87"/>
      <c r="GU141" s="82">
        <f>FB141+FG141+FL141+FQ141+FV141+GA141+GF141+GK141+GP141</f>
        <v>43700000</v>
      </c>
      <c r="GV141" s="82">
        <f t="shared" si="1118"/>
        <v>0</v>
      </c>
      <c r="GW141" s="82">
        <f t="shared" si="1118"/>
        <v>0</v>
      </c>
      <c r="GX141" s="82">
        <f t="shared" si="1118"/>
        <v>0</v>
      </c>
      <c r="GY141" s="792">
        <f t="shared" si="1118"/>
        <v>0</v>
      </c>
      <c r="GZ141" s="792">
        <f t="shared" si="1119"/>
        <v>0</v>
      </c>
      <c r="HA141" s="792">
        <f t="shared" si="1120"/>
        <v>0</v>
      </c>
      <c r="HB141" s="792">
        <f t="shared" si="1121"/>
        <v>0</v>
      </c>
      <c r="HC141" s="792">
        <f t="shared" si="1122"/>
        <v>0</v>
      </c>
      <c r="HD141" s="792">
        <f t="shared" si="1123"/>
        <v>0</v>
      </c>
      <c r="HE141" s="792">
        <f t="shared" si="1124"/>
        <v>0</v>
      </c>
      <c r="HF141" s="792">
        <f t="shared" si="1125"/>
        <v>0</v>
      </c>
      <c r="HG141" s="792">
        <f t="shared" si="1126"/>
        <v>0</v>
      </c>
      <c r="HH141" s="792">
        <f t="shared" si="1127"/>
        <v>0</v>
      </c>
      <c r="HI141" s="792">
        <f t="shared" si="1128"/>
        <v>0</v>
      </c>
      <c r="HJ141" s="792">
        <f t="shared" si="1129"/>
        <v>0</v>
      </c>
      <c r="HK141" s="792">
        <f t="shared" si="1130"/>
        <v>0</v>
      </c>
      <c r="HL141" s="792">
        <f t="shared" si="1131"/>
        <v>0</v>
      </c>
      <c r="HM141" s="792">
        <f t="shared" si="1132"/>
        <v>0</v>
      </c>
      <c r="HN141" s="792">
        <f t="shared" si="1133"/>
        <v>0</v>
      </c>
      <c r="HO141" s="792">
        <f t="shared" si="1134"/>
        <v>0</v>
      </c>
      <c r="HP141" s="792">
        <f t="shared" si="1135"/>
        <v>0</v>
      </c>
      <c r="HQ141" s="792">
        <f t="shared" si="1136"/>
        <v>0</v>
      </c>
      <c r="HR141" s="792">
        <f t="shared" si="1137"/>
        <v>0</v>
      </c>
      <c r="HS141" s="792">
        <f t="shared" si="1138"/>
        <v>0</v>
      </c>
      <c r="HT141" s="792">
        <f t="shared" si="1139"/>
        <v>0</v>
      </c>
      <c r="HU141" s="792">
        <f t="shared" si="1140"/>
        <v>0</v>
      </c>
      <c r="HV141" s="792">
        <f t="shared" si="1141"/>
        <v>0</v>
      </c>
      <c r="HW141" s="792">
        <f t="shared" si="1142"/>
        <v>0</v>
      </c>
      <c r="HX141" s="792">
        <f t="shared" si="1143"/>
        <v>0</v>
      </c>
      <c r="HY141" s="792">
        <f t="shared" si="1144"/>
        <v>0</v>
      </c>
      <c r="HZ141" s="792">
        <f t="shared" si="1145"/>
        <v>0</v>
      </c>
      <c r="IA141" s="792">
        <f t="shared" si="1146"/>
        <v>0</v>
      </c>
      <c r="IB141" s="792">
        <f t="shared" si="1147"/>
        <v>0</v>
      </c>
      <c r="IC141" s="792">
        <f t="shared" si="1148"/>
        <v>0</v>
      </c>
      <c r="ID141" s="792">
        <f t="shared" si="1149"/>
        <v>167300000</v>
      </c>
      <c r="IE141" s="792">
        <f t="shared" si="1150"/>
        <v>0</v>
      </c>
      <c r="IF141" s="792">
        <f t="shared" si="1151"/>
        <v>0</v>
      </c>
      <c r="IG141" s="792">
        <f t="shared" si="1152"/>
        <v>0</v>
      </c>
      <c r="IH141" s="792">
        <f t="shared" si="1153"/>
        <v>0</v>
      </c>
      <c r="II141" s="792">
        <f t="shared" si="1154"/>
        <v>0</v>
      </c>
      <c r="IJ141" s="792">
        <f t="shared" si="1155"/>
        <v>0</v>
      </c>
      <c r="IK141" s="792">
        <f t="shared" si="1156"/>
        <v>0</v>
      </c>
      <c r="IL141" s="792">
        <f t="shared" si="1157"/>
        <v>0</v>
      </c>
      <c r="IM141" s="792">
        <f t="shared" si="1158"/>
        <v>0</v>
      </c>
      <c r="IN141" s="792">
        <f t="shared" si="1159"/>
        <v>0</v>
      </c>
      <c r="IO141" s="792"/>
      <c r="IP141" s="792"/>
      <c r="IQ141" s="792"/>
      <c r="IR141" s="792"/>
      <c r="IS141" s="792">
        <f t="shared" si="1160"/>
        <v>167300000</v>
      </c>
      <c r="IT141" s="792">
        <f t="shared" si="1161"/>
        <v>0</v>
      </c>
      <c r="IU141" s="792">
        <f t="shared" si="1162"/>
        <v>0</v>
      </c>
      <c r="IV141" s="792">
        <f t="shared" si="1163"/>
        <v>0</v>
      </c>
      <c r="IW141" s="793">
        <f t="shared" si="1164"/>
        <v>0</v>
      </c>
    </row>
    <row r="142" spans="1:257" ht="78.75" customHeight="1" x14ac:dyDescent="0.2">
      <c r="A142" s="346"/>
      <c r="B142" s="346"/>
      <c r="C142" s="284">
        <v>17</v>
      </c>
      <c r="D142" s="293" t="s">
        <v>299</v>
      </c>
      <c r="E142" s="446" t="s">
        <v>300</v>
      </c>
      <c r="F142" s="447">
        <v>0.5</v>
      </c>
      <c r="G142" s="802">
        <v>100</v>
      </c>
      <c r="H142" s="848" t="s">
        <v>355</v>
      </c>
      <c r="I142" s="450" t="s">
        <v>356</v>
      </c>
      <c r="J142" s="795" t="s">
        <v>266</v>
      </c>
      <c r="K142" s="798">
        <v>1</v>
      </c>
      <c r="L142" s="429" t="s">
        <v>58</v>
      </c>
      <c r="M142" s="437">
        <v>0</v>
      </c>
      <c r="N142" s="430">
        <v>6</v>
      </c>
      <c r="O142" s="430">
        <v>6</v>
      </c>
      <c r="P142" s="431">
        <v>6</v>
      </c>
      <c r="Q142" s="430">
        <v>6</v>
      </c>
      <c r="R142" s="275"/>
      <c r="S142" s="432">
        <v>0</v>
      </c>
      <c r="T142" s="430">
        <v>6</v>
      </c>
      <c r="U142" s="430"/>
      <c r="V142" s="431">
        <v>11</v>
      </c>
      <c r="W142" s="801">
        <v>6</v>
      </c>
      <c r="X142" s="797"/>
      <c r="Y142" s="757">
        <v>11</v>
      </c>
      <c r="Z142" s="427">
        <f>BM142/$BM$139</f>
        <v>0.97560975609756095</v>
      </c>
      <c r="AA142" s="273">
        <v>4</v>
      </c>
      <c r="AB142" s="347" t="s">
        <v>114</v>
      </c>
      <c r="AC142" s="45"/>
      <c r="AD142" s="42"/>
      <c r="AE142" s="41"/>
      <c r="AF142" s="41"/>
      <c r="AG142" s="45"/>
      <c r="AH142" s="42"/>
      <c r="AI142" s="42"/>
      <c r="AJ142" s="42"/>
      <c r="AK142" s="45"/>
      <c r="AL142" s="42"/>
      <c r="AM142" s="42"/>
      <c r="AN142" s="42"/>
      <c r="AO142" s="45"/>
      <c r="AP142" s="42"/>
      <c r="AQ142" s="42"/>
      <c r="AR142" s="42"/>
      <c r="AS142" s="45"/>
      <c r="AT142" s="42"/>
      <c r="AU142" s="41"/>
      <c r="AV142" s="41"/>
      <c r="AW142" s="45"/>
      <c r="AX142" s="42"/>
      <c r="AY142" s="42"/>
      <c r="AZ142" s="42"/>
      <c r="BA142" s="45"/>
      <c r="BB142" s="42"/>
      <c r="BC142" s="42"/>
      <c r="BD142" s="42"/>
      <c r="BE142" s="45"/>
      <c r="BF142" s="42"/>
      <c r="BG142" s="41"/>
      <c r="BH142" s="41"/>
      <c r="BI142" s="45">
        <v>4000000000</v>
      </c>
      <c r="BJ142" s="42"/>
      <c r="BK142" s="42"/>
      <c r="BL142" s="42"/>
      <c r="BM142" s="40">
        <f>+AC142+AG142+AK142+AO142+AS142+AW142+BA142+BE142+BI142</f>
        <v>4000000000</v>
      </c>
      <c r="BN142" s="41">
        <f t="shared" si="1114"/>
        <v>0</v>
      </c>
      <c r="BO142" s="41">
        <f t="shared" si="1114"/>
        <v>0</v>
      </c>
      <c r="BP142" s="41">
        <f t="shared" si="1114"/>
        <v>0</v>
      </c>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v>4000000000</v>
      </c>
      <c r="DB142" s="87"/>
      <c r="DC142" s="87"/>
      <c r="DD142" s="87"/>
      <c r="DE142" s="82">
        <f t="shared" si="1115"/>
        <v>4000000000</v>
      </c>
      <c r="DF142" s="102">
        <f t="shared" si="1115"/>
        <v>0</v>
      </c>
      <c r="DG142" s="102">
        <f t="shared" si="1115"/>
        <v>0</v>
      </c>
      <c r="DH142" s="102">
        <f t="shared" si="1115"/>
        <v>0</v>
      </c>
      <c r="DI142" s="102"/>
      <c r="DJ142" s="87"/>
      <c r="DK142" s="86"/>
      <c r="DL142" s="87"/>
      <c r="DM142" s="87"/>
      <c r="DN142" s="87"/>
      <c r="DO142" s="87">
        <v>24075000</v>
      </c>
      <c r="DP142" s="87">
        <v>24075000</v>
      </c>
      <c r="DQ142" s="87">
        <v>24075000</v>
      </c>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v>4000000000</v>
      </c>
      <c r="ET142" s="87"/>
      <c r="EU142" s="87"/>
      <c r="EV142" s="87"/>
      <c r="EW142" s="82">
        <f t="shared" si="1116"/>
        <v>4000000000</v>
      </c>
      <c r="EX142" s="90">
        <f t="shared" si="1116"/>
        <v>24075000</v>
      </c>
      <c r="EY142" s="90">
        <f t="shared" si="1117"/>
        <v>24075000</v>
      </c>
      <c r="EZ142" s="90">
        <f t="shared" si="1117"/>
        <v>24075000</v>
      </c>
      <c r="FA142" s="173"/>
      <c r="FB142" s="87"/>
      <c r="FC142" s="88"/>
      <c r="FD142" s="88"/>
      <c r="FE142" s="88"/>
      <c r="FF142" s="133"/>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v>5000000000</v>
      </c>
      <c r="GQ142" s="87"/>
      <c r="GR142" s="87"/>
      <c r="GS142" s="87"/>
      <c r="GT142" s="87"/>
      <c r="GU142" s="82">
        <f>FB142+FG142+FL142+FQ142+FV142+GA142+GF142+GK142+GP142</f>
        <v>5000000000</v>
      </c>
      <c r="GV142" s="82">
        <f t="shared" si="1118"/>
        <v>0</v>
      </c>
      <c r="GW142" s="82">
        <f t="shared" si="1118"/>
        <v>0</v>
      </c>
      <c r="GX142" s="82">
        <f t="shared" si="1118"/>
        <v>0</v>
      </c>
      <c r="GY142" s="792">
        <f t="shared" si="1118"/>
        <v>0</v>
      </c>
      <c r="GZ142" s="792">
        <f t="shared" si="1119"/>
        <v>0</v>
      </c>
      <c r="HA142" s="792">
        <f t="shared" si="1120"/>
        <v>0</v>
      </c>
      <c r="HB142" s="792">
        <f t="shared" si="1121"/>
        <v>0</v>
      </c>
      <c r="HC142" s="792">
        <f t="shared" si="1122"/>
        <v>0</v>
      </c>
      <c r="HD142" s="792">
        <f t="shared" si="1123"/>
        <v>0</v>
      </c>
      <c r="HE142" s="792">
        <f t="shared" si="1124"/>
        <v>0</v>
      </c>
      <c r="HF142" s="792">
        <f t="shared" si="1125"/>
        <v>24075000</v>
      </c>
      <c r="HG142" s="792">
        <f t="shared" si="1126"/>
        <v>24075000</v>
      </c>
      <c r="HH142" s="792">
        <f t="shared" si="1127"/>
        <v>24075000</v>
      </c>
      <c r="HI142" s="792">
        <f t="shared" si="1128"/>
        <v>0</v>
      </c>
      <c r="HJ142" s="792">
        <f t="shared" si="1129"/>
        <v>0</v>
      </c>
      <c r="HK142" s="792">
        <f t="shared" si="1130"/>
        <v>0</v>
      </c>
      <c r="HL142" s="792">
        <f t="shared" si="1131"/>
        <v>0</v>
      </c>
      <c r="HM142" s="792">
        <f t="shared" si="1132"/>
        <v>0</v>
      </c>
      <c r="HN142" s="792">
        <f t="shared" si="1133"/>
        <v>0</v>
      </c>
      <c r="HO142" s="792">
        <f t="shared" si="1134"/>
        <v>0</v>
      </c>
      <c r="HP142" s="792">
        <f t="shared" si="1135"/>
        <v>0</v>
      </c>
      <c r="HQ142" s="792">
        <f t="shared" si="1136"/>
        <v>0</v>
      </c>
      <c r="HR142" s="792">
        <f t="shared" si="1137"/>
        <v>0</v>
      </c>
      <c r="HS142" s="792">
        <f t="shared" si="1138"/>
        <v>0</v>
      </c>
      <c r="HT142" s="792">
        <f t="shared" si="1139"/>
        <v>0</v>
      </c>
      <c r="HU142" s="792">
        <f t="shared" si="1140"/>
        <v>0</v>
      </c>
      <c r="HV142" s="792">
        <f t="shared" si="1141"/>
        <v>0</v>
      </c>
      <c r="HW142" s="792">
        <f t="shared" si="1142"/>
        <v>0</v>
      </c>
      <c r="HX142" s="792">
        <f t="shared" si="1143"/>
        <v>0</v>
      </c>
      <c r="HY142" s="792">
        <f t="shared" si="1144"/>
        <v>0</v>
      </c>
      <c r="HZ142" s="792">
        <f t="shared" si="1145"/>
        <v>0</v>
      </c>
      <c r="IA142" s="792">
        <f t="shared" si="1146"/>
        <v>0</v>
      </c>
      <c r="IB142" s="792">
        <f t="shared" si="1147"/>
        <v>0</v>
      </c>
      <c r="IC142" s="792">
        <f t="shared" si="1148"/>
        <v>0</v>
      </c>
      <c r="ID142" s="792">
        <f t="shared" si="1149"/>
        <v>0</v>
      </c>
      <c r="IE142" s="792">
        <f t="shared" si="1150"/>
        <v>0</v>
      </c>
      <c r="IF142" s="792">
        <f t="shared" si="1151"/>
        <v>0</v>
      </c>
      <c r="IG142" s="792">
        <f t="shared" si="1152"/>
        <v>0</v>
      </c>
      <c r="IH142" s="792">
        <f t="shared" si="1153"/>
        <v>0</v>
      </c>
      <c r="II142" s="792">
        <f t="shared" si="1154"/>
        <v>0</v>
      </c>
      <c r="IJ142" s="792">
        <f t="shared" si="1155"/>
        <v>0</v>
      </c>
      <c r="IK142" s="792">
        <f t="shared" si="1156"/>
        <v>0</v>
      </c>
      <c r="IL142" s="792">
        <f t="shared" si="1157"/>
        <v>0</v>
      </c>
      <c r="IM142" s="792">
        <f t="shared" si="1158"/>
        <v>0</v>
      </c>
      <c r="IN142" s="792">
        <f t="shared" si="1159"/>
        <v>17000000000</v>
      </c>
      <c r="IO142" s="792"/>
      <c r="IP142" s="792"/>
      <c r="IQ142" s="792"/>
      <c r="IR142" s="792"/>
      <c r="IS142" s="792">
        <f t="shared" si="1160"/>
        <v>17000000000</v>
      </c>
      <c r="IT142" s="792">
        <f t="shared" si="1161"/>
        <v>24075000</v>
      </c>
      <c r="IU142" s="792">
        <f t="shared" si="1162"/>
        <v>24075000</v>
      </c>
      <c r="IV142" s="792">
        <f t="shared" si="1163"/>
        <v>24075000</v>
      </c>
      <c r="IW142" s="793">
        <f t="shared" si="1164"/>
        <v>0</v>
      </c>
    </row>
    <row r="143" spans="1:257" ht="78.75" customHeight="1" x14ac:dyDescent="0.2">
      <c r="A143" s="346"/>
      <c r="B143" s="346"/>
      <c r="C143" s="299">
        <v>18</v>
      </c>
      <c r="D143" s="265" t="s">
        <v>303</v>
      </c>
      <c r="E143" s="272">
        <v>6</v>
      </c>
      <c r="F143" s="272">
        <v>12</v>
      </c>
      <c r="G143" s="802">
        <v>101</v>
      </c>
      <c r="H143" s="848" t="s">
        <v>357</v>
      </c>
      <c r="I143" s="450" t="s">
        <v>358</v>
      </c>
      <c r="J143" s="423" t="s">
        <v>266</v>
      </c>
      <c r="K143" s="437">
        <v>1</v>
      </c>
      <c r="L143" s="429" t="s">
        <v>58</v>
      </c>
      <c r="M143" s="437">
        <v>0</v>
      </c>
      <c r="N143" s="430">
        <v>54</v>
      </c>
      <c r="O143" s="430">
        <v>54</v>
      </c>
      <c r="P143" s="431">
        <v>24</v>
      </c>
      <c r="Q143" s="430">
        <v>54</v>
      </c>
      <c r="R143" s="275"/>
      <c r="S143" s="432">
        <v>0</v>
      </c>
      <c r="T143" s="430">
        <v>54</v>
      </c>
      <c r="U143" s="430"/>
      <c r="V143" s="431">
        <v>54</v>
      </c>
      <c r="W143" s="451">
        <v>54</v>
      </c>
      <c r="X143" s="429"/>
      <c r="Y143" s="757">
        <v>54</v>
      </c>
      <c r="Z143" s="427">
        <f>BM143/$BM$139</f>
        <v>8.5365853658536592E-3</v>
      </c>
      <c r="AA143" s="273">
        <v>4</v>
      </c>
      <c r="AB143" s="347" t="s">
        <v>114</v>
      </c>
      <c r="AC143" s="45"/>
      <c r="AD143" s="42"/>
      <c r="AE143" s="41"/>
      <c r="AF143" s="41"/>
      <c r="AG143" s="45"/>
      <c r="AH143" s="42"/>
      <c r="AI143" s="42"/>
      <c r="AJ143" s="42"/>
      <c r="AK143" s="45"/>
      <c r="AL143" s="42"/>
      <c r="AM143" s="42"/>
      <c r="AN143" s="42"/>
      <c r="AO143" s="45"/>
      <c r="AP143" s="42"/>
      <c r="AQ143" s="42"/>
      <c r="AR143" s="42"/>
      <c r="AS143" s="45"/>
      <c r="AT143" s="42"/>
      <c r="AU143" s="41"/>
      <c r="AV143" s="41"/>
      <c r="AW143" s="45"/>
      <c r="AX143" s="42"/>
      <c r="AY143" s="42"/>
      <c r="AZ143" s="42"/>
      <c r="BA143" s="46">
        <v>35000000</v>
      </c>
      <c r="BB143" s="42">
        <v>72500000</v>
      </c>
      <c r="BC143" s="47">
        <v>66693139</v>
      </c>
      <c r="BD143" s="47">
        <v>62000000</v>
      </c>
      <c r="BE143" s="45"/>
      <c r="BF143" s="42"/>
      <c r="BG143" s="41"/>
      <c r="BH143" s="41"/>
      <c r="BI143" s="45"/>
      <c r="BJ143" s="42"/>
      <c r="BK143" s="42"/>
      <c r="BL143" s="42"/>
      <c r="BM143" s="40">
        <f>+AC143+AG143+AK143+AO143+AS143+AW143+BA143+BE143+BI143</f>
        <v>35000000</v>
      </c>
      <c r="BN143" s="41">
        <f t="shared" si="1114"/>
        <v>72500000</v>
      </c>
      <c r="BO143" s="41">
        <f t="shared" si="1114"/>
        <v>66693139</v>
      </c>
      <c r="BP143" s="41">
        <f t="shared" si="1114"/>
        <v>62000000</v>
      </c>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v>36050000</v>
      </c>
      <c r="CR143" s="87"/>
      <c r="CS143" s="87"/>
      <c r="CT143" s="87"/>
      <c r="CU143" s="87"/>
      <c r="CV143" s="87"/>
      <c r="CW143" s="87"/>
      <c r="CX143" s="87"/>
      <c r="CY143" s="87"/>
      <c r="CZ143" s="87"/>
      <c r="DA143" s="87"/>
      <c r="DB143" s="87"/>
      <c r="DC143" s="87"/>
      <c r="DD143" s="87"/>
      <c r="DE143" s="82">
        <f t="shared" si="1115"/>
        <v>36050000</v>
      </c>
      <c r="DF143" s="102">
        <f t="shared" si="1115"/>
        <v>0</v>
      </c>
      <c r="DG143" s="102">
        <f t="shared" si="1115"/>
        <v>0</v>
      </c>
      <c r="DH143" s="102">
        <f t="shared" si="1115"/>
        <v>0</v>
      </c>
      <c r="DI143" s="102"/>
      <c r="DJ143" s="87"/>
      <c r="DK143" s="86"/>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v>37000000</v>
      </c>
      <c r="EK143" s="87"/>
      <c r="EL143" s="87"/>
      <c r="EM143" s="87"/>
      <c r="EN143" s="87"/>
      <c r="EO143" s="87"/>
      <c r="EP143" s="87"/>
      <c r="EQ143" s="87"/>
      <c r="ER143" s="87"/>
      <c r="ES143" s="87"/>
      <c r="ET143" s="87"/>
      <c r="EU143" s="87"/>
      <c r="EV143" s="87"/>
      <c r="EW143" s="82">
        <f t="shared" si="1116"/>
        <v>37000000</v>
      </c>
      <c r="EX143" s="90">
        <f t="shared" si="1116"/>
        <v>0</v>
      </c>
      <c r="EY143" s="90">
        <f t="shared" si="1117"/>
        <v>0</v>
      </c>
      <c r="EZ143" s="90">
        <f t="shared" si="1117"/>
        <v>0</v>
      </c>
      <c r="FA143" s="173"/>
      <c r="FB143" s="87"/>
      <c r="FC143" s="88"/>
      <c r="FD143" s="88"/>
      <c r="FE143" s="88"/>
      <c r="FF143" s="133"/>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v>38245000</v>
      </c>
      <c r="GG143" s="87"/>
      <c r="GH143" s="87"/>
      <c r="GI143" s="87"/>
      <c r="GJ143" s="87"/>
      <c r="GK143" s="87"/>
      <c r="GL143" s="87"/>
      <c r="GM143" s="87"/>
      <c r="GN143" s="87"/>
      <c r="GO143" s="87"/>
      <c r="GP143" s="87"/>
      <c r="GQ143" s="87"/>
      <c r="GR143" s="87"/>
      <c r="GS143" s="87"/>
      <c r="GT143" s="87"/>
      <c r="GU143" s="82">
        <f>FB143+FG143+FL143+FQ143+FV143+GA143+GF143+GK143+GP143</f>
        <v>38245000</v>
      </c>
      <c r="GV143" s="82">
        <f t="shared" si="1118"/>
        <v>0</v>
      </c>
      <c r="GW143" s="82">
        <f t="shared" si="1118"/>
        <v>0</v>
      </c>
      <c r="GX143" s="82">
        <f t="shared" si="1118"/>
        <v>0</v>
      </c>
      <c r="GY143" s="792">
        <f t="shared" si="1118"/>
        <v>0</v>
      </c>
      <c r="GZ143" s="792">
        <f t="shared" si="1119"/>
        <v>0</v>
      </c>
      <c r="HA143" s="792">
        <f t="shared" si="1120"/>
        <v>0</v>
      </c>
      <c r="HB143" s="792">
        <f t="shared" si="1121"/>
        <v>0</v>
      </c>
      <c r="HC143" s="792">
        <f t="shared" si="1122"/>
        <v>0</v>
      </c>
      <c r="HD143" s="792">
        <f t="shared" si="1123"/>
        <v>0</v>
      </c>
      <c r="HE143" s="792">
        <f t="shared" si="1124"/>
        <v>0</v>
      </c>
      <c r="HF143" s="792">
        <f t="shared" si="1125"/>
        <v>0</v>
      </c>
      <c r="HG143" s="792">
        <f t="shared" si="1126"/>
        <v>0</v>
      </c>
      <c r="HH143" s="792">
        <f t="shared" si="1127"/>
        <v>0</v>
      </c>
      <c r="HI143" s="792">
        <f t="shared" si="1128"/>
        <v>0</v>
      </c>
      <c r="HJ143" s="792">
        <f t="shared" si="1129"/>
        <v>0</v>
      </c>
      <c r="HK143" s="792">
        <f t="shared" si="1130"/>
        <v>0</v>
      </c>
      <c r="HL143" s="792">
        <f t="shared" si="1131"/>
        <v>0</v>
      </c>
      <c r="HM143" s="792">
        <f t="shared" si="1132"/>
        <v>0</v>
      </c>
      <c r="HN143" s="792">
        <f t="shared" si="1133"/>
        <v>0</v>
      </c>
      <c r="HO143" s="792">
        <f t="shared" si="1134"/>
        <v>0</v>
      </c>
      <c r="HP143" s="792">
        <f t="shared" si="1135"/>
        <v>0</v>
      </c>
      <c r="HQ143" s="792">
        <f t="shared" si="1136"/>
        <v>0</v>
      </c>
      <c r="HR143" s="792">
        <f t="shared" si="1137"/>
        <v>0</v>
      </c>
      <c r="HS143" s="792">
        <f t="shared" si="1138"/>
        <v>0</v>
      </c>
      <c r="HT143" s="792">
        <f t="shared" si="1139"/>
        <v>0</v>
      </c>
      <c r="HU143" s="792">
        <f t="shared" si="1140"/>
        <v>0</v>
      </c>
      <c r="HV143" s="792">
        <f t="shared" si="1141"/>
        <v>0</v>
      </c>
      <c r="HW143" s="792">
        <f t="shared" si="1142"/>
        <v>0</v>
      </c>
      <c r="HX143" s="792">
        <f t="shared" si="1143"/>
        <v>0</v>
      </c>
      <c r="HY143" s="792">
        <f t="shared" si="1144"/>
        <v>0</v>
      </c>
      <c r="HZ143" s="792">
        <f t="shared" si="1145"/>
        <v>0</v>
      </c>
      <c r="IA143" s="792">
        <f t="shared" si="1146"/>
        <v>0</v>
      </c>
      <c r="IB143" s="792">
        <f t="shared" si="1147"/>
        <v>0</v>
      </c>
      <c r="IC143" s="792">
        <f t="shared" si="1148"/>
        <v>0</v>
      </c>
      <c r="ID143" s="792">
        <f t="shared" si="1149"/>
        <v>146295000</v>
      </c>
      <c r="IE143" s="792">
        <f t="shared" si="1150"/>
        <v>72500000</v>
      </c>
      <c r="IF143" s="792">
        <f t="shared" si="1151"/>
        <v>66693139</v>
      </c>
      <c r="IG143" s="792">
        <f t="shared" si="1152"/>
        <v>62000000</v>
      </c>
      <c r="IH143" s="792">
        <f t="shared" si="1153"/>
        <v>0</v>
      </c>
      <c r="II143" s="792">
        <f t="shared" si="1154"/>
        <v>0</v>
      </c>
      <c r="IJ143" s="792">
        <f t="shared" si="1155"/>
        <v>0</v>
      </c>
      <c r="IK143" s="792">
        <f t="shared" si="1156"/>
        <v>0</v>
      </c>
      <c r="IL143" s="792">
        <f t="shared" si="1157"/>
        <v>0</v>
      </c>
      <c r="IM143" s="792">
        <f t="shared" si="1158"/>
        <v>0</v>
      </c>
      <c r="IN143" s="792">
        <f t="shared" si="1159"/>
        <v>0</v>
      </c>
      <c r="IO143" s="792"/>
      <c r="IP143" s="792"/>
      <c r="IQ143" s="792"/>
      <c r="IR143" s="792"/>
      <c r="IS143" s="792">
        <f t="shared" si="1160"/>
        <v>146295000</v>
      </c>
      <c r="IT143" s="792">
        <f t="shared" si="1161"/>
        <v>72500000</v>
      </c>
      <c r="IU143" s="792">
        <f t="shared" si="1162"/>
        <v>66693139</v>
      </c>
      <c r="IV143" s="792">
        <f t="shared" si="1163"/>
        <v>62000000</v>
      </c>
      <c r="IW143" s="793">
        <f t="shared" si="1164"/>
        <v>0</v>
      </c>
    </row>
    <row r="144" spans="1:257" ht="78.75" customHeight="1" x14ac:dyDescent="0.2">
      <c r="A144" s="346"/>
      <c r="B144" s="346"/>
      <c r="C144" s="284">
        <v>19</v>
      </c>
      <c r="D144" s="331" t="s">
        <v>306</v>
      </c>
      <c r="E144" s="369" t="s">
        <v>307</v>
      </c>
      <c r="F144" s="412" t="s">
        <v>308</v>
      </c>
      <c r="G144" s="802">
        <v>102</v>
      </c>
      <c r="H144" s="848" t="s">
        <v>359</v>
      </c>
      <c r="I144" s="450" t="s">
        <v>360</v>
      </c>
      <c r="J144" s="423" t="s">
        <v>266</v>
      </c>
      <c r="K144" s="437">
        <v>1</v>
      </c>
      <c r="L144" s="436" t="s">
        <v>73</v>
      </c>
      <c r="M144" s="437">
        <v>0</v>
      </c>
      <c r="N144" s="444">
        <v>7</v>
      </c>
      <c r="O144" s="430">
        <v>1</v>
      </c>
      <c r="P144" s="431">
        <v>1</v>
      </c>
      <c r="Q144" s="430">
        <v>4</v>
      </c>
      <c r="R144" s="952">
        <v>3</v>
      </c>
      <c r="S144" s="432">
        <v>7</v>
      </c>
      <c r="T144" s="430">
        <v>6</v>
      </c>
      <c r="U144" s="796">
        <v>2</v>
      </c>
      <c r="V144" s="431">
        <v>2</v>
      </c>
      <c r="W144" s="451">
        <v>7</v>
      </c>
      <c r="X144" s="797">
        <v>1</v>
      </c>
      <c r="Y144" s="759">
        <v>1</v>
      </c>
      <c r="Z144" s="427">
        <f>BM144/$BM$139</f>
        <v>1.2195121951219512E-3</v>
      </c>
      <c r="AA144" s="273">
        <v>4</v>
      </c>
      <c r="AB144" s="347" t="s">
        <v>114</v>
      </c>
      <c r="AC144" s="45"/>
      <c r="AD144" s="42"/>
      <c r="AE144" s="41"/>
      <c r="AF144" s="41"/>
      <c r="AG144" s="45"/>
      <c r="AH144" s="42"/>
      <c r="AI144" s="42"/>
      <c r="AJ144" s="42"/>
      <c r="AK144" s="45"/>
      <c r="AL144" s="42"/>
      <c r="AM144" s="42"/>
      <c r="AN144" s="42"/>
      <c r="AO144" s="45"/>
      <c r="AP144" s="42"/>
      <c r="AQ144" s="42"/>
      <c r="AR144" s="42"/>
      <c r="AS144" s="45"/>
      <c r="AT144" s="42"/>
      <c r="AU144" s="41"/>
      <c r="AV144" s="41"/>
      <c r="AW144" s="45"/>
      <c r="AX144" s="42"/>
      <c r="AY144" s="42"/>
      <c r="AZ144" s="42"/>
      <c r="BA144" s="46">
        <v>5000000</v>
      </c>
      <c r="BB144" s="42">
        <v>10000000</v>
      </c>
      <c r="BC144" s="47">
        <v>10000000</v>
      </c>
      <c r="BD144" s="47">
        <v>10000000</v>
      </c>
      <c r="BE144" s="45"/>
      <c r="BF144" s="42"/>
      <c r="BG144" s="41"/>
      <c r="BH144" s="41"/>
      <c r="BI144" s="45"/>
      <c r="BJ144" s="42"/>
      <c r="BK144" s="42"/>
      <c r="BL144" s="42"/>
      <c r="BM144" s="40">
        <f>+AC144+AG144+AK144+AO144+AS144+AW144+BA144+BE144+BI144</f>
        <v>5000000</v>
      </c>
      <c r="BN144" s="41">
        <f t="shared" si="1114"/>
        <v>10000000</v>
      </c>
      <c r="BO144" s="41">
        <f t="shared" si="1114"/>
        <v>10000000</v>
      </c>
      <c r="BP144" s="41">
        <f t="shared" si="1114"/>
        <v>10000000</v>
      </c>
      <c r="BQ144" s="87"/>
      <c r="BR144" s="87"/>
      <c r="BS144" s="87"/>
      <c r="BT144" s="87"/>
      <c r="BU144" s="87"/>
      <c r="BV144" s="87"/>
      <c r="BW144" s="87"/>
      <c r="BX144" s="87"/>
      <c r="BY144" s="87"/>
      <c r="BZ144" s="87"/>
      <c r="CA144" s="86">
        <v>15150000</v>
      </c>
      <c r="CB144" s="87">
        <v>15150000</v>
      </c>
      <c r="CC144" s="87">
        <v>15150000</v>
      </c>
      <c r="CD144" s="87"/>
      <c r="CE144" s="87"/>
      <c r="CF144" s="86"/>
      <c r="CG144" s="87"/>
      <c r="CH144" s="87"/>
      <c r="CI144" s="87"/>
      <c r="CJ144" s="87"/>
      <c r="CK144" s="87"/>
      <c r="CL144" s="87"/>
      <c r="CM144" s="87"/>
      <c r="CN144" s="87"/>
      <c r="CO144" s="87"/>
      <c r="CP144" s="87"/>
      <c r="CQ144" s="87">
        <v>5150000</v>
      </c>
      <c r="CR144" s="87"/>
      <c r="CS144" s="87"/>
      <c r="CT144" s="87"/>
      <c r="CU144" s="87"/>
      <c r="CV144" s="87"/>
      <c r="CW144" s="87"/>
      <c r="CX144" s="87"/>
      <c r="CY144" s="87"/>
      <c r="CZ144" s="87"/>
      <c r="DA144" s="87"/>
      <c r="DB144" s="87"/>
      <c r="DC144" s="87"/>
      <c r="DD144" s="87"/>
      <c r="DE144" s="82">
        <f t="shared" si="1115"/>
        <v>5150000</v>
      </c>
      <c r="DF144" s="102">
        <f t="shared" si="1115"/>
        <v>15150000</v>
      </c>
      <c r="DG144" s="102">
        <f t="shared" si="1115"/>
        <v>15150000</v>
      </c>
      <c r="DH144" s="102">
        <f t="shared" si="1115"/>
        <v>15150000</v>
      </c>
      <c r="DI144" s="102"/>
      <c r="DJ144" s="87"/>
      <c r="DK144" s="86"/>
      <c r="DL144" s="87"/>
      <c r="DM144" s="87"/>
      <c r="DN144" s="87"/>
      <c r="DO144" s="87">
        <v>20000000</v>
      </c>
      <c r="DP144" s="87">
        <v>20000000</v>
      </c>
      <c r="DQ144" s="87">
        <v>20000000</v>
      </c>
      <c r="DR144" s="87"/>
      <c r="DS144" s="87"/>
      <c r="DT144" s="87"/>
      <c r="DU144" s="87"/>
      <c r="DV144" s="87"/>
      <c r="DW144" s="87"/>
      <c r="DX144" s="87"/>
      <c r="DY144" s="87"/>
      <c r="DZ144" s="87"/>
      <c r="EA144" s="87"/>
      <c r="EB144" s="87"/>
      <c r="EC144" s="87"/>
      <c r="ED144" s="87"/>
      <c r="EE144" s="87"/>
      <c r="EF144" s="87"/>
      <c r="EG144" s="87"/>
      <c r="EH144" s="87"/>
      <c r="EI144" s="87"/>
      <c r="EJ144" s="87">
        <v>5490000</v>
      </c>
      <c r="EK144" s="87"/>
      <c r="EL144" s="87"/>
      <c r="EM144" s="87"/>
      <c r="EN144" s="87"/>
      <c r="EO144" s="87"/>
      <c r="EP144" s="87"/>
      <c r="EQ144" s="87"/>
      <c r="ER144" s="87"/>
      <c r="ES144" s="87"/>
      <c r="ET144" s="87"/>
      <c r="EU144" s="87"/>
      <c r="EV144" s="87"/>
      <c r="EW144" s="82">
        <f t="shared" si="1116"/>
        <v>5490000</v>
      </c>
      <c r="EX144" s="90">
        <f t="shared" si="1116"/>
        <v>20000000</v>
      </c>
      <c r="EY144" s="90">
        <f t="shared" si="1117"/>
        <v>20000000</v>
      </c>
      <c r="EZ144" s="90">
        <f t="shared" si="1117"/>
        <v>20000000</v>
      </c>
      <c r="FA144" s="173"/>
      <c r="FB144" s="87"/>
      <c r="FC144" s="88"/>
      <c r="FD144" s="88"/>
      <c r="FE144" s="88"/>
      <c r="FF144" s="133"/>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v>5477700</v>
      </c>
      <c r="GG144" s="87"/>
      <c r="GH144" s="87"/>
      <c r="GI144" s="87"/>
      <c r="GJ144" s="87"/>
      <c r="GK144" s="87"/>
      <c r="GL144" s="87"/>
      <c r="GM144" s="87"/>
      <c r="GN144" s="87"/>
      <c r="GO144" s="87"/>
      <c r="GP144" s="87"/>
      <c r="GQ144" s="87"/>
      <c r="GR144" s="87"/>
      <c r="GS144" s="87"/>
      <c r="GT144" s="87"/>
      <c r="GU144" s="82">
        <f>FB144+FG144+FL144+FQ144+FV144+GA144+GF144+GK144+GP144</f>
        <v>5477700</v>
      </c>
      <c r="GV144" s="82">
        <f t="shared" si="1118"/>
        <v>0</v>
      </c>
      <c r="GW144" s="82">
        <f t="shared" si="1118"/>
        <v>0</v>
      </c>
      <c r="GX144" s="82">
        <f t="shared" si="1118"/>
        <v>0</v>
      </c>
      <c r="GY144" s="792">
        <f t="shared" si="1118"/>
        <v>0</v>
      </c>
      <c r="GZ144" s="792">
        <f t="shared" si="1119"/>
        <v>0</v>
      </c>
      <c r="HA144" s="792">
        <f t="shared" si="1120"/>
        <v>0</v>
      </c>
      <c r="HB144" s="792">
        <f t="shared" si="1121"/>
        <v>0</v>
      </c>
      <c r="HC144" s="792">
        <f t="shared" si="1122"/>
        <v>0</v>
      </c>
      <c r="HD144" s="792">
        <f t="shared" si="1123"/>
        <v>0</v>
      </c>
      <c r="HE144" s="792">
        <f t="shared" si="1124"/>
        <v>0</v>
      </c>
      <c r="HF144" s="792">
        <f t="shared" si="1125"/>
        <v>20000000</v>
      </c>
      <c r="HG144" s="792">
        <f t="shared" si="1126"/>
        <v>20000000</v>
      </c>
      <c r="HH144" s="792">
        <f t="shared" si="1127"/>
        <v>20000000</v>
      </c>
      <c r="HI144" s="792">
        <f t="shared" si="1128"/>
        <v>0</v>
      </c>
      <c r="HJ144" s="792">
        <f t="shared" si="1129"/>
        <v>0</v>
      </c>
      <c r="HK144" s="792">
        <f t="shared" si="1130"/>
        <v>15150000</v>
      </c>
      <c r="HL144" s="792">
        <f t="shared" si="1131"/>
        <v>15150000</v>
      </c>
      <c r="HM144" s="792">
        <f t="shared" si="1132"/>
        <v>15150000</v>
      </c>
      <c r="HN144" s="792">
        <f t="shared" si="1133"/>
        <v>0</v>
      </c>
      <c r="HO144" s="792">
        <f t="shared" si="1134"/>
        <v>0</v>
      </c>
      <c r="HP144" s="792">
        <f t="shared" si="1135"/>
        <v>0</v>
      </c>
      <c r="HQ144" s="792">
        <f t="shared" si="1136"/>
        <v>0</v>
      </c>
      <c r="HR144" s="792">
        <f t="shared" si="1137"/>
        <v>0</v>
      </c>
      <c r="HS144" s="792">
        <f t="shared" si="1138"/>
        <v>0</v>
      </c>
      <c r="HT144" s="792">
        <f t="shared" si="1139"/>
        <v>0</v>
      </c>
      <c r="HU144" s="792">
        <f t="shared" si="1140"/>
        <v>0</v>
      </c>
      <c r="HV144" s="792">
        <f t="shared" si="1141"/>
        <v>0</v>
      </c>
      <c r="HW144" s="792">
        <f t="shared" si="1142"/>
        <v>0</v>
      </c>
      <c r="HX144" s="792">
        <f t="shared" si="1143"/>
        <v>0</v>
      </c>
      <c r="HY144" s="792">
        <f t="shared" si="1144"/>
        <v>0</v>
      </c>
      <c r="HZ144" s="792">
        <f t="shared" si="1145"/>
        <v>0</v>
      </c>
      <c r="IA144" s="792">
        <f t="shared" si="1146"/>
        <v>0</v>
      </c>
      <c r="IB144" s="792">
        <f t="shared" si="1147"/>
        <v>0</v>
      </c>
      <c r="IC144" s="792">
        <f t="shared" si="1148"/>
        <v>0</v>
      </c>
      <c r="ID144" s="792">
        <f t="shared" si="1149"/>
        <v>21117700</v>
      </c>
      <c r="IE144" s="792">
        <f t="shared" si="1150"/>
        <v>10000000</v>
      </c>
      <c r="IF144" s="792">
        <f t="shared" si="1151"/>
        <v>10000000</v>
      </c>
      <c r="IG144" s="792">
        <f t="shared" si="1152"/>
        <v>10000000</v>
      </c>
      <c r="IH144" s="792">
        <f t="shared" si="1153"/>
        <v>0</v>
      </c>
      <c r="II144" s="792">
        <f t="shared" si="1154"/>
        <v>0</v>
      </c>
      <c r="IJ144" s="792">
        <f t="shared" si="1155"/>
        <v>0</v>
      </c>
      <c r="IK144" s="792">
        <f t="shared" si="1156"/>
        <v>0</v>
      </c>
      <c r="IL144" s="792">
        <f t="shared" si="1157"/>
        <v>0</v>
      </c>
      <c r="IM144" s="792">
        <f t="shared" si="1158"/>
        <v>0</v>
      </c>
      <c r="IN144" s="792">
        <f t="shared" si="1159"/>
        <v>0</v>
      </c>
      <c r="IO144" s="792"/>
      <c r="IP144" s="792"/>
      <c r="IQ144" s="792"/>
      <c r="IR144" s="792"/>
      <c r="IS144" s="792">
        <f t="shared" si="1160"/>
        <v>21117700</v>
      </c>
      <c r="IT144" s="792">
        <f t="shared" si="1161"/>
        <v>45150000</v>
      </c>
      <c r="IU144" s="792">
        <f t="shared" si="1162"/>
        <v>45150000</v>
      </c>
      <c r="IV144" s="792">
        <f t="shared" si="1163"/>
        <v>45150000</v>
      </c>
      <c r="IW144" s="793">
        <f t="shared" si="1164"/>
        <v>0</v>
      </c>
    </row>
    <row r="145" spans="1:257" ht="24.75" customHeight="1" x14ac:dyDescent="0.2">
      <c r="A145" s="346"/>
      <c r="B145" s="346"/>
      <c r="C145" s="252">
        <v>24</v>
      </c>
      <c r="D145" s="309" t="s">
        <v>361</v>
      </c>
      <c r="E145" s="332"/>
      <c r="F145" s="311"/>
      <c r="G145" s="255"/>
      <c r="H145" s="255"/>
      <c r="I145" s="255"/>
      <c r="J145" s="255"/>
      <c r="K145" s="255"/>
      <c r="L145" s="255"/>
      <c r="M145" s="255"/>
      <c r="N145" s="255"/>
      <c r="O145" s="255"/>
      <c r="P145" s="255"/>
      <c r="Q145" s="255"/>
      <c r="R145" s="255"/>
      <c r="S145" s="255"/>
      <c r="T145" s="255"/>
      <c r="U145" s="255"/>
      <c r="V145" s="255"/>
      <c r="W145" s="255"/>
      <c r="X145" s="255"/>
      <c r="Y145" s="312"/>
      <c r="Z145" s="255"/>
      <c r="AA145" s="255"/>
      <c r="AB145" s="255"/>
      <c r="AC145" s="189">
        <f t="shared" ref="AC145:BL145" si="1165">SUM(AC146:AC150)</f>
        <v>0</v>
      </c>
      <c r="AD145" s="189">
        <f t="shared" si="1165"/>
        <v>0</v>
      </c>
      <c r="AE145" s="189">
        <f t="shared" si="1165"/>
        <v>0</v>
      </c>
      <c r="AF145" s="189">
        <f t="shared" si="1165"/>
        <v>0</v>
      </c>
      <c r="AG145" s="189">
        <f t="shared" si="1165"/>
        <v>0</v>
      </c>
      <c r="AH145" s="189">
        <f t="shared" si="1165"/>
        <v>0</v>
      </c>
      <c r="AI145" s="189">
        <f t="shared" si="1165"/>
        <v>0</v>
      </c>
      <c r="AJ145" s="189">
        <f t="shared" si="1165"/>
        <v>0</v>
      </c>
      <c r="AK145" s="189">
        <f t="shared" si="1165"/>
        <v>80000000</v>
      </c>
      <c r="AL145" s="189">
        <f t="shared" si="1165"/>
        <v>80000000</v>
      </c>
      <c r="AM145" s="189">
        <f t="shared" si="1165"/>
        <v>988000</v>
      </c>
      <c r="AN145" s="189">
        <f t="shared" si="1165"/>
        <v>988000</v>
      </c>
      <c r="AO145" s="189">
        <f t="shared" si="1165"/>
        <v>0</v>
      </c>
      <c r="AP145" s="189">
        <f t="shared" si="1165"/>
        <v>0</v>
      </c>
      <c r="AQ145" s="189">
        <f t="shared" si="1165"/>
        <v>0</v>
      </c>
      <c r="AR145" s="189">
        <f t="shared" si="1165"/>
        <v>0</v>
      </c>
      <c r="AS145" s="189">
        <f t="shared" si="1165"/>
        <v>0</v>
      </c>
      <c r="AT145" s="189">
        <f t="shared" si="1165"/>
        <v>0</v>
      </c>
      <c r="AU145" s="189">
        <f t="shared" si="1165"/>
        <v>0</v>
      </c>
      <c r="AV145" s="189">
        <f t="shared" si="1165"/>
        <v>0</v>
      </c>
      <c r="AW145" s="189">
        <f t="shared" si="1165"/>
        <v>0</v>
      </c>
      <c r="AX145" s="189">
        <f t="shared" si="1165"/>
        <v>0</v>
      </c>
      <c r="AY145" s="189">
        <f t="shared" si="1165"/>
        <v>0</v>
      </c>
      <c r="AZ145" s="189">
        <f t="shared" si="1165"/>
        <v>0</v>
      </c>
      <c r="BA145" s="189">
        <f t="shared" si="1165"/>
        <v>100000000</v>
      </c>
      <c r="BB145" s="189">
        <f t="shared" si="1165"/>
        <v>100000000</v>
      </c>
      <c r="BC145" s="189">
        <f t="shared" si="1165"/>
        <v>30000000</v>
      </c>
      <c r="BD145" s="189">
        <f t="shared" si="1165"/>
        <v>10000000</v>
      </c>
      <c r="BE145" s="189">
        <f t="shared" si="1165"/>
        <v>0</v>
      </c>
      <c r="BF145" s="189">
        <f t="shared" si="1165"/>
        <v>0</v>
      </c>
      <c r="BG145" s="189">
        <f t="shared" si="1165"/>
        <v>0</v>
      </c>
      <c r="BH145" s="189">
        <f t="shared" si="1165"/>
        <v>0</v>
      </c>
      <c r="BI145" s="189">
        <f t="shared" si="1165"/>
        <v>0</v>
      </c>
      <c r="BJ145" s="189">
        <f t="shared" si="1165"/>
        <v>0</v>
      </c>
      <c r="BK145" s="189">
        <f t="shared" si="1165"/>
        <v>0</v>
      </c>
      <c r="BL145" s="189">
        <f t="shared" si="1165"/>
        <v>0</v>
      </c>
      <c r="BM145" s="189">
        <f t="shared" ref="BM145:DX145" si="1166">SUM(BM146:BM150)</f>
        <v>180000000</v>
      </c>
      <c r="BN145" s="189">
        <f t="shared" si="1166"/>
        <v>180000000</v>
      </c>
      <c r="BO145" s="189">
        <f t="shared" si="1166"/>
        <v>30988000</v>
      </c>
      <c r="BP145" s="189">
        <f t="shared" si="1166"/>
        <v>10988000</v>
      </c>
      <c r="BQ145" s="189">
        <f t="shared" si="1166"/>
        <v>0</v>
      </c>
      <c r="BR145" s="189">
        <f t="shared" si="1166"/>
        <v>0</v>
      </c>
      <c r="BS145" s="189">
        <f t="shared" si="1166"/>
        <v>0</v>
      </c>
      <c r="BT145" s="189">
        <f t="shared" si="1166"/>
        <v>0</v>
      </c>
      <c r="BU145" s="189">
        <f t="shared" si="1166"/>
        <v>0</v>
      </c>
      <c r="BV145" s="189">
        <f t="shared" si="1166"/>
        <v>0</v>
      </c>
      <c r="BW145" s="189">
        <f t="shared" si="1166"/>
        <v>0</v>
      </c>
      <c r="BX145" s="189">
        <f t="shared" si="1166"/>
        <v>0</v>
      </c>
      <c r="BY145" s="189">
        <f t="shared" si="1166"/>
        <v>0</v>
      </c>
      <c r="BZ145" s="189">
        <f t="shared" si="1166"/>
        <v>90000000</v>
      </c>
      <c r="CA145" s="189">
        <f t="shared" si="1166"/>
        <v>339118585</v>
      </c>
      <c r="CB145" s="189">
        <f t="shared" si="1166"/>
        <v>108309945</v>
      </c>
      <c r="CC145" s="189">
        <f t="shared" si="1166"/>
        <v>108309945</v>
      </c>
      <c r="CD145" s="189">
        <f t="shared" si="1166"/>
        <v>0</v>
      </c>
      <c r="CE145" s="189">
        <f t="shared" si="1166"/>
        <v>0</v>
      </c>
      <c r="CF145" s="189">
        <f t="shared" si="1166"/>
        <v>0</v>
      </c>
      <c r="CG145" s="189">
        <f t="shared" si="1166"/>
        <v>0</v>
      </c>
      <c r="CH145" s="189">
        <f t="shared" si="1166"/>
        <v>0</v>
      </c>
      <c r="CI145" s="189">
        <f t="shared" si="1166"/>
        <v>0</v>
      </c>
      <c r="CJ145" s="189">
        <f t="shared" si="1166"/>
        <v>0</v>
      </c>
      <c r="CK145" s="189">
        <f t="shared" si="1166"/>
        <v>0</v>
      </c>
      <c r="CL145" s="189">
        <f t="shared" si="1166"/>
        <v>0</v>
      </c>
      <c r="CM145" s="189">
        <f t="shared" si="1166"/>
        <v>0</v>
      </c>
      <c r="CN145" s="189">
        <f t="shared" si="1166"/>
        <v>0</v>
      </c>
      <c r="CO145" s="189">
        <f t="shared" si="1166"/>
        <v>0</v>
      </c>
      <c r="CP145" s="189">
        <f t="shared" si="1166"/>
        <v>0</v>
      </c>
      <c r="CQ145" s="189">
        <f t="shared" si="1166"/>
        <v>103000000</v>
      </c>
      <c r="CR145" s="189">
        <f t="shared" si="1166"/>
        <v>0</v>
      </c>
      <c r="CS145" s="189">
        <f t="shared" si="1166"/>
        <v>0</v>
      </c>
      <c r="CT145" s="189">
        <f t="shared" si="1166"/>
        <v>0</v>
      </c>
      <c r="CU145" s="189">
        <f t="shared" si="1166"/>
        <v>20000000</v>
      </c>
      <c r="CV145" s="189">
        <f t="shared" si="1166"/>
        <v>0</v>
      </c>
      <c r="CW145" s="189">
        <f t="shared" si="1166"/>
        <v>0</v>
      </c>
      <c r="CX145" s="189">
        <f t="shared" si="1166"/>
        <v>0</v>
      </c>
      <c r="CY145" s="189">
        <f t="shared" si="1166"/>
        <v>0</v>
      </c>
      <c r="CZ145" s="189">
        <f t="shared" si="1166"/>
        <v>0</v>
      </c>
      <c r="DA145" s="189">
        <f t="shared" si="1166"/>
        <v>0</v>
      </c>
      <c r="DB145" s="189">
        <f t="shared" si="1166"/>
        <v>0</v>
      </c>
      <c r="DC145" s="189">
        <f t="shared" si="1166"/>
        <v>0</v>
      </c>
      <c r="DD145" s="189">
        <f t="shared" si="1166"/>
        <v>0</v>
      </c>
      <c r="DE145" s="189">
        <f t="shared" si="1166"/>
        <v>193000000</v>
      </c>
      <c r="DF145" s="189">
        <f t="shared" si="1166"/>
        <v>339118585</v>
      </c>
      <c r="DG145" s="189">
        <f t="shared" si="1166"/>
        <v>108309945</v>
      </c>
      <c r="DH145" s="189">
        <f t="shared" si="1166"/>
        <v>108309945</v>
      </c>
      <c r="DI145" s="189">
        <f t="shared" si="1166"/>
        <v>20000000</v>
      </c>
      <c r="DJ145" s="189">
        <f t="shared" si="1166"/>
        <v>0</v>
      </c>
      <c r="DK145" s="189">
        <f t="shared" si="1166"/>
        <v>0</v>
      </c>
      <c r="DL145" s="189">
        <f t="shared" si="1166"/>
        <v>0</v>
      </c>
      <c r="DM145" s="189">
        <f t="shared" si="1166"/>
        <v>0</v>
      </c>
      <c r="DN145" s="189">
        <f t="shared" si="1166"/>
        <v>0</v>
      </c>
      <c r="DO145" s="189">
        <f t="shared" si="1166"/>
        <v>1394752352</v>
      </c>
      <c r="DP145" s="189">
        <f t="shared" si="1166"/>
        <v>1367398664</v>
      </c>
      <c r="DQ145" s="189">
        <f t="shared" si="1166"/>
        <v>1367398664</v>
      </c>
      <c r="DR145" s="189">
        <f t="shared" si="1166"/>
        <v>0</v>
      </c>
      <c r="DS145" s="189">
        <f t="shared" si="1166"/>
        <v>40000000</v>
      </c>
      <c r="DT145" s="189">
        <f t="shared" si="1166"/>
        <v>202511175</v>
      </c>
      <c r="DU145" s="189">
        <f t="shared" si="1166"/>
        <v>175998664</v>
      </c>
      <c r="DV145" s="189">
        <f t="shared" si="1166"/>
        <v>175998664</v>
      </c>
      <c r="DW145" s="189">
        <f t="shared" si="1166"/>
        <v>0</v>
      </c>
      <c r="DX145" s="189">
        <f t="shared" si="1166"/>
        <v>0</v>
      </c>
      <c r="DY145" s="189">
        <f t="shared" ref="DY145:EW145" si="1167">SUM(DY146:DY150)</f>
        <v>0</v>
      </c>
      <c r="DZ145" s="189">
        <f t="shared" si="1167"/>
        <v>0</v>
      </c>
      <c r="EA145" s="189">
        <f t="shared" si="1167"/>
        <v>0</v>
      </c>
      <c r="EB145" s="189">
        <f t="shared" si="1167"/>
        <v>0</v>
      </c>
      <c r="EC145" s="189">
        <f t="shared" si="1167"/>
        <v>0</v>
      </c>
      <c r="ED145" s="189">
        <f t="shared" si="1167"/>
        <v>0</v>
      </c>
      <c r="EE145" s="189">
        <f t="shared" si="1167"/>
        <v>0</v>
      </c>
      <c r="EF145" s="189">
        <f t="shared" si="1167"/>
        <v>0</v>
      </c>
      <c r="EG145" s="189">
        <f t="shared" si="1167"/>
        <v>0</v>
      </c>
      <c r="EH145" s="189">
        <f t="shared" si="1167"/>
        <v>0</v>
      </c>
      <c r="EI145" s="189">
        <f t="shared" si="1167"/>
        <v>0</v>
      </c>
      <c r="EJ145" s="189">
        <f t="shared" si="1167"/>
        <v>106090000</v>
      </c>
      <c r="EK145" s="189">
        <f t="shared" si="1167"/>
        <v>0</v>
      </c>
      <c r="EL145" s="189">
        <f t="shared" si="1167"/>
        <v>0</v>
      </c>
      <c r="EM145" s="189">
        <f t="shared" si="1167"/>
        <v>0</v>
      </c>
      <c r="EN145" s="189">
        <f t="shared" si="1167"/>
        <v>0</v>
      </c>
      <c r="EO145" s="189">
        <f t="shared" si="1167"/>
        <v>0</v>
      </c>
      <c r="EP145" s="189">
        <f t="shared" si="1167"/>
        <v>0</v>
      </c>
      <c r="EQ145" s="189">
        <f t="shared" si="1167"/>
        <v>0</v>
      </c>
      <c r="ER145" s="189">
        <f t="shared" si="1167"/>
        <v>0</v>
      </c>
      <c r="ES145" s="189">
        <f t="shared" si="1167"/>
        <v>0</v>
      </c>
      <c r="ET145" s="189">
        <f t="shared" si="1167"/>
        <v>0</v>
      </c>
      <c r="EU145" s="189">
        <f t="shared" si="1167"/>
        <v>0</v>
      </c>
      <c r="EV145" s="189">
        <f t="shared" si="1167"/>
        <v>0</v>
      </c>
      <c r="EW145" s="189">
        <f t="shared" si="1167"/>
        <v>146090000</v>
      </c>
      <c r="EX145" s="189">
        <f t="shared" ref="EX145:IW145" si="1168">SUM(EX146:EX150)</f>
        <v>1597263527</v>
      </c>
      <c r="EY145" s="189">
        <f t="shared" si="1168"/>
        <v>1543397328</v>
      </c>
      <c r="EZ145" s="189">
        <f t="shared" si="1168"/>
        <v>1543397328</v>
      </c>
      <c r="FA145" s="189">
        <f t="shared" si="1168"/>
        <v>0</v>
      </c>
      <c r="FB145" s="189">
        <f t="shared" si="1168"/>
        <v>0</v>
      </c>
      <c r="FC145" s="189">
        <f t="shared" si="1168"/>
        <v>0</v>
      </c>
      <c r="FD145" s="189">
        <f t="shared" si="1168"/>
        <v>0</v>
      </c>
      <c r="FE145" s="189">
        <f t="shared" si="1168"/>
        <v>0</v>
      </c>
      <c r="FF145" s="189">
        <f t="shared" si="1168"/>
        <v>0</v>
      </c>
      <c r="FG145" s="189">
        <f t="shared" si="1168"/>
        <v>0</v>
      </c>
      <c r="FH145" s="189">
        <f t="shared" si="1168"/>
        <v>1664261887</v>
      </c>
      <c r="FI145" s="189">
        <f t="shared" si="1168"/>
        <v>1584032515</v>
      </c>
      <c r="FJ145" s="189">
        <f t="shared" si="1168"/>
        <v>1584032515</v>
      </c>
      <c r="FK145" s="189">
        <f t="shared" si="1168"/>
        <v>0</v>
      </c>
      <c r="FL145" s="189">
        <f t="shared" si="1168"/>
        <v>20000000</v>
      </c>
      <c r="FM145" s="189">
        <f t="shared" si="1168"/>
        <v>340428884</v>
      </c>
      <c r="FN145" s="189">
        <f t="shared" si="1168"/>
        <v>210448843</v>
      </c>
      <c r="FO145" s="189">
        <f t="shared" si="1168"/>
        <v>210448843</v>
      </c>
      <c r="FP145" s="189">
        <f t="shared" si="1168"/>
        <v>0</v>
      </c>
      <c r="FQ145" s="189">
        <f t="shared" si="1168"/>
        <v>0</v>
      </c>
      <c r="FR145" s="189">
        <f t="shared" si="1168"/>
        <v>0</v>
      </c>
      <c r="FS145" s="189">
        <f t="shared" si="1168"/>
        <v>0</v>
      </c>
      <c r="FT145" s="189">
        <f t="shared" si="1168"/>
        <v>0</v>
      </c>
      <c r="FU145" s="189">
        <f t="shared" si="1168"/>
        <v>0</v>
      </c>
      <c r="FV145" s="189">
        <f t="shared" si="1168"/>
        <v>0</v>
      </c>
      <c r="FW145" s="189">
        <f t="shared" si="1168"/>
        <v>0</v>
      </c>
      <c r="FX145" s="189">
        <f t="shared" si="1168"/>
        <v>0</v>
      </c>
      <c r="FY145" s="189">
        <f t="shared" si="1168"/>
        <v>0</v>
      </c>
      <c r="FZ145" s="189">
        <f t="shared" si="1168"/>
        <v>0</v>
      </c>
      <c r="GA145" s="189">
        <f t="shared" si="1168"/>
        <v>0</v>
      </c>
      <c r="GB145" s="189">
        <f t="shared" si="1168"/>
        <v>0</v>
      </c>
      <c r="GC145" s="189">
        <f t="shared" si="1168"/>
        <v>0</v>
      </c>
      <c r="GD145" s="189">
        <f t="shared" si="1168"/>
        <v>0</v>
      </c>
      <c r="GE145" s="189">
        <f t="shared" si="1168"/>
        <v>0</v>
      </c>
      <c r="GF145" s="189">
        <f t="shared" si="1168"/>
        <v>109272700.0033333</v>
      </c>
      <c r="GG145" s="189">
        <f t="shared" si="1168"/>
        <v>0</v>
      </c>
      <c r="GH145" s="189">
        <f t="shared" si="1168"/>
        <v>0</v>
      </c>
      <c r="GI145" s="189">
        <f t="shared" si="1168"/>
        <v>0</v>
      </c>
      <c r="GJ145" s="189">
        <f t="shared" si="1168"/>
        <v>0</v>
      </c>
      <c r="GK145" s="189">
        <f t="shared" si="1168"/>
        <v>0</v>
      </c>
      <c r="GL145" s="189">
        <f t="shared" si="1168"/>
        <v>0</v>
      </c>
      <c r="GM145" s="189">
        <f t="shared" si="1168"/>
        <v>0</v>
      </c>
      <c r="GN145" s="189">
        <f t="shared" si="1168"/>
        <v>0</v>
      </c>
      <c r="GO145" s="189">
        <f t="shared" si="1168"/>
        <v>0</v>
      </c>
      <c r="GP145" s="189">
        <f t="shared" si="1168"/>
        <v>0</v>
      </c>
      <c r="GQ145" s="189">
        <f t="shared" si="1168"/>
        <v>0</v>
      </c>
      <c r="GR145" s="189">
        <f t="shared" si="1168"/>
        <v>0</v>
      </c>
      <c r="GS145" s="189">
        <f t="shared" si="1168"/>
        <v>0</v>
      </c>
      <c r="GT145" s="189">
        <f t="shared" si="1168"/>
        <v>0</v>
      </c>
      <c r="GU145" s="189">
        <f t="shared" si="1168"/>
        <v>129272700.0033333</v>
      </c>
      <c r="GV145" s="189">
        <f t="shared" si="1168"/>
        <v>2004690771</v>
      </c>
      <c r="GW145" s="189">
        <f t="shared" si="1168"/>
        <v>1794481358</v>
      </c>
      <c r="GX145" s="189">
        <f t="shared" si="1168"/>
        <v>1794481358</v>
      </c>
      <c r="GY145" s="189">
        <f t="shared" si="1168"/>
        <v>0</v>
      </c>
      <c r="GZ145" s="975">
        <f t="shared" si="1168"/>
        <v>0</v>
      </c>
      <c r="HA145" s="189">
        <f t="shared" si="1168"/>
        <v>0</v>
      </c>
      <c r="HB145" s="189">
        <f t="shared" si="1168"/>
        <v>0</v>
      </c>
      <c r="HC145" s="189">
        <f t="shared" si="1168"/>
        <v>0</v>
      </c>
      <c r="HD145" s="189">
        <f t="shared" si="1168"/>
        <v>0</v>
      </c>
      <c r="HE145" s="189">
        <f t="shared" si="1168"/>
        <v>0</v>
      </c>
      <c r="HF145" s="189">
        <f t="shared" si="1168"/>
        <v>3059014239</v>
      </c>
      <c r="HG145" s="189">
        <f t="shared" si="1168"/>
        <v>2951431179</v>
      </c>
      <c r="HH145" s="189">
        <f t="shared" si="1168"/>
        <v>2951431179</v>
      </c>
      <c r="HI145" s="189">
        <f t="shared" si="1168"/>
        <v>0</v>
      </c>
      <c r="HJ145" s="189">
        <f t="shared" si="1168"/>
        <v>230000000</v>
      </c>
      <c r="HK145" s="189">
        <f t="shared" si="1168"/>
        <v>962058644</v>
      </c>
      <c r="HL145" s="189">
        <f t="shared" si="1168"/>
        <v>495745452</v>
      </c>
      <c r="HM145" s="189">
        <f t="shared" si="1168"/>
        <v>495745452</v>
      </c>
      <c r="HN145" s="189">
        <f t="shared" si="1168"/>
        <v>0</v>
      </c>
      <c r="HO145" s="189">
        <f t="shared" si="1168"/>
        <v>0</v>
      </c>
      <c r="HP145" s="189">
        <f t="shared" si="1168"/>
        <v>0</v>
      </c>
      <c r="HQ145" s="189">
        <f t="shared" si="1168"/>
        <v>0</v>
      </c>
      <c r="HR145" s="189">
        <f t="shared" si="1168"/>
        <v>0</v>
      </c>
      <c r="HS145" s="189">
        <f t="shared" si="1168"/>
        <v>0</v>
      </c>
      <c r="HT145" s="189">
        <f t="shared" si="1168"/>
        <v>0</v>
      </c>
      <c r="HU145" s="189">
        <f t="shared" si="1168"/>
        <v>0</v>
      </c>
      <c r="HV145" s="189">
        <f t="shared" si="1168"/>
        <v>0</v>
      </c>
      <c r="HW145" s="189">
        <f t="shared" si="1168"/>
        <v>0</v>
      </c>
      <c r="HX145" s="189">
        <f t="shared" si="1168"/>
        <v>0</v>
      </c>
      <c r="HY145" s="189">
        <f t="shared" si="1168"/>
        <v>0</v>
      </c>
      <c r="HZ145" s="189">
        <f t="shared" si="1168"/>
        <v>0</v>
      </c>
      <c r="IA145" s="189">
        <f t="shared" si="1168"/>
        <v>0</v>
      </c>
      <c r="IB145" s="189">
        <f t="shared" si="1168"/>
        <v>0</v>
      </c>
      <c r="IC145" s="189">
        <f t="shared" si="1168"/>
        <v>0</v>
      </c>
      <c r="ID145" s="189">
        <f t="shared" si="1168"/>
        <v>418362700.00333333</v>
      </c>
      <c r="IE145" s="189">
        <f t="shared" si="1168"/>
        <v>100000000</v>
      </c>
      <c r="IF145" s="189">
        <f t="shared" si="1168"/>
        <v>30000000</v>
      </c>
      <c r="IG145" s="189">
        <f t="shared" si="1168"/>
        <v>10000000</v>
      </c>
      <c r="IH145" s="189">
        <f t="shared" si="1168"/>
        <v>20000000</v>
      </c>
      <c r="II145" s="189">
        <f t="shared" si="1168"/>
        <v>0</v>
      </c>
      <c r="IJ145" s="189">
        <f t="shared" si="1168"/>
        <v>0</v>
      </c>
      <c r="IK145" s="189">
        <f t="shared" si="1168"/>
        <v>0</v>
      </c>
      <c r="IL145" s="189">
        <f t="shared" si="1168"/>
        <v>0</v>
      </c>
      <c r="IM145" s="189">
        <f t="shared" si="1168"/>
        <v>0</v>
      </c>
      <c r="IN145" s="189">
        <f t="shared" si="1168"/>
        <v>0</v>
      </c>
      <c r="IO145" s="189">
        <f t="shared" si="1168"/>
        <v>0</v>
      </c>
      <c r="IP145" s="189">
        <f t="shared" si="1168"/>
        <v>0</v>
      </c>
      <c r="IQ145" s="189">
        <f t="shared" si="1168"/>
        <v>0</v>
      </c>
      <c r="IR145" s="189">
        <f t="shared" si="1168"/>
        <v>0</v>
      </c>
      <c r="IS145" s="189">
        <f t="shared" si="1168"/>
        <v>648362700.00333333</v>
      </c>
      <c r="IT145" s="189">
        <f t="shared" si="1168"/>
        <v>4121072883</v>
      </c>
      <c r="IU145" s="189">
        <f t="shared" si="1168"/>
        <v>3477176631</v>
      </c>
      <c r="IV145" s="189">
        <f t="shared" si="1168"/>
        <v>3457176631</v>
      </c>
      <c r="IW145" s="976">
        <f t="shared" si="1168"/>
        <v>20000000</v>
      </c>
    </row>
    <row r="146" spans="1:257" ht="99.75" customHeight="1" x14ac:dyDescent="0.2">
      <c r="A146" s="346"/>
      <c r="B146" s="346"/>
      <c r="C146" s="299">
        <v>16</v>
      </c>
      <c r="D146" s="265" t="s">
        <v>337</v>
      </c>
      <c r="E146" s="272">
        <v>45</v>
      </c>
      <c r="F146" s="272">
        <v>90</v>
      </c>
      <c r="G146" s="800">
        <v>103</v>
      </c>
      <c r="H146" s="848" t="s">
        <v>362</v>
      </c>
      <c r="I146" s="450" t="s">
        <v>363</v>
      </c>
      <c r="J146" s="423" t="s">
        <v>266</v>
      </c>
      <c r="K146" s="437">
        <v>1</v>
      </c>
      <c r="L146" s="436" t="s">
        <v>73</v>
      </c>
      <c r="M146" s="438">
        <v>3</v>
      </c>
      <c r="N146" s="444">
        <v>12</v>
      </c>
      <c r="O146" s="444">
        <v>4</v>
      </c>
      <c r="P146" s="431">
        <v>4</v>
      </c>
      <c r="Q146" s="477">
        <v>3</v>
      </c>
      <c r="R146" s="952">
        <v>4</v>
      </c>
      <c r="S146" s="432">
        <v>6</v>
      </c>
      <c r="T146" s="430">
        <v>3</v>
      </c>
      <c r="U146" s="796">
        <v>3</v>
      </c>
      <c r="V146" s="431">
        <v>8</v>
      </c>
      <c r="W146" s="451">
        <v>2</v>
      </c>
      <c r="X146" s="797">
        <v>1</v>
      </c>
      <c r="Y146" s="759">
        <v>5</v>
      </c>
      <c r="Z146" s="427">
        <f>BM146/$BM$139</f>
        <v>4.8780487804878049E-3</v>
      </c>
      <c r="AA146" s="273">
        <v>4</v>
      </c>
      <c r="AB146" s="347" t="s">
        <v>114</v>
      </c>
      <c r="AC146" s="45"/>
      <c r="AD146" s="42"/>
      <c r="AE146" s="41"/>
      <c r="AF146" s="41"/>
      <c r="AG146" s="45"/>
      <c r="AH146" s="42"/>
      <c r="AI146" s="42"/>
      <c r="AJ146" s="42"/>
      <c r="AK146" s="45"/>
      <c r="AL146" s="42"/>
      <c r="AM146" s="42"/>
      <c r="AN146" s="42"/>
      <c r="AO146" s="45"/>
      <c r="AP146" s="42"/>
      <c r="AQ146" s="42"/>
      <c r="AR146" s="42"/>
      <c r="AS146" s="45"/>
      <c r="AT146" s="42"/>
      <c r="AU146" s="41"/>
      <c r="AV146" s="41"/>
      <c r="AW146" s="45"/>
      <c r="AX146" s="42"/>
      <c r="AY146" s="42"/>
      <c r="AZ146" s="42"/>
      <c r="BA146" s="45">
        <v>20000000</v>
      </c>
      <c r="BB146" s="42">
        <v>20000000</v>
      </c>
      <c r="BC146" s="42"/>
      <c r="BD146" s="42"/>
      <c r="BE146" s="45"/>
      <c r="BF146" s="42"/>
      <c r="BG146" s="41"/>
      <c r="BH146" s="41"/>
      <c r="BI146" s="45"/>
      <c r="BJ146" s="42"/>
      <c r="BK146" s="42"/>
      <c r="BL146" s="42"/>
      <c r="BM146" s="40">
        <f>+AC146+AG146+AK146+AO146+AS146+AW146+BA146+BE146+BI146</f>
        <v>20000000</v>
      </c>
      <c r="BN146" s="41">
        <f t="shared" ref="BN146:BP150" si="1169">AD146+AH146+AL146+AP146+AT146+AX146+BB146+BF146+BJ146</f>
        <v>20000000</v>
      </c>
      <c r="BO146" s="41">
        <f t="shared" si="1169"/>
        <v>0</v>
      </c>
      <c r="BP146" s="41">
        <f t="shared" si="1169"/>
        <v>0</v>
      </c>
      <c r="BQ146" s="87"/>
      <c r="BR146" s="87"/>
      <c r="BS146" s="87"/>
      <c r="BT146" s="87"/>
      <c r="BU146" s="87"/>
      <c r="BV146" s="87"/>
      <c r="BW146" s="87"/>
      <c r="BX146" s="87"/>
      <c r="BY146" s="87"/>
      <c r="BZ146" s="87"/>
      <c r="CA146" s="87">
        <v>21400000</v>
      </c>
      <c r="CB146" s="87">
        <v>20000000</v>
      </c>
      <c r="CC146" s="87">
        <v>20000000</v>
      </c>
      <c r="CD146" s="87"/>
      <c r="CE146" s="87"/>
      <c r="CF146" s="86"/>
      <c r="CG146" s="87"/>
      <c r="CH146" s="87"/>
      <c r="CI146" s="87"/>
      <c r="CJ146" s="87"/>
      <c r="CK146" s="87"/>
      <c r="CL146" s="87"/>
      <c r="CM146" s="87"/>
      <c r="CN146" s="87"/>
      <c r="CO146" s="87"/>
      <c r="CP146" s="87"/>
      <c r="CQ146" s="87">
        <v>21400000</v>
      </c>
      <c r="CR146" s="87"/>
      <c r="CS146" s="87"/>
      <c r="CT146" s="87"/>
      <c r="CU146" s="87"/>
      <c r="CV146" s="87"/>
      <c r="CW146" s="87"/>
      <c r="CX146" s="87"/>
      <c r="CY146" s="87"/>
      <c r="CZ146" s="87"/>
      <c r="DA146" s="87"/>
      <c r="DB146" s="87"/>
      <c r="DC146" s="87"/>
      <c r="DD146" s="87"/>
      <c r="DE146" s="82">
        <f t="shared" ref="DE146:DH150" si="1170">BQ146+BU146+BZ146+CE146+CI146+CM146+CQ146+CV146+DA146</f>
        <v>21400000</v>
      </c>
      <c r="DF146" s="102">
        <f t="shared" si="1170"/>
        <v>21400000</v>
      </c>
      <c r="DG146" s="102">
        <f t="shared" si="1170"/>
        <v>20000000</v>
      </c>
      <c r="DH146" s="102">
        <f t="shared" si="1170"/>
        <v>20000000</v>
      </c>
      <c r="DI146" s="102"/>
      <c r="DJ146" s="87"/>
      <c r="DK146" s="86"/>
      <c r="DL146" s="87"/>
      <c r="DM146" s="87"/>
      <c r="DN146" s="87"/>
      <c r="DO146" s="87"/>
      <c r="DP146" s="87"/>
      <c r="DQ146" s="87"/>
      <c r="DR146" s="87"/>
      <c r="DS146" s="87"/>
      <c r="DT146" s="87">
        <v>10000000</v>
      </c>
      <c r="DU146" s="87">
        <v>10000000</v>
      </c>
      <c r="DV146" s="87">
        <v>10000000</v>
      </c>
      <c r="DW146" s="87"/>
      <c r="DX146" s="87"/>
      <c r="DY146" s="87"/>
      <c r="DZ146" s="87"/>
      <c r="EA146" s="87"/>
      <c r="EB146" s="87"/>
      <c r="EC146" s="87"/>
      <c r="ED146" s="87"/>
      <c r="EE146" s="87"/>
      <c r="EF146" s="87"/>
      <c r="EG146" s="87"/>
      <c r="EH146" s="87"/>
      <c r="EI146" s="87"/>
      <c r="EJ146" s="87">
        <v>16200000</v>
      </c>
      <c r="EK146" s="87"/>
      <c r="EL146" s="87"/>
      <c r="EM146" s="87"/>
      <c r="EN146" s="87"/>
      <c r="EO146" s="87"/>
      <c r="EP146" s="87"/>
      <c r="EQ146" s="87"/>
      <c r="ER146" s="87"/>
      <c r="ES146" s="87"/>
      <c r="ET146" s="87"/>
      <c r="EU146" s="87"/>
      <c r="EV146" s="87"/>
      <c r="EW146" s="82">
        <f t="shared" ref="EW146:EX150" si="1171">DJ146+DN146+DS146+DX146+EB146+EF146+EJ146+EN146+ES146</f>
        <v>16200000</v>
      </c>
      <c r="EX146" s="90">
        <f t="shared" si="1171"/>
        <v>10000000</v>
      </c>
      <c r="EY146" s="90">
        <f t="shared" ref="EY146:EZ150" si="1172">DL146+DP146+DU146+DZ146+ED146+EH146+EL146+EP146+EU146</f>
        <v>10000000</v>
      </c>
      <c r="EZ146" s="90">
        <f t="shared" si="1172"/>
        <v>10000000</v>
      </c>
      <c r="FA146" s="173"/>
      <c r="FB146" s="87"/>
      <c r="FC146" s="88"/>
      <c r="FD146" s="88"/>
      <c r="FE146" s="88"/>
      <c r="FF146" s="133"/>
      <c r="FG146" s="87"/>
      <c r="FH146" s="87"/>
      <c r="FI146" s="87"/>
      <c r="FJ146" s="87"/>
      <c r="FK146" s="87"/>
      <c r="FL146" s="87"/>
      <c r="FM146" s="87">
        <v>9937000</v>
      </c>
      <c r="FN146" s="87">
        <v>9937000</v>
      </c>
      <c r="FO146" s="87">
        <v>9937000</v>
      </c>
      <c r="FP146" s="87"/>
      <c r="FQ146" s="87"/>
      <c r="FR146" s="87"/>
      <c r="FS146" s="87"/>
      <c r="FT146" s="87"/>
      <c r="FU146" s="87"/>
      <c r="FV146" s="87"/>
      <c r="FW146" s="87"/>
      <c r="FX146" s="87"/>
      <c r="FY146" s="87"/>
      <c r="FZ146" s="87"/>
      <c r="GA146" s="87"/>
      <c r="GB146" s="87"/>
      <c r="GC146" s="87"/>
      <c r="GD146" s="87"/>
      <c r="GE146" s="87"/>
      <c r="GF146" s="87">
        <v>14300000</v>
      </c>
      <c r="GG146" s="87"/>
      <c r="GH146" s="87"/>
      <c r="GI146" s="87"/>
      <c r="GJ146" s="87"/>
      <c r="GK146" s="87"/>
      <c r="GL146" s="87"/>
      <c r="GM146" s="87"/>
      <c r="GN146" s="87"/>
      <c r="GO146" s="87"/>
      <c r="GP146" s="87"/>
      <c r="GQ146" s="87"/>
      <c r="GR146" s="87"/>
      <c r="GS146" s="87"/>
      <c r="GT146" s="87"/>
      <c r="GU146" s="82">
        <f>FB146+FG146+FL146+FQ146+FV146+GA146+GF146+GK146+GP146</f>
        <v>14300000</v>
      </c>
      <c r="GV146" s="82">
        <f t="shared" ref="GV146:GY150" si="1173">GQ146+GL146+GG146+GB146+FW146+FR146+FM146+FH146+FC146</f>
        <v>9937000</v>
      </c>
      <c r="GW146" s="82">
        <f t="shared" si="1173"/>
        <v>9937000</v>
      </c>
      <c r="GX146" s="82">
        <f t="shared" si="1173"/>
        <v>9937000</v>
      </c>
      <c r="GY146" s="792">
        <f t="shared" si="1173"/>
        <v>0</v>
      </c>
      <c r="GZ146" s="792">
        <f t="shared" ref="GZ146:GZ150" si="1174">AC146+BQ146+DJ146+FB146</f>
        <v>0</v>
      </c>
      <c r="HA146" s="792">
        <f t="shared" ref="HA146:HA150" si="1175">AD146+BR146+DK146+FC146</f>
        <v>0</v>
      </c>
      <c r="HB146" s="792">
        <f t="shared" ref="HB146:HB150" si="1176">AE146+BS146+DL146+FD146</f>
        <v>0</v>
      </c>
      <c r="HC146" s="792">
        <f t="shared" ref="HC146:HC150" si="1177">AF146+BT146+DM146+FE146</f>
        <v>0</v>
      </c>
      <c r="HD146" s="792">
        <f t="shared" ref="HD146:HD150" si="1178">FF146</f>
        <v>0</v>
      </c>
      <c r="HE146" s="792">
        <f t="shared" ref="HE146:HE150" si="1179">AG146+BU146+DN146+FG146</f>
        <v>0</v>
      </c>
      <c r="HF146" s="792">
        <f t="shared" ref="HF146:HF150" si="1180">AH146+BV146+DO146+FH146</f>
        <v>0</v>
      </c>
      <c r="HG146" s="792">
        <f t="shared" ref="HG146:HG150" si="1181">AI146+BW146+DP146+FI146</f>
        <v>0</v>
      </c>
      <c r="HH146" s="792">
        <f t="shared" ref="HH146:HH150" si="1182">AJ146+BX146+DQ146+FJ146</f>
        <v>0</v>
      </c>
      <c r="HI146" s="792">
        <f t="shared" ref="HI146:HI150" si="1183">BY146+DR146+FK146</f>
        <v>0</v>
      </c>
      <c r="HJ146" s="792">
        <f t="shared" ref="HJ146:HJ150" si="1184">AK146+BZ146+DS146+FL146</f>
        <v>0</v>
      </c>
      <c r="HK146" s="792">
        <f t="shared" ref="HK146:HK150" si="1185">AL146+CA146+DT146+FM146</f>
        <v>41337000</v>
      </c>
      <c r="HL146" s="792">
        <f t="shared" ref="HL146:HL150" si="1186">AM146+CB146+DU146+FN146</f>
        <v>39937000</v>
      </c>
      <c r="HM146" s="792">
        <f t="shared" ref="HM146:HM150" si="1187">AN146+CC146+DV146+FO146</f>
        <v>39937000</v>
      </c>
      <c r="HN146" s="792">
        <f t="shared" ref="HN146:HN150" si="1188">CD146+DW146+FP146</f>
        <v>0</v>
      </c>
      <c r="HO146" s="792">
        <f t="shared" ref="HO146:HO150" si="1189">AO146+CE146+DX146+FQ146</f>
        <v>0</v>
      </c>
      <c r="HP146" s="792">
        <f t="shared" ref="HP146:HP150" si="1190">AP146+CF146+DY146+FR146</f>
        <v>0</v>
      </c>
      <c r="HQ146" s="792">
        <f t="shared" ref="HQ146:HQ150" si="1191">AQ146+CG146+DZ146+FS146</f>
        <v>0</v>
      </c>
      <c r="HR146" s="792">
        <f t="shared" ref="HR146:HR150" si="1192">AR146+CH146+EA146+FT146</f>
        <v>0</v>
      </c>
      <c r="HS146" s="792">
        <f t="shared" ref="HS146:HS150" si="1193">FU146</f>
        <v>0</v>
      </c>
      <c r="HT146" s="792">
        <f t="shared" ref="HT146:HT150" si="1194">AS146+CI146+EB146+FV146</f>
        <v>0</v>
      </c>
      <c r="HU146" s="792">
        <f t="shared" ref="HU146:HU150" si="1195">AT146+CJ146+EC146+FW146</f>
        <v>0</v>
      </c>
      <c r="HV146" s="792">
        <f t="shared" ref="HV146:HV150" si="1196">AU146+CK146+ED146+FX146</f>
        <v>0</v>
      </c>
      <c r="HW146" s="792">
        <f t="shared" ref="HW146:HW150" si="1197">AV146+CL146+EE146+FY146</f>
        <v>0</v>
      </c>
      <c r="HX146" s="792">
        <f t="shared" ref="HX146:HX150" si="1198">FZ146</f>
        <v>0</v>
      </c>
      <c r="HY146" s="792">
        <f t="shared" ref="HY146:HY150" si="1199">AW146+CM146+EF146+GA146</f>
        <v>0</v>
      </c>
      <c r="HZ146" s="792">
        <f t="shared" ref="HZ146:HZ150" si="1200">AX146+CN146+EG146+GB146</f>
        <v>0</v>
      </c>
      <c r="IA146" s="792">
        <f t="shared" ref="IA146:IA150" si="1201">AY146+CO146+EH146+GC146</f>
        <v>0</v>
      </c>
      <c r="IB146" s="792">
        <f t="shared" ref="IB146:IB150" si="1202">AZ146+CP146+EI146+GD146</f>
        <v>0</v>
      </c>
      <c r="IC146" s="792">
        <f t="shared" ref="IC146:IC150" si="1203">GE146</f>
        <v>0</v>
      </c>
      <c r="ID146" s="792">
        <f t="shared" ref="ID146:ID150" si="1204">BA146+CQ146+EJ146+GF146</f>
        <v>71900000</v>
      </c>
      <c r="IE146" s="792">
        <f t="shared" ref="IE146:IE150" si="1205">BB146+CR146+EK146+GG146</f>
        <v>20000000</v>
      </c>
      <c r="IF146" s="792">
        <f t="shared" ref="IF146:IF150" si="1206">BC146+CS146+EL146+GH146</f>
        <v>0</v>
      </c>
      <c r="IG146" s="792">
        <f t="shared" ref="IG146:IG150" si="1207">BD146+CT146+EM146+GI146</f>
        <v>0</v>
      </c>
      <c r="IH146" s="792">
        <f t="shared" ref="IH146:IH150" si="1208">CU146+GJ146</f>
        <v>0</v>
      </c>
      <c r="II146" s="792">
        <f t="shared" ref="II146:II150" si="1209">BE146+CV146+EN146+GK146</f>
        <v>0</v>
      </c>
      <c r="IJ146" s="792">
        <f t="shared" ref="IJ146:IJ150" si="1210">BF146+CW146+EO146+GL146</f>
        <v>0</v>
      </c>
      <c r="IK146" s="792">
        <f t="shared" ref="IK146:IK150" si="1211">BG146+CX146+EP146+GM146</f>
        <v>0</v>
      </c>
      <c r="IL146" s="792">
        <f t="shared" ref="IL146:IL150" si="1212">BH146+CY146+EQ146+GM146</f>
        <v>0</v>
      </c>
      <c r="IM146" s="792">
        <f t="shared" ref="IM146:IM150" si="1213">CZ146+ER146+GO146</f>
        <v>0</v>
      </c>
      <c r="IN146" s="792">
        <f t="shared" ref="IN146:IN150" si="1214">BI146+DA146+ES146+GP146</f>
        <v>0</v>
      </c>
      <c r="IO146" s="792"/>
      <c r="IP146" s="792"/>
      <c r="IQ146" s="792"/>
      <c r="IR146" s="792"/>
      <c r="IS146" s="792">
        <f t="shared" ref="IS146:IS150" si="1215">GZ146+HE146+HJ146+HO146+HT146+HY146+ID146+II146+IN146</f>
        <v>71900000</v>
      </c>
      <c r="IT146" s="792">
        <f t="shared" ref="IT146:IT150" si="1216">HA146+HF146+HK146+HP146+HU146+HZ146+IE146+IJ146+IO146</f>
        <v>61337000</v>
      </c>
      <c r="IU146" s="792">
        <f t="shared" ref="IU146:IU150" si="1217">HB146+HG146+HL146+HQ146+HV146+IA146+IF146+IK146+IP146</f>
        <v>39937000</v>
      </c>
      <c r="IV146" s="792">
        <f t="shared" ref="IV146:IV150" si="1218">HC146+HH146+HM146+HR146+HW146+IB146+IG146+IL146+IQ146</f>
        <v>39937000</v>
      </c>
      <c r="IW146" s="793">
        <f t="shared" ref="IW146:IW150" si="1219">HD146+HI146+HN146+HS146+HX146+IC146+IH146+IM146+IR146</f>
        <v>0</v>
      </c>
    </row>
    <row r="147" spans="1:257" ht="120.75" customHeight="1" x14ac:dyDescent="0.2">
      <c r="A147" s="346"/>
      <c r="B147" s="346"/>
      <c r="C147" s="286"/>
      <c r="D147" s="331"/>
      <c r="E147" s="356"/>
      <c r="F147" s="356"/>
      <c r="G147" s="800">
        <v>104</v>
      </c>
      <c r="H147" s="848" t="s">
        <v>364</v>
      </c>
      <c r="I147" s="450" t="s">
        <v>365</v>
      </c>
      <c r="J147" s="423" t="s">
        <v>266</v>
      </c>
      <c r="K147" s="437">
        <v>1</v>
      </c>
      <c r="L147" s="436" t="s">
        <v>73</v>
      </c>
      <c r="M147" s="438">
        <v>4</v>
      </c>
      <c r="N147" s="444">
        <v>50</v>
      </c>
      <c r="O147" s="444">
        <v>10</v>
      </c>
      <c r="P147" s="431">
        <v>10</v>
      </c>
      <c r="Q147" s="430">
        <v>27</v>
      </c>
      <c r="R147" s="275"/>
      <c r="S147" s="432">
        <v>48</v>
      </c>
      <c r="T147" s="796">
        <v>44</v>
      </c>
      <c r="U147" s="796"/>
      <c r="V147" s="431">
        <v>54</v>
      </c>
      <c r="W147" s="451">
        <v>50</v>
      </c>
      <c r="X147" s="429"/>
      <c r="Y147" s="757">
        <v>54</v>
      </c>
      <c r="Z147" s="427">
        <f>BM147/$BM$139</f>
        <v>7.3170731707317077E-3</v>
      </c>
      <c r="AA147" s="273">
        <v>4</v>
      </c>
      <c r="AB147" s="347" t="s">
        <v>114</v>
      </c>
      <c r="AC147" s="45"/>
      <c r="AD147" s="42"/>
      <c r="AE147" s="41"/>
      <c r="AF147" s="41"/>
      <c r="AG147" s="45"/>
      <c r="AH147" s="42"/>
      <c r="AI147" s="42"/>
      <c r="AJ147" s="42"/>
      <c r="AK147" s="45"/>
      <c r="AL147" s="42"/>
      <c r="AM147" s="42"/>
      <c r="AN147" s="42"/>
      <c r="AO147" s="45"/>
      <c r="AP147" s="42"/>
      <c r="AQ147" s="42"/>
      <c r="AR147" s="42"/>
      <c r="AS147" s="45"/>
      <c r="AT147" s="42"/>
      <c r="AU147" s="41"/>
      <c r="AV147" s="41"/>
      <c r="AW147" s="45"/>
      <c r="AX147" s="42"/>
      <c r="AY147" s="42"/>
      <c r="AZ147" s="42"/>
      <c r="BA147" s="45">
        <v>30000000</v>
      </c>
      <c r="BB147" s="42">
        <v>30000000</v>
      </c>
      <c r="BC147" s="42">
        <v>30000000</v>
      </c>
      <c r="BD147" s="42">
        <v>10000000</v>
      </c>
      <c r="BE147" s="45"/>
      <c r="BF147" s="42"/>
      <c r="BG147" s="41"/>
      <c r="BH147" s="41"/>
      <c r="BI147" s="45"/>
      <c r="BJ147" s="42"/>
      <c r="BK147" s="42"/>
      <c r="BL147" s="42"/>
      <c r="BM147" s="40">
        <f>+AC147+AG147+AK147+AO147+AS147+AW147+BA147+BE147+BI147</f>
        <v>30000000</v>
      </c>
      <c r="BN147" s="41">
        <f t="shared" si="1169"/>
        <v>30000000</v>
      </c>
      <c r="BO147" s="41">
        <f t="shared" si="1169"/>
        <v>30000000</v>
      </c>
      <c r="BP147" s="41">
        <f t="shared" si="1169"/>
        <v>10000000</v>
      </c>
      <c r="BQ147" s="87"/>
      <c r="BR147" s="87"/>
      <c r="BS147" s="87"/>
      <c r="BT147" s="87"/>
      <c r="BU147" s="87"/>
      <c r="BV147" s="87"/>
      <c r="BW147" s="87"/>
      <c r="BX147" s="87"/>
      <c r="BY147" s="87"/>
      <c r="BZ147" s="87"/>
      <c r="CA147" s="86">
        <v>5000000</v>
      </c>
      <c r="CB147" s="87">
        <v>5000000</v>
      </c>
      <c r="CC147" s="87">
        <v>5000000</v>
      </c>
      <c r="CD147" s="87"/>
      <c r="CE147" s="87"/>
      <c r="CF147" s="86"/>
      <c r="CG147" s="87"/>
      <c r="CH147" s="87"/>
      <c r="CI147" s="87"/>
      <c r="CJ147" s="87"/>
      <c r="CK147" s="87"/>
      <c r="CL147" s="87"/>
      <c r="CM147" s="87"/>
      <c r="CN147" s="87"/>
      <c r="CO147" s="87"/>
      <c r="CP147" s="87"/>
      <c r="CQ147" s="87">
        <v>32100000</v>
      </c>
      <c r="CR147" s="87"/>
      <c r="CS147" s="87"/>
      <c r="CT147" s="87"/>
      <c r="CU147" s="87">
        <v>20000000</v>
      </c>
      <c r="CV147" s="87"/>
      <c r="CW147" s="87"/>
      <c r="CX147" s="87"/>
      <c r="CY147" s="87"/>
      <c r="CZ147" s="87"/>
      <c r="DA147" s="87"/>
      <c r="DB147" s="87"/>
      <c r="DC147" s="87"/>
      <c r="DD147" s="87"/>
      <c r="DE147" s="82">
        <f t="shared" si="1170"/>
        <v>32100000</v>
      </c>
      <c r="DF147" s="102">
        <f t="shared" si="1170"/>
        <v>5000000</v>
      </c>
      <c r="DG147" s="102">
        <f t="shared" si="1170"/>
        <v>5000000</v>
      </c>
      <c r="DH147" s="102">
        <f t="shared" si="1170"/>
        <v>5000000</v>
      </c>
      <c r="DI147" s="102">
        <f>CU147</f>
        <v>20000000</v>
      </c>
      <c r="DJ147" s="87"/>
      <c r="DK147" s="86"/>
      <c r="DL147" s="87"/>
      <c r="DM147" s="87"/>
      <c r="DN147" s="87"/>
      <c r="DO147" s="87"/>
      <c r="DP147" s="87"/>
      <c r="DQ147" s="87"/>
      <c r="DR147" s="87"/>
      <c r="DS147" s="87"/>
      <c r="DT147" s="87">
        <v>10000000</v>
      </c>
      <c r="DU147" s="87">
        <v>10000000</v>
      </c>
      <c r="DV147" s="87">
        <v>10000000</v>
      </c>
      <c r="DW147" s="87"/>
      <c r="DX147" s="87"/>
      <c r="DY147" s="87"/>
      <c r="DZ147" s="87"/>
      <c r="EA147" s="87"/>
      <c r="EB147" s="87"/>
      <c r="EC147" s="87"/>
      <c r="ED147" s="87"/>
      <c r="EE147" s="87"/>
      <c r="EF147" s="87"/>
      <c r="EG147" s="87"/>
      <c r="EH147" s="87"/>
      <c r="EI147" s="87"/>
      <c r="EJ147" s="87">
        <v>24300000</v>
      </c>
      <c r="EK147" s="87"/>
      <c r="EL147" s="87"/>
      <c r="EM147" s="87"/>
      <c r="EN147" s="87"/>
      <c r="EO147" s="87"/>
      <c r="EP147" s="87"/>
      <c r="EQ147" s="87"/>
      <c r="ER147" s="87"/>
      <c r="ES147" s="87"/>
      <c r="ET147" s="87"/>
      <c r="EU147" s="87"/>
      <c r="EV147" s="87"/>
      <c r="EW147" s="82">
        <f t="shared" si="1171"/>
        <v>24300000</v>
      </c>
      <c r="EX147" s="90">
        <f t="shared" si="1171"/>
        <v>10000000</v>
      </c>
      <c r="EY147" s="90">
        <f t="shared" si="1172"/>
        <v>10000000</v>
      </c>
      <c r="EZ147" s="90">
        <f t="shared" si="1172"/>
        <v>10000000</v>
      </c>
      <c r="FA147" s="173"/>
      <c r="FB147" s="87"/>
      <c r="FC147" s="88"/>
      <c r="FD147" s="88"/>
      <c r="FE147" s="88"/>
      <c r="FF147" s="133"/>
      <c r="FG147" s="87"/>
      <c r="FH147" s="87">
        <v>18417000</v>
      </c>
      <c r="FI147" s="87">
        <v>10666633</v>
      </c>
      <c r="FJ147" s="87">
        <v>10666633</v>
      </c>
      <c r="FK147" s="87"/>
      <c r="FL147" s="87"/>
      <c r="FM147" s="87">
        <v>9937000</v>
      </c>
      <c r="FN147" s="87">
        <v>9924250</v>
      </c>
      <c r="FO147" s="87">
        <v>9924250</v>
      </c>
      <c r="FP147" s="87"/>
      <c r="FQ147" s="87"/>
      <c r="FR147" s="87"/>
      <c r="FS147" s="87"/>
      <c r="FT147" s="87"/>
      <c r="FU147" s="87"/>
      <c r="FV147" s="87"/>
      <c r="FW147" s="87"/>
      <c r="FX147" s="87"/>
      <c r="FY147" s="87"/>
      <c r="FZ147" s="87"/>
      <c r="GA147" s="87"/>
      <c r="GB147" s="87"/>
      <c r="GC147" s="87"/>
      <c r="GD147" s="87"/>
      <c r="GE147" s="87"/>
      <c r="GF147" s="87">
        <v>21500000</v>
      </c>
      <c r="GG147" s="87"/>
      <c r="GH147" s="87"/>
      <c r="GI147" s="87"/>
      <c r="GJ147" s="87"/>
      <c r="GK147" s="87"/>
      <c r="GL147" s="87"/>
      <c r="GM147" s="87"/>
      <c r="GN147" s="87"/>
      <c r="GO147" s="87"/>
      <c r="GP147" s="87"/>
      <c r="GQ147" s="87"/>
      <c r="GR147" s="87"/>
      <c r="GS147" s="87"/>
      <c r="GT147" s="87"/>
      <c r="GU147" s="82">
        <f>FB147+FG147+FL147+FQ147+FV147+GA147+GF147+GK147+GP147</f>
        <v>21500000</v>
      </c>
      <c r="GV147" s="82">
        <f t="shared" si="1173"/>
        <v>28354000</v>
      </c>
      <c r="GW147" s="82">
        <f t="shared" si="1173"/>
        <v>20590883</v>
      </c>
      <c r="GX147" s="82">
        <f t="shared" si="1173"/>
        <v>20590883</v>
      </c>
      <c r="GY147" s="792">
        <f t="shared" si="1173"/>
        <v>0</v>
      </c>
      <c r="GZ147" s="792">
        <f t="shared" si="1174"/>
        <v>0</v>
      </c>
      <c r="HA147" s="792">
        <f t="shared" si="1175"/>
        <v>0</v>
      </c>
      <c r="HB147" s="792">
        <f t="shared" si="1176"/>
        <v>0</v>
      </c>
      <c r="HC147" s="792">
        <f t="shared" si="1177"/>
        <v>0</v>
      </c>
      <c r="HD147" s="792">
        <f t="shared" si="1178"/>
        <v>0</v>
      </c>
      <c r="HE147" s="792">
        <f t="shared" si="1179"/>
        <v>0</v>
      </c>
      <c r="HF147" s="792">
        <f t="shared" si="1180"/>
        <v>18417000</v>
      </c>
      <c r="HG147" s="792">
        <f t="shared" si="1181"/>
        <v>10666633</v>
      </c>
      <c r="HH147" s="792">
        <f t="shared" si="1182"/>
        <v>10666633</v>
      </c>
      <c r="HI147" s="792">
        <f t="shared" si="1183"/>
        <v>0</v>
      </c>
      <c r="HJ147" s="792">
        <f t="shared" si="1184"/>
        <v>0</v>
      </c>
      <c r="HK147" s="792">
        <f t="shared" si="1185"/>
        <v>24937000</v>
      </c>
      <c r="HL147" s="792">
        <f t="shared" si="1186"/>
        <v>24924250</v>
      </c>
      <c r="HM147" s="792">
        <f t="shared" si="1187"/>
        <v>24924250</v>
      </c>
      <c r="HN147" s="792">
        <f t="shared" si="1188"/>
        <v>0</v>
      </c>
      <c r="HO147" s="792">
        <f t="shared" si="1189"/>
        <v>0</v>
      </c>
      <c r="HP147" s="792">
        <f t="shared" si="1190"/>
        <v>0</v>
      </c>
      <c r="HQ147" s="792">
        <f t="shared" si="1191"/>
        <v>0</v>
      </c>
      <c r="HR147" s="792">
        <f t="shared" si="1192"/>
        <v>0</v>
      </c>
      <c r="HS147" s="792">
        <f t="shared" si="1193"/>
        <v>0</v>
      </c>
      <c r="HT147" s="792">
        <f t="shared" si="1194"/>
        <v>0</v>
      </c>
      <c r="HU147" s="792">
        <f t="shared" si="1195"/>
        <v>0</v>
      </c>
      <c r="HV147" s="792">
        <f t="shared" si="1196"/>
        <v>0</v>
      </c>
      <c r="HW147" s="792">
        <f t="shared" si="1197"/>
        <v>0</v>
      </c>
      <c r="HX147" s="792">
        <f t="shared" si="1198"/>
        <v>0</v>
      </c>
      <c r="HY147" s="792">
        <f t="shared" si="1199"/>
        <v>0</v>
      </c>
      <c r="HZ147" s="792">
        <f t="shared" si="1200"/>
        <v>0</v>
      </c>
      <c r="IA147" s="792">
        <f t="shared" si="1201"/>
        <v>0</v>
      </c>
      <c r="IB147" s="792">
        <f t="shared" si="1202"/>
        <v>0</v>
      </c>
      <c r="IC147" s="792">
        <f t="shared" si="1203"/>
        <v>0</v>
      </c>
      <c r="ID147" s="792">
        <f t="shared" si="1204"/>
        <v>107900000</v>
      </c>
      <c r="IE147" s="792">
        <f t="shared" si="1205"/>
        <v>30000000</v>
      </c>
      <c r="IF147" s="792">
        <f t="shared" si="1206"/>
        <v>30000000</v>
      </c>
      <c r="IG147" s="792">
        <f t="shared" si="1207"/>
        <v>10000000</v>
      </c>
      <c r="IH147" s="792">
        <f t="shared" si="1208"/>
        <v>20000000</v>
      </c>
      <c r="II147" s="792">
        <f t="shared" si="1209"/>
        <v>0</v>
      </c>
      <c r="IJ147" s="792">
        <f t="shared" si="1210"/>
        <v>0</v>
      </c>
      <c r="IK147" s="792">
        <f t="shared" si="1211"/>
        <v>0</v>
      </c>
      <c r="IL147" s="792">
        <f t="shared" si="1212"/>
        <v>0</v>
      </c>
      <c r="IM147" s="792">
        <f t="shared" si="1213"/>
        <v>0</v>
      </c>
      <c r="IN147" s="792">
        <f t="shared" si="1214"/>
        <v>0</v>
      </c>
      <c r="IO147" s="792"/>
      <c r="IP147" s="792"/>
      <c r="IQ147" s="792"/>
      <c r="IR147" s="792"/>
      <c r="IS147" s="792">
        <f t="shared" si="1215"/>
        <v>107900000</v>
      </c>
      <c r="IT147" s="792">
        <f t="shared" si="1216"/>
        <v>73354000</v>
      </c>
      <c r="IU147" s="792">
        <f t="shared" si="1217"/>
        <v>65590883</v>
      </c>
      <c r="IV147" s="792">
        <f t="shared" si="1218"/>
        <v>45590883</v>
      </c>
      <c r="IW147" s="793">
        <f t="shared" si="1219"/>
        <v>20000000</v>
      </c>
    </row>
    <row r="148" spans="1:257" ht="62.25" customHeight="1" x14ac:dyDescent="0.2">
      <c r="A148" s="346"/>
      <c r="B148" s="346"/>
      <c r="C148" s="284">
        <v>17</v>
      </c>
      <c r="D148" s="293" t="s">
        <v>299</v>
      </c>
      <c r="E148" s="446" t="s">
        <v>300</v>
      </c>
      <c r="F148" s="447">
        <v>0.5</v>
      </c>
      <c r="G148" s="800">
        <v>105</v>
      </c>
      <c r="H148" s="848" t="s">
        <v>366</v>
      </c>
      <c r="I148" s="450" t="s">
        <v>365</v>
      </c>
      <c r="J148" s="795" t="s">
        <v>266</v>
      </c>
      <c r="K148" s="798">
        <v>1</v>
      </c>
      <c r="L148" s="429" t="s">
        <v>58</v>
      </c>
      <c r="M148" s="437">
        <v>43</v>
      </c>
      <c r="N148" s="430">
        <v>47</v>
      </c>
      <c r="O148" s="430">
        <v>47</v>
      </c>
      <c r="P148" s="431">
        <v>45</v>
      </c>
      <c r="Q148" s="430">
        <v>47</v>
      </c>
      <c r="R148" s="275"/>
      <c r="S148" s="432">
        <v>48</v>
      </c>
      <c r="T148" s="430">
        <v>47</v>
      </c>
      <c r="U148" s="430"/>
      <c r="V148" s="431">
        <v>49</v>
      </c>
      <c r="W148" s="801">
        <v>47</v>
      </c>
      <c r="X148" s="429"/>
      <c r="Y148" s="757">
        <v>47</v>
      </c>
      <c r="Z148" s="427">
        <f>BM148/$BM$139</f>
        <v>7.3170731707317077E-3</v>
      </c>
      <c r="AA148" s="273">
        <v>4</v>
      </c>
      <c r="AB148" s="347" t="s">
        <v>114</v>
      </c>
      <c r="AC148" s="45"/>
      <c r="AD148" s="42"/>
      <c r="AE148" s="41"/>
      <c r="AF148" s="41"/>
      <c r="AG148" s="45"/>
      <c r="AH148" s="42"/>
      <c r="AI148" s="42"/>
      <c r="AJ148" s="42"/>
      <c r="AK148" s="45">
        <v>30000000</v>
      </c>
      <c r="AL148" s="42">
        <v>0</v>
      </c>
      <c r="AM148" s="42"/>
      <c r="AN148" s="42"/>
      <c r="AO148" s="45"/>
      <c r="AP148" s="42"/>
      <c r="AQ148" s="42"/>
      <c r="AR148" s="42"/>
      <c r="AS148" s="45"/>
      <c r="AT148" s="42"/>
      <c r="AU148" s="41"/>
      <c r="AV148" s="41"/>
      <c r="AW148" s="45"/>
      <c r="AX148" s="42"/>
      <c r="AY148" s="42"/>
      <c r="AZ148" s="42"/>
      <c r="BA148" s="45"/>
      <c r="BB148" s="42"/>
      <c r="BC148" s="42"/>
      <c r="BD148" s="42"/>
      <c r="BE148" s="45"/>
      <c r="BF148" s="42"/>
      <c r="BG148" s="41"/>
      <c r="BH148" s="41"/>
      <c r="BI148" s="45"/>
      <c r="BJ148" s="42"/>
      <c r="BK148" s="42"/>
      <c r="BL148" s="42"/>
      <c r="BM148" s="40">
        <f>+AC148+AG148+AK148+AO148+AS148+AW148+BA148+BE148+BI148</f>
        <v>30000000</v>
      </c>
      <c r="BN148" s="41">
        <f t="shared" si="1169"/>
        <v>0</v>
      </c>
      <c r="BO148" s="41">
        <f t="shared" si="1169"/>
        <v>0</v>
      </c>
      <c r="BP148" s="41">
        <f t="shared" si="1169"/>
        <v>0</v>
      </c>
      <c r="BQ148" s="87"/>
      <c r="BR148" s="87"/>
      <c r="BS148" s="87"/>
      <c r="BT148" s="87"/>
      <c r="BU148" s="87"/>
      <c r="BV148" s="87"/>
      <c r="BW148" s="87"/>
      <c r="BX148" s="87"/>
      <c r="BY148" s="87"/>
      <c r="BZ148" s="87">
        <v>32100000</v>
      </c>
      <c r="CA148" s="87">
        <f>123718585+32100000</f>
        <v>155818585</v>
      </c>
      <c r="CB148" s="87">
        <v>15600000</v>
      </c>
      <c r="CC148" s="87">
        <v>15600000</v>
      </c>
      <c r="CD148" s="87"/>
      <c r="CE148" s="87"/>
      <c r="CF148" s="86"/>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2">
        <f t="shared" si="1170"/>
        <v>32100000</v>
      </c>
      <c r="DF148" s="102">
        <f t="shared" si="1170"/>
        <v>155818585</v>
      </c>
      <c r="DG148" s="102">
        <f t="shared" si="1170"/>
        <v>15600000</v>
      </c>
      <c r="DH148" s="102">
        <f t="shared" si="1170"/>
        <v>15600000</v>
      </c>
      <c r="DI148" s="102"/>
      <c r="DJ148" s="87"/>
      <c r="DK148" s="86"/>
      <c r="DL148" s="87"/>
      <c r="DM148" s="87"/>
      <c r="DN148" s="87"/>
      <c r="DO148" s="86">
        <v>320000000</v>
      </c>
      <c r="DP148" s="87">
        <v>296585872</v>
      </c>
      <c r="DQ148" s="87">
        <v>296585872</v>
      </c>
      <c r="DR148" s="87"/>
      <c r="DS148" s="87"/>
      <c r="DT148" s="87">
        <v>121511175</v>
      </c>
      <c r="DU148" s="87">
        <v>99766288</v>
      </c>
      <c r="DV148" s="87">
        <v>99766288</v>
      </c>
      <c r="DW148" s="478"/>
      <c r="DX148" s="87"/>
      <c r="DY148" s="87"/>
      <c r="DZ148" s="87"/>
      <c r="EA148" s="87"/>
      <c r="EB148" s="87"/>
      <c r="EC148" s="87"/>
      <c r="ED148" s="87"/>
      <c r="EE148" s="87"/>
      <c r="EF148" s="87"/>
      <c r="EG148" s="87"/>
      <c r="EH148" s="87"/>
      <c r="EI148" s="87"/>
      <c r="EJ148" s="87">
        <v>24300000</v>
      </c>
      <c r="EK148" s="87"/>
      <c r="EL148" s="87"/>
      <c r="EM148" s="87"/>
      <c r="EN148" s="87"/>
      <c r="EO148" s="87"/>
      <c r="EP148" s="87"/>
      <c r="EQ148" s="87"/>
      <c r="ER148" s="87"/>
      <c r="ES148" s="87"/>
      <c r="ET148" s="87"/>
      <c r="EU148" s="87"/>
      <c r="EV148" s="87"/>
      <c r="EW148" s="82">
        <f t="shared" si="1171"/>
        <v>24300000</v>
      </c>
      <c r="EX148" s="89">
        <f t="shared" si="1171"/>
        <v>441511175</v>
      </c>
      <c r="EY148" s="90">
        <f t="shared" si="1172"/>
        <v>396352160</v>
      </c>
      <c r="EZ148" s="90">
        <f t="shared" si="1172"/>
        <v>396352160</v>
      </c>
      <c r="FA148" s="173"/>
      <c r="FB148" s="87"/>
      <c r="FC148" s="88"/>
      <c r="FD148" s="88"/>
      <c r="FE148" s="88"/>
      <c r="FF148" s="133"/>
      <c r="FG148" s="87"/>
      <c r="FH148" s="87">
        <v>611744887</v>
      </c>
      <c r="FI148" s="87">
        <v>546273082</v>
      </c>
      <c r="FJ148" s="87">
        <v>546273082</v>
      </c>
      <c r="FK148" s="87"/>
      <c r="FL148" s="87"/>
      <c r="FM148" s="87">
        <v>9937000</v>
      </c>
      <c r="FN148" s="87"/>
      <c r="FO148" s="87"/>
      <c r="FP148" s="87"/>
      <c r="FQ148" s="87"/>
      <c r="FR148" s="87"/>
      <c r="FS148" s="87"/>
      <c r="FT148" s="87"/>
      <c r="FU148" s="87"/>
      <c r="FV148" s="87"/>
      <c r="FW148" s="87"/>
      <c r="FX148" s="87"/>
      <c r="FY148" s="87"/>
      <c r="FZ148" s="87"/>
      <c r="GA148" s="87"/>
      <c r="GB148" s="87"/>
      <c r="GC148" s="87"/>
      <c r="GD148" s="87"/>
      <c r="GE148" s="87"/>
      <c r="GF148" s="87">
        <v>21500000</v>
      </c>
      <c r="GG148" s="87"/>
      <c r="GH148" s="87"/>
      <c r="GI148" s="87"/>
      <c r="GJ148" s="87"/>
      <c r="GK148" s="87"/>
      <c r="GL148" s="87"/>
      <c r="GM148" s="87"/>
      <c r="GN148" s="87"/>
      <c r="GO148" s="87"/>
      <c r="GP148" s="87"/>
      <c r="GQ148" s="87"/>
      <c r="GR148" s="87"/>
      <c r="GS148" s="87"/>
      <c r="GT148" s="87"/>
      <c r="GU148" s="82">
        <f>FB148+FG148+FL148+FQ148+FV148+GA148+GF148+GK148+GP148</f>
        <v>21500000</v>
      </c>
      <c r="GV148" s="82">
        <f t="shared" si="1173"/>
        <v>621681887</v>
      </c>
      <c r="GW148" s="82">
        <f t="shared" si="1173"/>
        <v>546273082</v>
      </c>
      <c r="GX148" s="82">
        <f t="shared" si="1173"/>
        <v>546273082</v>
      </c>
      <c r="GY148" s="792">
        <f t="shared" si="1173"/>
        <v>0</v>
      </c>
      <c r="GZ148" s="792">
        <f t="shared" si="1174"/>
        <v>0</v>
      </c>
      <c r="HA148" s="792">
        <f t="shared" si="1175"/>
        <v>0</v>
      </c>
      <c r="HB148" s="792">
        <f t="shared" si="1176"/>
        <v>0</v>
      </c>
      <c r="HC148" s="792">
        <f t="shared" si="1177"/>
        <v>0</v>
      </c>
      <c r="HD148" s="792">
        <f t="shared" si="1178"/>
        <v>0</v>
      </c>
      <c r="HE148" s="792">
        <f t="shared" si="1179"/>
        <v>0</v>
      </c>
      <c r="HF148" s="792">
        <f t="shared" si="1180"/>
        <v>931744887</v>
      </c>
      <c r="HG148" s="792">
        <f t="shared" si="1181"/>
        <v>842858954</v>
      </c>
      <c r="HH148" s="792">
        <f t="shared" si="1182"/>
        <v>842858954</v>
      </c>
      <c r="HI148" s="792">
        <f t="shared" si="1183"/>
        <v>0</v>
      </c>
      <c r="HJ148" s="792">
        <f t="shared" si="1184"/>
        <v>62100000</v>
      </c>
      <c r="HK148" s="792">
        <f t="shared" si="1185"/>
        <v>287266760</v>
      </c>
      <c r="HL148" s="792">
        <f t="shared" si="1186"/>
        <v>115366288</v>
      </c>
      <c r="HM148" s="792">
        <f t="shared" si="1187"/>
        <v>115366288</v>
      </c>
      <c r="HN148" s="792">
        <f t="shared" si="1188"/>
        <v>0</v>
      </c>
      <c r="HO148" s="792">
        <f t="shared" si="1189"/>
        <v>0</v>
      </c>
      <c r="HP148" s="792">
        <f t="shared" si="1190"/>
        <v>0</v>
      </c>
      <c r="HQ148" s="792">
        <f t="shared" si="1191"/>
        <v>0</v>
      </c>
      <c r="HR148" s="792">
        <f t="shared" si="1192"/>
        <v>0</v>
      </c>
      <c r="HS148" s="792">
        <f t="shared" si="1193"/>
        <v>0</v>
      </c>
      <c r="HT148" s="792">
        <f t="shared" si="1194"/>
        <v>0</v>
      </c>
      <c r="HU148" s="792">
        <f t="shared" si="1195"/>
        <v>0</v>
      </c>
      <c r="HV148" s="792">
        <f t="shared" si="1196"/>
        <v>0</v>
      </c>
      <c r="HW148" s="792">
        <f t="shared" si="1197"/>
        <v>0</v>
      </c>
      <c r="HX148" s="792">
        <f t="shared" si="1198"/>
        <v>0</v>
      </c>
      <c r="HY148" s="792">
        <f t="shared" si="1199"/>
        <v>0</v>
      </c>
      <c r="HZ148" s="792">
        <f t="shared" si="1200"/>
        <v>0</v>
      </c>
      <c r="IA148" s="792">
        <f t="shared" si="1201"/>
        <v>0</v>
      </c>
      <c r="IB148" s="792">
        <f t="shared" si="1202"/>
        <v>0</v>
      </c>
      <c r="IC148" s="792">
        <f t="shared" si="1203"/>
        <v>0</v>
      </c>
      <c r="ID148" s="792">
        <f t="shared" si="1204"/>
        <v>45800000</v>
      </c>
      <c r="IE148" s="792">
        <f t="shared" si="1205"/>
        <v>0</v>
      </c>
      <c r="IF148" s="792">
        <f t="shared" si="1206"/>
        <v>0</v>
      </c>
      <c r="IG148" s="792">
        <f t="shared" si="1207"/>
        <v>0</v>
      </c>
      <c r="IH148" s="792">
        <f t="shared" si="1208"/>
        <v>0</v>
      </c>
      <c r="II148" s="792">
        <f t="shared" si="1209"/>
        <v>0</v>
      </c>
      <c r="IJ148" s="792">
        <f t="shared" si="1210"/>
        <v>0</v>
      </c>
      <c r="IK148" s="792">
        <f t="shared" si="1211"/>
        <v>0</v>
      </c>
      <c r="IL148" s="792">
        <f t="shared" si="1212"/>
        <v>0</v>
      </c>
      <c r="IM148" s="792">
        <f t="shared" si="1213"/>
        <v>0</v>
      </c>
      <c r="IN148" s="792">
        <f t="shared" si="1214"/>
        <v>0</v>
      </c>
      <c r="IO148" s="792"/>
      <c r="IP148" s="792"/>
      <c r="IQ148" s="792"/>
      <c r="IR148" s="792"/>
      <c r="IS148" s="792">
        <f t="shared" si="1215"/>
        <v>107900000</v>
      </c>
      <c r="IT148" s="792">
        <f t="shared" si="1216"/>
        <v>1219011647</v>
      </c>
      <c r="IU148" s="792">
        <f t="shared" si="1217"/>
        <v>958225242</v>
      </c>
      <c r="IV148" s="792">
        <f t="shared" si="1218"/>
        <v>958225242</v>
      </c>
      <c r="IW148" s="793">
        <f t="shared" si="1219"/>
        <v>0</v>
      </c>
    </row>
    <row r="149" spans="1:257" ht="92.25" customHeight="1" x14ac:dyDescent="0.2">
      <c r="A149" s="346"/>
      <c r="B149" s="346"/>
      <c r="C149" s="299">
        <v>18</v>
      </c>
      <c r="D149" s="265" t="s">
        <v>303</v>
      </c>
      <c r="E149" s="272">
        <v>6</v>
      </c>
      <c r="F149" s="272">
        <v>12</v>
      </c>
      <c r="G149" s="800">
        <v>106</v>
      </c>
      <c r="H149" s="848" t="s">
        <v>367</v>
      </c>
      <c r="I149" s="450" t="s">
        <v>368</v>
      </c>
      <c r="J149" s="423" t="s">
        <v>266</v>
      </c>
      <c r="K149" s="437">
        <v>1</v>
      </c>
      <c r="L149" s="429" t="s">
        <v>58</v>
      </c>
      <c r="M149" s="437">
        <v>0</v>
      </c>
      <c r="N149" s="430">
        <v>1</v>
      </c>
      <c r="O149" s="430">
        <v>1</v>
      </c>
      <c r="P149" s="431">
        <v>0</v>
      </c>
      <c r="Q149" s="430">
        <v>1</v>
      </c>
      <c r="R149" s="275"/>
      <c r="S149" s="432">
        <v>1</v>
      </c>
      <c r="T149" s="430">
        <v>1</v>
      </c>
      <c r="U149" s="430"/>
      <c r="V149" s="431">
        <v>1</v>
      </c>
      <c r="W149" s="451">
        <v>1</v>
      </c>
      <c r="X149" s="429"/>
      <c r="Y149" s="757">
        <v>1</v>
      </c>
      <c r="Z149" s="427">
        <f>BM149/$BM$139</f>
        <v>1.2195121951219513E-2</v>
      </c>
      <c r="AA149" s="273">
        <v>4</v>
      </c>
      <c r="AB149" s="347" t="s">
        <v>114</v>
      </c>
      <c r="AC149" s="45"/>
      <c r="AD149" s="42"/>
      <c r="AE149" s="41"/>
      <c r="AF149" s="41"/>
      <c r="AG149" s="45"/>
      <c r="AH149" s="42"/>
      <c r="AI149" s="42"/>
      <c r="AJ149" s="42"/>
      <c r="AK149" s="45">
        <v>50000000</v>
      </c>
      <c r="AL149" s="42">
        <v>0</v>
      </c>
      <c r="AM149" s="42"/>
      <c r="AN149" s="42"/>
      <c r="AO149" s="45"/>
      <c r="AP149" s="42"/>
      <c r="AQ149" s="42"/>
      <c r="AR149" s="42"/>
      <c r="AS149" s="45"/>
      <c r="AT149" s="42"/>
      <c r="AU149" s="41"/>
      <c r="AV149" s="41"/>
      <c r="AW149" s="45"/>
      <c r="AX149" s="42"/>
      <c r="AY149" s="42"/>
      <c r="AZ149" s="42"/>
      <c r="BA149" s="45"/>
      <c r="BB149" s="42"/>
      <c r="BC149" s="42"/>
      <c r="BD149" s="42"/>
      <c r="BE149" s="45"/>
      <c r="BF149" s="42"/>
      <c r="BG149" s="41"/>
      <c r="BH149" s="41"/>
      <c r="BI149" s="45"/>
      <c r="BJ149" s="42"/>
      <c r="BK149" s="42"/>
      <c r="BL149" s="42"/>
      <c r="BM149" s="40">
        <f>+AC149+AG149+AK149+AO149+AS149+AW149+BA149+BE149+BI149</f>
        <v>50000000</v>
      </c>
      <c r="BN149" s="41">
        <f t="shared" si="1169"/>
        <v>0</v>
      </c>
      <c r="BO149" s="41">
        <f t="shared" si="1169"/>
        <v>0</v>
      </c>
      <c r="BP149" s="41">
        <f t="shared" si="1169"/>
        <v>0</v>
      </c>
      <c r="BQ149" s="87"/>
      <c r="BR149" s="87"/>
      <c r="BS149" s="87"/>
      <c r="BT149" s="87"/>
      <c r="BU149" s="87"/>
      <c r="BV149" s="87"/>
      <c r="BW149" s="87"/>
      <c r="BX149" s="87"/>
      <c r="BY149" s="87"/>
      <c r="BZ149" s="87">
        <v>53600000</v>
      </c>
      <c r="CA149" s="87">
        <f>53600000+49500000</f>
        <v>103100000</v>
      </c>
      <c r="CB149" s="87">
        <v>34359000</v>
      </c>
      <c r="CC149" s="87">
        <v>34359000</v>
      </c>
      <c r="CD149" s="87"/>
      <c r="CE149" s="87"/>
      <c r="CF149" s="86"/>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2">
        <f t="shared" si="1170"/>
        <v>53600000</v>
      </c>
      <c r="DF149" s="102">
        <f t="shared" si="1170"/>
        <v>103100000</v>
      </c>
      <c r="DG149" s="102">
        <f t="shared" si="1170"/>
        <v>34359000</v>
      </c>
      <c r="DH149" s="102">
        <f t="shared" si="1170"/>
        <v>34359000</v>
      </c>
      <c r="DI149" s="102"/>
      <c r="DJ149" s="87"/>
      <c r="DK149" s="86"/>
      <c r="DL149" s="87"/>
      <c r="DM149" s="87"/>
      <c r="DN149" s="87"/>
      <c r="DO149" s="87">
        <v>30000000</v>
      </c>
      <c r="DP149" s="87">
        <v>29997250</v>
      </c>
      <c r="DQ149" s="87">
        <v>29997250</v>
      </c>
      <c r="DR149" s="87"/>
      <c r="DS149" s="87"/>
      <c r="DT149" s="87">
        <v>16000000</v>
      </c>
      <c r="DU149" s="87">
        <v>16000000</v>
      </c>
      <c r="DV149" s="87">
        <v>16000000</v>
      </c>
      <c r="DW149" s="87"/>
      <c r="DX149" s="87"/>
      <c r="DY149" s="87"/>
      <c r="DZ149" s="87"/>
      <c r="EA149" s="87"/>
      <c r="EB149" s="87"/>
      <c r="EC149" s="87"/>
      <c r="ED149" s="87"/>
      <c r="EE149" s="87"/>
      <c r="EF149" s="87"/>
      <c r="EG149" s="87"/>
      <c r="EH149" s="87"/>
      <c r="EI149" s="87"/>
      <c r="EJ149" s="87">
        <v>40500000</v>
      </c>
      <c r="EK149" s="87"/>
      <c r="EL149" s="87"/>
      <c r="EM149" s="87"/>
      <c r="EN149" s="87"/>
      <c r="EO149" s="87"/>
      <c r="EP149" s="87"/>
      <c r="EQ149" s="87"/>
      <c r="ER149" s="87"/>
      <c r="ES149" s="87"/>
      <c r="ET149" s="87"/>
      <c r="EU149" s="87"/>
      <c r="EV149" s="87"/>
      <c r="EW149" s="82">
        <f t="shared" si="1171"/>
        <v>40500000</v>
      </c>
      <c r="EX149" s="90">
        <f t="shared" si="1171"/>
        <v>46000000</v>
      </c>
      <c r="EY149" s="90">
        <f t="shared" si="1172"/>
        <v>45997250</v>
      </c>
      <c r="EZ149" s="90">
        <f t="shared" si="1172"/>
        <v>45997250</v>
      </c>
      <c r="FA149" s="173"/>
      <c r="FB149" s="87"/>
      <c r="FC149" s="88"/>
      <c r="FD149" s="88"/>
      <c r="FE149" s="88"/>
      <c r="FF149" s="133"/>
      <c r="FG149" s="87"/>
      <c r="FH149" s="87">
        <v>34100000</v>
      </c>
      <c r="FI149" s="87">
        <v>27092800</v>
      </c>
      <c r="FJ149" s="87">
        <v>27092800</v>
      </c>
      <c r="FK149" s="87"/>
      <c r="FL149" s="87"/>
      <c r="FM149" s="87">
        <v>15900000</v>
      </c>
      <c r="FN149" s="87">
        <v>14236000</v>
      </c>
      <c r="FO149" s="87">
        <v>14236000</v>
      </c>
      <c r="FP149" s="87"/>
      <c r="FQ149" s="87"/>
      <c r="FR149" s="87"/>
      <c r="FS149" s="87"/>
      <c r="FT149" s="87"/>
      <c r="FU149" s="87"/>
      <c r="FV149" s="87"/>
      <c r="FW149" s="87"/>
      <c r="FX149" s="87"/>
      <c r="FY149" s="87"/>
      <c r="FZ149" s="87"/>
      <c r="GA149" s="87"/>
      <c r="GB149" s="87"/>
      <c r="GC149" s="87"/>
      <c r="GD149" s="87"/>
      <c r="GE149" s="87"/>
      <c r="GF149" s="87">
        <v>35900000</v>
      </c>
      <c r="GG149" s="87"/>
      <c r="GH149" s="87"/>
      <c r="GI149" s="87"/>
      <c r="GJ149" s="87"/>
      <c r="GK149" s="87"/>
      <c r="GL149" s="87"/>
      <c r="GM149" s="87"/>
      <c r="GN149" s="87"/>
      <c r="GO149" s="87"/>
      <c r="GP149" s="87"/>
      <c r="GQ149" s="87"/>
      <c r="GR149" s="87"/>
      <c r="GS149" s="87"/>
      <c r="GT149" s="87"/>
      <c r="GU149" s="82">
        <f>FB149+FG149+FL149+FQ149+FV149+GA149+GF149+GK149+GP149</f>
        <v>35900000</v>
      </c>
      <c r="GV149" s="82">
        <f t="shared" si="1173"/>
        <v>50000000</v>
      </c>
      <c r="GW149" s="82">
        <f t="shared" si="1173"/>
        <v>41328800</v>
      </c>
      <c r="GX149" s="82">
        <f t="shared" si="1173"/>
        <v>41328800</v>
      </c>
      <c r="GY149" s="792">
        <f t="shared" si="1173"/>
        <v>0</v>
      </c>
      <c r="GZ149" s="792">
        <f t="shared" si="1174"/>
        <v>0</v>
      </c>
      <c r="HA149" s="792">
        <f t="shared" si="1175"/>
        <v>0</v>
      </c>
      <c r="HB149" s="792">
        <f t="shared" si="1176"/>
        <v>0</v>
      </c>
      <c r="HC149" s="792">
        <f t="shared" si="1177"/>
        <v>0</v>
      </c>
      <c r="HD149" s="792">
        <f t="shared" si="1178"/>
        <v>0</v>
      </c>
      <c r="HE149" s="792">
        <f t="shared" si="1179"/>
        <v>0</v>
      </c>
      <c r="HF149" s="792">
        <f t="shared" si="1180"/>
        <v>64100000</v>
      </c>
      <c r="HG149" s="792">
        <f t="shared" si="1181"/>
        <v>57090050</v>
      </c>
      <c r="HH149" s="792">
        <f t="shared" si="1182"/>
        <v>57090050</v>
      </c>
      <c r="HI149" s="792">
        <f t="shared" si="1183"/>
        <v>0</v>
      </c>
      <c r="HJ149" s="792">
        <f t="shared" si="1184"/>
        <v>103600000</v>
      </c>
      <c r="HK149" s="792">
        <f t="shared" si="1185"/>
        <v>135000000</v>
      </c>
      <c r="HL149" s="792">
        <f t="shared" si="1186"/>
        <v>64595000</v>
      </c>
      <c r="HM149" s="792">
        <f t="shared" si="1187"/>
        <v>64595000</v>
      </c>
      <c r="HN149" s="792">
        <f t="shared" si="1188"/>
        <v>0</v>
      </c>
      <c r="HO149" s="792">
        <f t="shared" si="1189"/>
        <v>0</v>
      </c>
      <c r="HP149" s="792">
        <f t="shared" si="1190"/>
        <v>0</v>
      </c>
      <c r="HQ149" s="792">
        <f t="shared" si="1191"/>
        <v>0</v>
      </c>
      <c r="HR149" s="792">
        <f t="shared" si="1192"/>
        <v>0</v>
      </c>
      <c r="HS149" s="792">
        <f t="shared" si="1193"/>
        <v>0</v>
      </c>
      <c r="HT149" s="792">
        <f t="shared" si="1194"/>
        <v>0</v>
      </c>
      <c r="HU149" s="792">
        <f t="shared" si="1195"/>
        <v>0</v>
      </c>
      <c r="HV149" s="792">
        <f t="shared" si="1196"/>
        <v>0</v>
      </c>
      <c r="HW149" s="792">
        <f t="shared" si="1197"/>
        <v>0</v>
      </c>
      <c r="HX149" s="792">
        <f t="shared" si="1198"/>
        <v>0</v>
      </c>
      <c r="HY149" s="792">
        <f t="shared" si="1199"/>
        <v>0</v>
      </c>
      <c r="HZ149" s="792">
        <f t="shared" si="1200"/>
        <v>0</v>
      </c>
      <c r="IA149" s="792">
        <f t="shared" si="1201"/>
        <v>0</v>
      </c>
      <c r="IB149" s="792">
        <f t="shared" si="1202"/>
        <v>0</v>
      </c>
      <c r="IC149" s="792">
        <f t="shared" si="1203"/>
        <v>0</v>
      </c>
      <c r="ID149" s="792">
        <f t="shared" si="1204"/>
        <v>76400000</v>
      </c>
      <c r="IE149" s="792">
        <f t="shared" si="1205"/>
        <v>0</v>
      </c>
      <c r="IF149" s="792">
        <f t="shared" si="1206"/>
        <v>0</v>
      </c>
      <c r="IG149" s="792">
        <f t="shared" si="1207"/>
        <v>0</v>
      </c>
      <c r="IH149" s="792">
        <f t="shared" si="1208"/>
        <v>0</v>
      </c>
      <c r="II149" s="792">
        <f t="shared" si="1209"/>
        <v>0</v>
      </c>
      <c r="IJ149" s="792">
        <f t="shared" si="1210"/>
        <v>0</v>
      </c>
      <c r="IK149" s="792">
        <f t="shared" si="1211"/>
        <v>0</v>
      </c>
      <c r="IL149" s="792">
        <f t="shared" si="1212"/>
        <v>0</v>
      </c>
      <c r="IM149" s="792">
        <f t="shared" si="1213"/>
        <v>0</v>
      </c>
      <c r="IN149" s="792">
        <f t="shared" si="1214"/>
        <v>0</v>
      </c>
      <c r="IO149" s="792"/>
      <c r="IP149" s="792"/>
      <c r="IQ149" s="792"/>
      <c r="IR149" s="792"/>
      <c r="IS149" s="792">
        <f t="shared" si="1215"/>
        <v>180000000</v>
      </c>
      <c r="IT149" s="792">
        <f t="shared" si="1216"/>
        <v>199100000</v>
      </c>
      <c r="IU149" s="792">
        <f t="shared" si="1217"/>
        <v>121685050</v>
      </c>
      <c r="IV149" s="792">
        <f t="shared" si="1218"/>
        <v>121685050</v>
      </c>
      <c r="IW149" s="793">
        <f t="shared" si="1219"/>
        <v>0</v>
      </c>
    </row>
    <row r="150" spans="1:257" ht="92.25" customHeight="1" x14ac:dyDescent="0.2">
      <c r="A150" s="346"/>
      <c r="B150" s="401"/>
      <c r="C150" s="284">
        <v>19</v>
      </c>
      <c r="D150" s="331" t="s">
        <v>306</v>
      </c>
      <c r="E150" s="369" t="s">
        <v>307</v>
      </c>
      <c r="F150" s="412" t="s">
        <v>308</v>
      </c>
      <c r="G150" s="802">
        <v>107</v>
      </c>
      <c r="H150" s="848" t="s">
        <v>369</v>
      </c>
      <c r="I150" s="265" t="s">
        <v>370</v>
      </c>
      <c r="J150" s="423" t="s">
        <v>266</v>
      </c>
      <c r="K150" s="437">
        <v>1</v>
      </c>
      <c r="L150" s="479" t="s">
        <v>58</v>
      </c>
      <c r="M150" s="273">
        <v>1</v>
      </c>
      <c r="N150" s="273">
        <v>1</v>
      </c>
      <c r="O150" s="267">
        <v>1</v>
      </c>
      <c r="P150" s="424">
        <v>1</v>
      </c>
      <c r="Q150" s="430">
        <v>1</v>
      </c>
      <c r="R150" s="275"/>
      <c r="S150" s="432">
        <v>1</v>
      </c>
      <c r="T150" s="267">
        <v>1</v>
      </c>
      <c r="U150" s="267"/>
      <c r="V150" s="431">
        <v>1</v>
      </c>
      <c r="W150" s="408">
        <v>1</v>
      </c>
      <c r="X150" s="479"/>
      <c r="Y150" s="760">
        <v>1</v>
      </c>
      <c r="Z150" s="480">
        <f>BM150/$BM$145</f>
        <v>0.27777777777777779</v>
      </c>
      <c r="AA150" s="273">
        <v>4</v>
      </c>
      <c r="AB150" s="347" t="s">
        <v>114</v>
      </c>
      <c r="AC150" s="45"/>
      <c r="AD150" s="42"/>
      <c r="AE150" s="41"/>
      <c r="AF150" s="41"/>
      <c r="AG150" s="45"/>
      <c r="AH150" s="42"/>
      <c r="AI150" s="42"/>
      <c r="AJ150" s="42"/>
      <c r="AK150" s="45"/>
      <c r="AL150" s="42">
        <v>80000000</v>
      </c>
      <c r="AM150" s="42">
        <v>988000</v>
      </c>
      <c r="AN150" s="42">
        <v>988000</v>
      </c>
      <c r="AO150" s="45"/>
      <c r="AP150" s="42"/>
      <c r="AQ150" s="42"/>
      <c r="AR150" s="42"/>
      <c r="AS150" s="45"/>
      <c r="AT150" s="42"/>
      <c r="AU150" s="41"/>
      <c r="AV150" s="41"/>
      <c r="AW150" s="45"/>
      <c r="AX150" s="42"/>
      <c r="AY150" s="42"/>
      <c r="AZ150" s="42"/>
      <c r="BA150" s="45">
        <v>50000000</v>
      </c>
      <c r="BB150" s="42">
        <v>50000000</v>
      </c>
      <c r="BC150" s="42"/>
      <c r="BD150" s="42"/>
      <c r="BE150" s="45"/>
      <c r="BF150" s="42"/>
      <c r="BG150" s="41"/>
      <c r="BH150" s="41"/>
      <c r="BI150" s="45"/>
      <c r="BJ150" s="42"/>
      <c r="BK150" s="42"/>
      <c r="BL150" s="42"/>
      <c r="BM150" s="40">
        <f>+AC150+AG150+AK150+AO150+AS150+AW150+BA150+BE150+BI150</f>
        <v>50000000</v>
      </c>
      <c r="BN150" s="41">
        <f t="shared" si="1169"/>
        <v>130000000</v>
      </c>
      <c r="BO150" s="41">
        <f t="shared" si="1169"/>
        <v>988000</v>
      </c>
      <c r="BP150" s="41">
        <f t="shared" si="1169"/>
        <v>988000</v>
      </c>
      <c r="BQ150" s="87"/>
      <c r="BR150" s="87"/>
      <c r="BS150" s="87"/>
      <c r="BT150" s="87"/>
      <c r="BU150" s="87"/>
      <c r="BV150" s="87"/>
      <c r="BW150" s="87"/>
      <c r="BX150" s="87"/>
      <c r="BY150" s="87"/>
      <c r="BZ150" s="87">
        <v>4300000</v>
      </c>
      <c r="CA150" s="86">
        <v>53800000</v>
      </c>
      <c r="CB150" s="87">
        <v>33350945</v>
      </c>
      <c r="CC150" s="87">
        <v>33350945</v>
      </c>
      <c r="CD150" s="87"/>
      <c r="CE150" s="87"/>
      <c r="CF150" s="86"/>
      <c r="CG150" s="87"/>
      <c r="CH150" s="87"/>
      <c r="CI150" s="87"/>
      <c r="CJ150" s="87"/>
      <c r="CK150" s="87"/>
      <c r="CL150" s="87"/>
      <c r="CM150" s="87"/>
      <c r="CN150" s="87"/>
      <c r="CO150" s="87"/>
      <c r="CP150" s="87"/>
      <c r="CQ150" s="87">
        <f>53800000-4300000</f>
        <v>49500000</v>
      </c>
      <c r="CR150" s="87"/>
      <c r="CS150" s="87"/>
      <c r="CT150" s="87"/>
      <c r="CU150" s="87"/>
      <c r="CV150" s="87"/>
      <c r="CW150" s="87"/>
      <c r="CX150" s="87"/>
      <c r="CY150" s="87"/>
      <c r="CZ150" s="87"/>
      <c r="DA150" s="87"/>
      <c r="DB150" s="87"/>
      <c r="DC150" s="87"/>
      <c r="DD150" s="87"/>
      <c r="DE150" s="82">
        <f t="shared" si="1170"/>
        <v>53800000</v>
      </c>
      <c r="DF150" s="102">
        <f t="shared" si="1170"/>
        <v>53800000</v>
      </c>
      <c r="DG150" s="102">
        <f t="shared" si="1170"/>
        <v>33350945</v>
      </c>
      <c r="DH150" s="102">
        <f t="shared" si="1170"/>
        <v>33350945</v>
      </c>
      <c r="DI150" s="102"/>
      <c r="DJ150" s="87"/>
      <c r="DK150" s="86"/>
      <c r="DL150" s="87"/>
      <c r="DM150" s="87"/>
      <c r="DN150" s="87"/>
      <c r="DO150" s="87">
        <v>1044752352</v>
      </c>
      <c r="DP150" s="87">
        <v>1040815542</v>
      </c>
      <c r="DQ150" s="87">
        <v>1040815542</v>
      </c>
      <c r="DR150" s="87"/>
      <c r="DS150" s="87">
        <v>40000000</v>
      </c>
      <c r="DT150" s="87">
        <v>45000000</v>
      </c>
      <c r="DU150" s="87">
        <v>40232376</v>
      </c>
      <c r="DV150" s="87">
        <v>40232376</v>
      </c>
      <c r="DW150" s="87"/>
      <c r="DX150" s="87"/>
      <c r="DY150" s="87"/>
      <c r="DZ150" s="87"/>
      <c r="EA150" s="87"/>
      <c r="EB150" s="87"/>
      <c r="EC150" s="87"/>
      <c r="ED150" s="87"/>
      <c r="EE150" s="87"/>
      <c r="EF150" s="87"/>
      <c r="EG150" s="87"/>
      <c r="EH150" s="87"/>
      <c r="EI150" s="87"/>
      <c r="EJ150" s="87">
        <v>790000</v>
      </c>
      <c r="EK150" s="87"/>
      <c r="EL150" s="87"/>
      <c r="EM150" s="87"/>
      <c r="EN150" s="87"/>
      <c r="EO150" s="87"/>
      <c r="EP150" s="87"/>
      <c r="EQ150" s="87"/>
      <c r="ER150" s="87"/>
      <c r="ES150" s="87"/>
      <c r="ET150" s="87"/>
      <c r="EU150" s="87"/>
      <c r="EV150" s="87"/>
      <c r="EW150" s="82">
        <f t="shared" si="1171"/>
        <v>40790000</v>
      </c>
      <c r="EX150" s="90">
        <f t="shared" si="1171"/>
        <v>1089752352</v>
      </c>
      <c r="EY150" s="90">
        <f t="shared" si="1172"/>
        <v>1081047918</v>
      </c>
      <c r="EZ150" s="90">
        <f t="shared" si="1172"/>
        <v>1081047918</v>
      </c>
      <c r="FA150" s="173"/>
      <c r="FB150" s="87"/>
      <c r="FC150" s="88"/>
      <c r="FD150" s="88"/>
      <c r="FE150" s="88"/>
      <c r="FF150" s="133"/>
      <c r="FG150" s="87"/>
      <c r="FH150" s="87">
        <v>1000000000</v>
      </c>
      <c r="FI150" s="87">
        <v>1000000000</v>
      </c>
      <c r="FJ150" s="87">
        <v>1000000000</v>
      </c>
      <c r="FK150" s="87"/>
      <c r="FL150" s="87">
        <v>20000000</v>
      </c>
      <c r="FM150" s="788">
        <v>294717884</v>
      </c>
      <c r="FN150" s="788">
        <v>176351593</v>
      </c>
      <c r="FO150" s="788">
        <v>176351593</v>
      </c>
      <c r="FP150" s="87"/>
      <c r="FQ150" s="87"/>
      <c r="FR150" s="788"/>
      <c r="FS150" s="87"/>
      <c r="FT150" s="87"/>
      <c r="FU150" s="87"/>
      <c r="FV150" s="87"/>
      <c r="FW150" s="87"/>
      <c r="FX150" s="87"/>
      <c r="FY150" s="87"/>
      <c r="FZ150" s="87"/>
      <c r="GA150" s="87"/>
      <c r="GB150" s="87"/>
      <c r="GC150" s="87"/>
      <c r="GD150" s="87"/>
      <c r="GE150" s="87"/>
      <c r="GF150" s="87">
        <v>16072700.0033333</v>
      </c>
      <c r="GG150" s="87"/>
      <c r="GH150" s="87"/>
      <c r="GI150" s="87"/>
      <c r="GJ150" s="87"/>
      <c r="GK150" s="87"/>
      <c r="GL150" s="87"/>
      <c r="GM150" s="87"/>
      <c r="GN150" s="87"/>
      <c r="GO150" s="87"/>
      <c r="GP150" s="87"/>
      <c r="GQ150" s="87"/>
      <c r="GR150" s="87"/>
      <c r="GS150" s="87"/>
      <c r="GT150" s="87"/>
      <c r="GU150" s="82">
        <f>FB150+FG150+FL150+FQ150+FV150+GA150+GF150+GK150+GP150</f>
        <v>36072700.0033333</v>
      </c>
      <c r="GV150" s="82">
        <f t="shared" si="1173"/>
        <v>1294717884</v>
      </c>
      <c r="GW150" s="82">
        <f t="shared" si="1173"/>
        <v>1176351593</v>
      </c>
      <c r="GX150" s="82">
        <f t="shared" si="1173"/>
        <v>1176351593</v>
      </c>
      <c r="GY150" s="792">
        <f t="shared" si="1173"/>
        <v>0</v>
      </c>
      <c r="GZ150" s="792">
        <f t="shared" si="1174"/>
        <v>0</v>
      </c>
      <c r="HA150" s="792">
        <f t="shared" si="1175"/>
        <v>0</v>
      </c>
      <c r="HB150" s="792">
        <f t="shared" si="1176"/>
        <v>0</v>
      </c>
      <c r="HC150" s="792">
        <f t="shared" si="1177"/>
        <v>0</v>
      </c>
      <c r="HD150" s="792">
        <f t="shared" si="1178"/>
        <v>0</v>
      </c>
      <c r="HE150" s="792">
        <f t="shared" si="1179"/>
        <v>0</v>
      </c>
      <c r="HF150" s="792">
        <f t="shared" si="1180"/>
        <v>2044752352</v>
      </c>
      <c r="HG150" s="792">
        <f t="shared" si="1181"/>
        <v>2040815542</v>
      </c>
      <c r="HH150" s="792">
        <f t="shared" si="1182"/>
        <v>2040815542</v>
      </c>
      <c r="HI150" s="792">
        <f t="shared" si="1183"/>
        <v>0</v>
      </c>
      <c r="HJ150" s="792">
        <f t="shared" si="1184"/>
        <v>64300000</v>
      </c>
      <c r="HK150" s="792">
        <f t="shared" si="1185"/>
        <v>473517884</v>
      </c>
      <c r="HL150" s="792">
        <f t="shared" si="1186"/>
        <v>250922914</v>
      </c>
      <c r="HM150" s="792">
        <f t="shared" si="1187"/>
        <v>250922914</v>
      </c>
      <c r="HN150" s="792">
        <f t="shared" si="1188"/>
        <v>0</v>
      </c>
      <c r="HO150" s="792">
        <f t="shared" si="1189"/>
        <v>0</v>
      </c>
      <c r="HP150" s="792">
        <f t="shared" si="1190"/>
        <v>0</v>
      </c>
      <c r="HQ150" s="792">
        <f t="shared" si="1191"/>
        <v>0</v>
      </c>
      <c r="HR150" s="792">
        <f t="shared" si="1192"/>
        <v>0</v>
      </c>
      <c r="HS150" s="792">
        <f t="shared" si="1193"/>
        <v>0</v>
      </c>
      <c r="HT150" s="792">
        <f t="shared" si="1194"/>
        <v>0</v>
      </c>
      <c r="HU150" s="792">
        <f t="shared" si="1195"/>
        <v>0</v>
      </c>
      <c r="HV150" s="792">
        <f t="shared" si="1196"/>
        <v>0</v>
      </c>
      <c r="HW150" s="792">
        <f t="shared" si="1197"/>
        <v>0</v>
      </c>
      <c r="HX150" s="792">
        <f t="shared" si="1198"/>
        <v>0</v>
      </c>
      <c r="HY150" s="792">
        <f t="shared" si="1199"/>
        <v>0</v>
      </c>
      <c r="HZ150" s="792">
        <f t="shared" si="1200"/>
        <v>0</v>
      </c>
      <c r="IA150" s="792">
        <f t="shared" si="1201"/>
        <v>0</v>
      </c>
      <c r="IB150" s="792">
        <f t="shared" si="1202"/>
        <v>0</v>
      </c>
      <c r="IC150" s="792">
        <f t="shared" si="1203"/>
        <v>0</v>
      </c>
      <c r="ID150" s="792">
        <f t="shared" si="1204"/>
        <v>116362700.0033333</v>
      </c>
      <c r="IE150" s="792">
        <f t="shared" si="1205"/>
        <v>50000000</v>
      </c>
      <c r="IF150" s="792">
        <f t="shared" si="1206"/>
        <v>0</v>
      </c>
      <c r="IG150" s="792">
        <f t="shared" si="1207"/>
        <v>0</v>
      </c>
      <c r="IH150" s="792">
        <f t="shared" si="1208"/>
        <v>0</v>
      </c>
      <c r="II150" s="792">
        <f t="shared" si="1209"/>
        <v>0</v>
      </c>
      <c r="IJ150" s="792">
        <f t="shared" si="1210"/>
        <v>0</v>
      </c>
      <c r="IK150" s="792">
        <f t="shared" si="1211"/>
        <v>0</v>
      </c>
      <c r="IL150" s="792">
        <f t="shared" si="1212"/>
        <v>0</v>
      </c>
      <c r="IM150" s="792">
        <f t="shared" si="1213"/>
        <v>0</v>
      </c>
      <c r="IN150" s="792">
        <f t="shared" si="1214"/>
        <v>0</v>
      </c>
      <c r="IO150" s="792"/>
      <c r="IP150" s="792"/>
      <c r="IQ150" s="792"/>
      <c r="IR150" s="792"/>
      <c r="IS150" s="792">
        <f t="shared" si="1215"/>
        <v>180662700.0033333</v>
      </c>
      <c r="IT150" s="792">
        <f t="shared" si="1216"/>
        <v>2568270236</v>
      </c>
      <c r="IU150" s="792">
        <f t="shared" si="1217"/>
        <v>2291738456</v>
      </c>
      <c r="IV150" s="792">
        <f t="shared" si="1218"/>
        <v>2291738456</v>
      </c>
      <c r="IW150" s="793">
        <f t="shared" si="1219"/>
        <v>0</v>
      </c>
    </row>
    <row r="151" spans="1:257" ht="24.75" customHeight="1" x14ac:dyDescent="0.2">
      <c r="A151" s="346"/>
      <c r="B151" s="239">
        <v>8</v>
      </c>
      <c r="C151" s="344" t="s">
        <v>371</v>
      </c>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6"/>
      <c r="Z151" s="243"/>
      <c r="AA151" s="243"/>
      <c r="AB151" s="243"/>
      <c r="AC151" s="190">
        <f t="shared" ref="AC151:CN151" si="1220">AC152+AC155+AC157+AC159</f>
        <v>0</v>
      </c>
      <c r="AD151" s="190">
        <f t="shared" si="1220"/>
        <v>0</v>
      </c>
      <c r="AE151" s="190">
        <f t="shared" si="1220"/>
        <v>0</v>
      </c>
      <c r="AF151" s="190">
        <f t="shared" si="1220"/>
        <v>0</v>
      </c>
      <c r="AG151" s="190">
        <f t="shared" si="1220"/>
        <v>0</v>
      </c>
      <c r="AH151" s="190">
        <f t="shared" si="1220"/>
        <v>48879475.450000003</v>
      </c>
      <c r="AI151" s="190">
        <f t="shared" si="1220"/>
        <v>0</v>
      </c>
      <c r="AJ151" s="190">
        <f t="shared" si="1220"/>
        <v>0</v>
      </c>
      <c r="AK151" s="190">
        <f t="shared" si="1220"/>
        <v>110000000</v>
      </c>
      <c r="AL151" s="190">
        <f t="shared" si="1220"/>
        <v>110000000</v>
      </c>
      <c r="AM151" s="190">
        <f t="shared" si="1220"/>
        <v>19020160</v>
      </c>
      <c r="AN151" s="190">
        <f t="shared" si="1220"/>
        <v>19020160</v>
      </c>
      <c r="AO151" s="190">
        <f t="shared" si="1220"/>
        <v>0</v>
      </c>
      <c r="AP151" s="190">
        <f t="shared" si="1220"/>
        <v>0</v>
      </c>
      <c r="AQ151" s="190">
        <f t="shared" si="1220"/>
        <v>0</v>
      </c>
      <c r="AR151" s="190">
        <f t="shared" si="1220"/>
        <v>0</v>
      </c>
      <c r="AS151" s="190">
        <f t="shared" si="1220"/>
        <v>0</v>
      </c>
      <c r="AT151" s="190">
        <f t="shared" si="1220"/>
        <v>0</v>
      </c>
      <c r="AU151" s="190">
        <f t="shared" si="1220"/>
        <v>0</v>
      </c>
      <c r="AV151" s="190">
        <f t="shared" si="1220"/>
        <v>0</v>
      </c>
      <c r="AW151" s="190">
        <f t="shared" si="1220"/>
        <v>0</v>
      </c>
      <c r="AX151" s="190">
        <f t="shared" si="1220"/>
        <v>0</v>
      </c>
      <c r="AY151" s="190">
        <f t="shared" si="1220"/>
        <v>0</v>
      </c>
      <c r="AZ151" s="190">
        <f t="shared" si="1220"/>
        <v>0</v>
      </c>
      <c r="BA151" s="190">
        <f t="shared" si="1220"/>
        <v>13358299770</v>
      </c>
      <c r="BB151" s="190">
        <f t="shared" si="1220"/>
        <v>15728481280</v>
      </c>
      <c r="BC151" s="190">
        <f t="shared" si="1220"/>
        <v>14854768864.15</v>
      </c>
      <c r="BD151" s="190">
        <f t="shared" si="1220"/>
        <v>14852568863.15</v>
      </c>
      <c r="BE151" s="190">
        <f t="shared" si="1220"/>
        <v>0</v>
      </c>
      <c r="BF151" s="190">
        <f t="shared" si="1220"/>
        <v>0</v>
      </c>
      <c r="BG151" s="190">
        <f t="shared" si="1220"/>
        <v>0</v>
      </c>
      <c r="BH151" s="190">
        <f t="shared" si="1220"/>
        <v>0</v>
      </c>
      <c r="BI151" s="190">
        <f t="shared" si="1220"/>
        <v>0</v>
      </c>
      <c r="BJ151" s="190">
        <f t="shared" si="1220"/>
        <v>0</v>
      </c>
      <c r="BK151" s="190">
        <f t="shared" si="1220"/>
        <v>0</v>
      </c>
      <c r="BL151" s="190">
        <f t="shared" si="1220"/>
        <v>0</v>
      </c>
      <c r="BM151" s="190">
        <f t="shared" si="1220"/>
        <v>13468299770</v>
      </c>
      <c r="BN151" s="190">
        <f t="shared" si="1220"/>
        <v>15887360755.450001</v>
      </c>
      <c r="BO151" s="190">
        <f t="shared" si="1220"/>
        <v>14873789024.15</v>
      </c>
      <c r="BP151" s="190">
        <f t="shared" si="1220"/>
        <v>14871589023.15</v>
      </c>
      <c r="BQ151" s="190">
        <f t="shared" si="1220"/>
        <v>0</v>
      </c>
      <c r="BR151" s="190">
        <f t="shared" si="1220"/>
        <v>0</v>
      </c>
      <c r="BS151" s="190">
        <f t="shared" si="1220"/>
        <v>0</v>
      </c>
      <c r="BT151" s="190">
        <f t="shared" si="1220"/>
        <v>0</v>
      </c>
      <c r="BU151" s="190">
        <f t="shared" si="1220"/>
        <v>0</v>
      </c>
      <c r="BV151" s="190">
        <f t="shared" si="1220"/>
        <v>0</v>
      </c>
      <c r="BW151" s="190">
        <f t="shared" si="1220"/>
        <v>0</v>
      </c>
      <c r="BX151" s="190">
        <f t="shared" si="1220"/>
        <v>0</v>
      </c>
      <c r="BY151" s="190">
        <f t="shared" si="1220"/>
        <v>0</v>
      </c>
      <c r="BZ151" s="190">
        <f t="shared" si="1220"/>
        <v>110000000</v>
      </c>
      <c r="CA151" s="190">
        <f t="shared" si="1220"/>
        <v>122600000</v>
      </c>
      <c r="CB151" s="190">
        <f t="shared" si="1220"/>
        <v>44275867</v>
      </c>
      <c r="CC151" s="190">
        <f t="shared" si="1220"/>
        <v>44275867</v>
      </c>
      <c r="CD151" s="190">
        <f t="shared" si="1220"/>
        <v>0</v>
      </c>
      <c r="CE151" s="190">
        <f t="shared" si="1220"/>
        <v>0</v>
      </c>
      <c r="CF151" s="190">
        <f t="shared" si="1220"/>
        <v>0</v>
      </c>
      <c r="CG151" s="190">
        <f t="shared" si="1220"/>
        <v>0</v>
      </c>
      <c r="CH151" s="190">
        <f t="shared" si="1220"/>
        <v>0</v>
      </c>
      <c r="CI151" s="190">
        <f t="shared" si="1220"/>
        <v>0</v>
      </c>
      <c r="CJ151" s="190">
        <f t="shared" si="1220"/>
        <v>0</v>
      </c>
      <c r="CK151" s="190">
        <f t="shared" si="1220"/>
        <v>0</v>
      </c>
      <c r="CL151" s="190">
        <f t="shared" si="1220"/>
        <v>0</v>
      </c>
      <c r="CM151" s="190">
        <f t="shared" si="1220"/>
        <v>0</v>
      </c>
      <c r="CN151" s="190">
        <f t="shared" si="1220"/>
        <v>0</v>
      </c>
      <c r="CO151" s="190">
        <f t="shared" ref="CO151:EV151" si="1221">CO152+CO155+CO157+CO159</f>
        <v>0</v>
      </c>
      <c r="CP151" s="190">
        <f t="shared" si="1221"/>
        <v>0</v>
      </c>
      <c r="CQ151" s="190">
        <f t="shared" si="1221"/>
        <v>13708702903.85</v>
      </c>
      <c r="CR151" s="190">
        <f t="shared" si="1221"/>
        <v>19329811521</v>
      </c>
      <c r="CS151" s="190">
        <f t="shared" si="1221"/>
        <v>19046710193</v>
      </c>
      <c r="CT151" s="190">
        <f t="shared" si="1221"/>
        <v>19046710193</v>
      </c>
      <c r="CU151" s="190">
        <f t="shared" si="1221"/>
        <v>0</v>
      </c>
      <c r="CV151" s="190">
        <f t="shared" si="1221"/>
        <v>0</v>
      </c>
      <c r="CW151" s="190">
        <f t="shared" si="1221"/>
        <v>0</v>
      </c>
      <c r="CX151" s="190">
        <f t="shared" si="1221"/>
        <v>0</v>
      </c>
      <c r="CY151" s="190">
        <f t="shared" si="1221"/>
        <v>0</v>
      </c>
      <c r="CZ151" s="190">
        <f t="shared" si="1221"/>
        <v>0</v>
      </c>
      <c r="DA151" s="190">
        <f t="shared" si="1221"/>
        <v>0</v>
      </c>
      <c r="DB151" s="190">
        <f t="shared" si="1221"/>
        <v>0</v>
      </c>
      <c r="DC151" s="190">
        <f t="shared" si="1221"/>
        <v>0</v>
      </c>
      <c r="DD151" s="190">
        <f t="shared" si="1221"/>
        <v>0</v>
      </c>
      <c r="DE151" s="190">
        <f t="shared" si="1221"/>
        <v>13818702903.85</v>
      </c>
      <c r="DF151" s="190">
        <f t="shared" si="1221"/>
        <v>19452411521</v>
      </c>
      <c r="DG151" s="190">
        <f t="shared" si="1221"/>
        <v>19090986060</v>
      </c>
      <c r="DH151" s="190">
        <f t="shared" si="1221"/>
        <v>19090986060</v>
      </c>
      <c r="DI151" s="190">
        <f t="shared" si="1221"/>
        <v>0</v>
      </c>
      <c r="DJ151" s="190">
        <f t="shared" si="1221"/>
        <v>0</v>
      </c>
      <c r="DK151" s="190">
        <f t="shared" si="1221"/>
        <v>0</v>
      </c>
      <c r="DL151" s="190">
        <f t="shared" si="1221"/>
        <v>0</v>
      </c>
      <c r="DM151" s="190">
        <f t="shared" si="1221"/>
        <v>0</v>
      </c>
      <c r="DN151" s="190">
        <f t="shared" si="1221"/>
        <v>0</v>
      </c>
      <c r="DO151" s="190">
        <f t="shared" si="1221"/>
        <v>245000000</v>
      </c>
      <c r="DP151" s="190">
        <f t="shared" si="1221"/>
        <v>204133051</v>
      </c>
      <c r="DQ151" s="190">
        <f t="shared" si="1221"/>
        <v>15125680</v>
      </c>
      <c r="DR151" s="190">
        <f t="shared" si="1221"/>
        <v>0</v>
      </c>
      <c r="DS151" s="190">
        <f t="shared" si="1221"/>
        <v>40000000</v>
      </c>
      <c r="DT151" s="190">
        <f t="shared" si="1221"/>
        <v>130000000</v>
      </c>
      <c r="DU151" s="190">
        <f t="shared" si="1221"/>
        <v>64959333</v>
      </c>
      <c r="DV151" s="190">
        <f t="shared" si="1221"/>
        <v>64959333</v>
      </c>
      <c r="DW151" s="190">
        <f t="shared" si="1221"/>
        <v>0</v>
      </c>
      <c r="DX151" s="190">
        <f t="shared" si="1221"/>
        <v>0</v>
      </c>
      <c r="DY151" s="190">
        <f t="shared" si="1221"/>
        <v>0</v>
      </c>
      <c r="DZ151" s="190">
        <f t="shared" si="1221"/>
        <v>0</v>
      </c>
      <c r="EA151" s="190">
        <f t="shared" si="1221"/>
        <v>0</v>
      </c>
      <c r="EB151" s="190">
        <f t="shared" si="1221"/>
        <v>0</v>
      </c>
      <c r="EC151" s="190">
        <f t="shared" si="1221"/>
        <v>0</v>
      </c>
      <c r="ED151" s="190">
        <f t="shared" si="1221"/>
        <v>0</v>
      </c>
      <c r="EE151" s="190">
        <f t="shared" si="1221"/>
        <v>0</v>
      </c>
      <c r="EF151" s="190">
        <f t="shared" si="1221"/>
        <v>0</v>
      </c>
      <c r="EG151" s="190">
        <f t="shared" si="1221"/>
        <v>0</v>
      </c>
      <c r="EH151" s="190">
        <f t="shared" si="1221"/>
        <v>0</v>
      </c>
      <c r="EI151" s="190">
        <f t="shared" si="1221"/>
        <v>0</v>
      </c>
      <c r="EJ151" s="190">
        <f t="shared" si="1221"/>
        <v>14119963990.9655</v>
      </c>
      <c r="EK151" s="190">
        <f t="shared" si="1221"/>
        <v>16423881861</v>
      </c>
      <c r="EL151" s="190">
        <f t="shared" si="1221"/>
        <v>16288516576.469999</v>
      </c>
      <c r="EM151" s="190">
        <f t="shared" si="1221"/>
        <v>16222443459.469999</v>
      </c>
      <c r="EN151" s="190">
        <f t="shared" si="1221"/>
        <v>0</v>
      </c>
      <c r="EO151" s="190">
        <f t="shared" si="1221"/>
        <v>0</v>
      </c>
      <c r="EP151" s="190">
        <f t="shared" si="1221"/>
        <v>0</v>
      </c>
      <c r="EQ151" s="190">
        <f t="shared" si="1221"/>
        <v>0</v>
      </c>
      <c r="ER151" s="190">
        <f t="shared" si="1221"/>
        <v>0</v>
      </c>
      <c r="ES151" s="190">
        <f t="shared" si="1221"/>
        <v>0</v>
      </c>
      <c r="ET151" s="190">
        <f t="shared" si="1221"/>
        <v>0</v>
      </c>
      <c r="EU151" s="190">
        <f t="shared" si="1221"/>
        <v>0</v>
      </c>
      <c r="EV151" s="190">
        <f t="shared" si="1221"/>
        <v>0</v>
      </c>
      <c r="EW151" s="190">
        <f t="shared" ref="EW151" si="1222">EW152+EW155+EW157+EW159</f>
        <v>14159963990.9655</v>
      </c>
      <c r="EX151" s="190">
        <f t="shared" ref="EX151:GY151" si="1223">EX152+EX155+EX157+EX159</f>
        <v>16798881861</v>
      </c>
      <c r="EY151" s="190">
        <f t="shared" si="1223"/>
        <v>16557608960.469999</v>
      </c>
      <c r="EZ151" s="190">
        <f t="shared" si="1223"/>
        <v>16302528472.469999</v>
      </c>
      <c r="FA151" s="190">
        <f t="shared" si="1223"/>
        <v>0</v>
      </c>
      <c r="FB151" s="190">
        <f t="shared" si="1223"/>
        <v>0</v>
      </c>
      <c r="FC151" s="190">
        <f t="shared" si="1223"/>
        <v>0</v>
      </c>
      <c r="FD151" s="190">
        <f t="shared" si="1223"/>
        <v>0</v>
      </c>
      <c r="FE151" s="190">
        <f t="shared" si="1223"/>
        <v>0</v>
      </c>
      <c r="FF151" s="190">
        <f t="shared" si="1223"/>
        <v>0</v>
      </c>
      <c r="FG151" s="190">
        <f t="shared" si="1223"/>
        <v>0</v>
      </c>
      <c r="FH151" s="190">
        <f t="shared" si="1223"/>
        <v>40000000</v>
      </c>
      <c r="FI151" s="190">
        <f t="shared" si="1223"/>
        <v>24124100</v>
      </c>
      <c r="FJ151" s="190">
        <f t="shared" si="1223"/>
        <v>24124100</v>
      </c>
      <c r="FK151" s="190">
        <f t="shared" si="1223"/>
        <v>189007371</v>
      </c>
      <c r="FL151" s="190">
        <f t="shared" si="1223"/>
        <v>30000000</v>
      </c>
      <c r="FM151" s="190">
        <f t="shared" si="1223"/>
        <v>67573232</v>
      </c>
      <c r="FN151" s="190">
        <f t="shared" si="1223"/>
        <v>28706230</v>
      </c>
      <c r="FO151" s="190">
        <f t="shared" si="1223"/>
        <v>28706230</v>
      </c>
      <c r="FP151" s="190">
        <f t="shared" si="1223"/>
        <v>0</v>
      </c>
      <c r="FQ151" s="190">
        <f t="shared" si="1223"/>
        <v>0</v>
      </c>
      <c r="FR151" s="190">
        <f t="shared" si="1223"/>
        <v>0</v>
      </c>
      <c r="FS151" s="190">
        <f t="shared" si="1223"/>
        <v>0</v>
      </c>
      <c r="FT151" s="190">
        <f t="shared" si="1223"/>
        <v>0</v>
      </c>
      <c r="FU151" s="190">
        <f t="shared" si="1223"/>
        <v>0</v>
      </c>
      <c r="FV151" s="190">
        <f t="shared" si="1223"/>
        <v>0</v>
      </c>
      <c r="FW151" s="190">
        <f t="shared" si="1223"/>
        <v>0</v>
      </c>
      <c r="FX151" s="190">
        <f t="shared" si="1223"/>
        <v>0</v>
      </c>
      <c r="FY151" s="190">
        <f t="shared" si="1223"/>
        <v>0</v>
      </c>
      <c r="FZ151" s="190">
        <f t="shared" si="1223"/>
        <v>0</v>
      </c>
      <c r="GA151" s="190">
        <f t="shared" si="1223"/>
        <v>0</v>
      </c>
      <c r="GB151" s="190">
        <f t="shared" si="1223"/>
        <v>0</v>
      </c>
      <c r="GC151" s="190">
        <f t="shared" si="1223"/>
        <v>0</v>
      </c>
      <c r="GD151" s="190">
        <f t="shared" si="1223"/>
        <v>0</v>
      </c>
      <c r="GE151" s="190">
        <f t="shared" si="1223"/>
        <v>0</v>
      </c>
      <c r="GF151" s="190">
        <f t="shared" si="1223"/>
        <v>14543562910.694469</v>
      </c>
      <c r="GG151" s="190">
        <f t="shared" si="1223"/>
        <v>2531819816</v>
      </c>
      <c r="GH151" s="190">
        <f t="shared" si="1223"/>
        <v>2531819816</v>
      </c>
      <c r="GI151" s="190">
        <f t="shared" si="1223"/>
        <v>2531819816</v>
      </c>
      <c r="GJ151" s="190">
        <f t="shared" si="1223"/>
        <v>59349419</v>
      </c>
      <c r="GK151" s="190">
        <f t="shared" si="1223"/>
        <v>0</v>
      </c>
      <c r="GL151" s="190">
        <f t="shared" si="1223"/>
        <v>0</v>
      </c>
      <c r="GM151" s="190">
        <f t="shared" si="1223"/>
        <v>0</v>
      </c>
      <c r="GN151" s="190">
        <f t="shared" si="1223"/>
        <v>0</v>
      </c>
      <c r="GO151" s="190">
        <f t="shared" si="1223"/>
        <v>0</v>
      </c>
      <c r="GP151" s="190">
        <f t="shared" si="1223"/>
        <v>0</v>
      </c>
      <c r="GQ151" s="190">
        <f t="shared" si="1223"/>
        <v>0</v>
      </c>
      <c r="GR151" s="190">
        <f t="shared" si="1223"/>
        <v>0</v>
      </c>
      <c r="GS151" s="190">
        <f t="shared" si="1223"/>
        <v>0</v>
      </c>
      <c r="GT151" s="190">
        <f t="shared" si="1223"/>
        <v>0</v>
      </c>
      <c r="GU151" s="190">
        <f t="shared" si="1223"/>
        <v>14573562910.694469</v>
      </c>
      <c r="GV151" s="190">
        <f t="shared" si="1223"/>
        <v>2639393048</v>
      </c>
      <c r="GW151" s="190">
        <f t="shared" si="1223"/>
        <v>2584650146</v>
      </c>
      <c r="GX151" s="190">
        <f t="shared" si="1223"/>
        <v>2584650146</v>
      </c>
      <c r="GY151" s="964">
        <f t="shared" si="1223"/>
        <v>248356790</v>
      </c>
      <c r="GZ151" s="190">
        <f t="shared" ref="GZ151:IW151" si="1224">GZ152+GZ155+GZ157+GZ159</f>
        <v>0</v>
      </c>
      <c r="HA151" s="190">
        <f t="shared" si="1224"/>
        <v>0</v>
      </c>
      <c r="HB151" s="190">
        <f t="shared" si="1224"/>
        <v>0</v>
      </c>
      <c r="HC151" s="190">
        <f t="shared" si="1224"/>
        <v>0</v>
      </c>
      <c r="HD151" s="190">
        <f t="shared" si="1224"/>
        <v>0</v>
      </c>
      <c r="HE151" s="190">
        <f t="shared" si="1224"/>
        <v>0</v>
      </c>
      <c r="HF151" s="190">
        <f t="shared" si="1224"/>
        <v>333879475.44999999</v>
      </c>
      <c r="HG151" s="190">
        <f t="shared" si="1224"/>
        <v>228257151</v>
      </c>
      <c r="HH151" s="190">
        <f t="shared" si="1224"/>
        <v>39249780</v>
      </c>
      <c r="HI151" s="190">
        <f t="shared" si="1224"/>
        <v>189007371</v>
      </c>
      <c r="HJ151" s="190">
        <f t="shared" si="1224"/>
        <v>290000000</v>
      </c>
      <c r="HK151" s="190">
        <f t="shared" si="1224"/>
        <v>430173232</v>
      </c>
      <c r="HL151" s="190">
        <f t="shared" si="1224"/>
        <v>156961590</v>
      </c>
      <c r="HM151" s="190">
        <f t="shared" si="1224"/>
        <v>156961590</v>
      </c>
      <c r="HN151" s="190">
        <f t="shared" si="1224"/>
        <v>0</v>
      </c>
      <c r="HO151" s="190">
        <f t="shared" si="1224"/>
        <v>0</v>
      </c>
      <c r="HP151" s="190">
        <f t="shared" si="1224"/>
        <v>0</v>
      </c>
      <c r="HQ151" s="190">
        <f t="shared" si="1224"/>
        <v>0</v>
      </c>
      <c r="HR151" s="190">
        <f t="shared" si="1224"/>
        <v>0</v>
      </c>
      <c r="HS151" s="190">
        <f t="shared" si="1224"/>
        <v>0</v>
      </c>
      <c r="HT151" s="190">
        <f t="shared" si="1224"/>
        <v>0</v>
      </c>
      <c r="HU151" s="190">
        <f t="shared" si="1224"/>
        <v>0</v>
      </c>
      <c r="HV151" s="190">
        <f t="shared" si="1224"/>
        <v>0</v>
      </c>
      <c r="HW151" s="190">
        <f t="shared" si="1224"/>
        <v>0</v>
      </c>
      <c r="HX151" s="190">
        <f t="shared" si="1224"/>
        <v>0</v>
      </c>
      <c r="HY151" s="190">
        <f t="shared" si="1224"/>
        <v>0</v>
      </c>
      <c r="HZ151" s="190">
        <f t="shared" si="1224"/>
        <v>0</v>
      </c>
      <c r="IA151" s="190">
        <f t="shared" si="1224"/>
        <v>0</v>
      </c>
      <c r="IB151" s="190">
        <f t="shared" si="1224"/>
        <v>0</v>
      </c>
      <c r="IC151" s="190">
        <f t="shared" si="1224"/>
        <v>0</v>
      </c>
      <c r="ID151" s="190">
        <f t="shared" si="1224"/>
        <v>55730529575.509972</v>
      </c>
      <c r="IE151" s="190">
        <f t="shared" si="1224"/>
        <v>54013994478</v>
      </c>
      <c r="IF151" s="190">
        <f t="shared" si="1224"/>
        <v>52721815449.620003</v>
      </c>
      <c r="IG151" s="190">
        <f t="shared" si="1224"/>
        <v>52653542331.620003</v>
      </c>
      <c r="IH151" s="190">
        <f t="shared" si="1224"/>
        <v>59349419</v>
      </c>
      <c r="II151" s="190">
        <f t="shared" si="1224"/>
        <v>0</v>
      </c>
      <c r="IJ151" s="190">
        <f t="shared" si="1224"/>
        <v>0</v>
      </c>
      <c r="IK151" s="190">
        <f t="shared" si="1224"/>
        <v>0</v>
      </c>
      <c r="IL151" s="190">
        <f t="shared" si="1224"/>
        <v>0</v>
      </c>
      <c r="IM151" s="190">
        <f t="shared" si="1224"/>
        <v>0</v>
      </c>
      <c r="IN151" s="190">
        <f t="shared" si="1224"/>
        <v>0</v>
      </c>
      <c r="IO151" s="190">
        <f t="shared" si="1224"/>
        <v>0</v>
      </c>
      <c r="IP151" s="190">
        <f t="shared" si="1224"/>
        <v>0</v>
      </c>
      <c r="IQ151" s="190">
        <f t="shared" si="1224"/>
        <v>0</v>
      </c>
      <c r="IR151" s="190">
        <f t="shared" si="1224"/>
        <v>0</v>
      </c>
      <c r="IS151" s="190">
        <f t="shared" si="1224"/>
        <v>56020529575.509972</v>
      </c>
      <c r="IT151" s="190">
        <f t="shared" si="1224"/>
        <v>54778047185.449997</v>
      </c>
      <c r="IU151" s="190">
        <f t="shared" si="1224"/>
        <v>53107034190.620003</v>
      </c>
      <c r="IV151" s="190">
        <f t="shared" si="1224"/>
        <v>52849753701.620003</v>
      </c>
      <c r="IW151" s="190">
        <f t="shared" si="1224"/>
        <v>248356790</v>
      </c>
    </row>
    <row r="152" spans="1:257" ht="24.75" customHeight="1" x14ac:dyDescent="0.2">
      <c r="A152" s="346"/>
      <c r="B152" s="343"/>
      <c r="C152" s="252">
        <v>25</v>
      </c>
      <c r="D152" s="253" t="s">
        <v>372</v>
      </c>
      <c r="E152" s="481"/>
      <c r="F152" s="482"/>
      <c r="G152" s="255"/>
      <c r="H152" s="255"/>
      <c r="I152" s="255"/>
      <c r="J152" s="255"/>
      <c r="K152" s="255"/>
      <c r="L152" s="255"/>
      <c r="M152" s="255"/>
      <c r="N152" s="255"/>
      <c r="O152" s="255"/>
      <c r="P152" s="255"/>
      <c r="Q152" s="255"/>
      <c r="R152" s="255"/>
      <c r="S152" s="255"/>
      <c r="T152" s="255"/>
      <c r="U152" s="255"/>
      <c r="V152" s="255"/>
      <c r="W152" s="255"/>
      <c r="X152" s="255"/>
      <c r="Y152" s="312"/>
      <c r="Z152" s="255"/>
      <c r="AA152" s="255"/>
      <c r="AB152" s="255"/>
      <c r="AC152" s="38">
        <f t="shared" ref="AC152:BL152" si="1225">SUM(AC153:AC154)</f>
        <v>0</v>
      </c>
      <c r="AD152" s="38">
        <f t="shared" si="1225"/>
        <v>0</v>
      </c>
      <c r="AE152" s="38">
        <f t="shared" si="1225"/>
        <v>0</v>
      </c>
      <c r="AF152" s="38">
        <f t="shared" si="1225"/>
        <v>0</v>
      </c>
      <c r="AG152" s="38">
        <f t="shared" si="1225"/>
        <v>0</v>
      </c>
      <c r="AH152" s="38">
        <f t="shared" si="1225"/>
        <v>0</v>
      </c>
      <c r="AI152" s="38">
        <f t="shared" si="1225"/>
        <v>0</v>
      </c>
      <c r="AJ152" s="38">
        <f t="shared" si="1225"/>
        <v>0</v>
      </c>
      <c r="AK152" s="38">
        <f t="shared" si="1225"/>
        <v>80000000</v>
      </c>
      <c r="AL152" s="38">
        <f t="shared" si="1225"/>
        <v>80000000</v>
      </c>
      <c r="AM152" s="38">
        <f t="shared" si="1225"/>
        <v>9120160</v>
      </c>
      <c r="AN152" s="38">
        <f t="shared" si="1225"/>
        <v>9120160</v>
      </c>
      <c r="AO152" s="38">
        <f t="shared" si="1225"/>
        <v>0</v>
      </c>
      <c r="AP152" s="38">
        <f t="shared" si="1225"/>
        <v>0</v>
      </c>
      <c r="AQ152" s="38">
        <f t="shared" si="1225"/>
        <v>0</v>
      </c>
      <c r="AR152" s="38">
        <f t="shared" si="1225"/>
        <v>0</v>
      </c>
      <c r="AS152" s="38">
        <f t="shared" si="1225"/>
        <v>0</v>
      </c>
      <c r="AT152" s="38">
        <f t="shared" si="1225"/>
        <v>0</v>
      </c>
      <c r="AU152" s="38">
        <f t="shared" si="1225"/>
        <v>0</v>
      </c>
      <c r="AV152" s="38">
        <f t="shared" si="1225"/>
        <v>0</v>
      </c>
      <c r="AW152" s="38">
        <f t="shared" si="1225"/>
        <v>0</v>
      </c>
      <c r="AX152" s="38">
        <f t="shared" si="1225"/>
        <v>0</v>
      </c>
      <c r="AY152" s="38">
        <f t="shared" si="1225"/>
        <v>0</v>
      </c>
      <c r="AZ152" s="38">
        <f t="shared" si="1225"/>
        <v>0</v>
      </c>
      <c r="BA152" s="38">
        <f t="shared" si="1225"/>
        <v>0</v>
      </c>
      <c r="BB152" s="38">
        <f t="shared" si="1225"/>
        <v>0</v>
      </c>
      <c r="BC152" s="38">
        <f t="shared" si="1225"/>
        <v>0</v>
      </c>
      <c r="BD152" s="38">
        <f t="shared" si="1225"/>
        <v>0</v>
      </c>
      <c r="BE152" s="38">
        <f t="shared" si="1225"/>
        <v>0</v>
      </c>
      <c r="BF152" s="38">
        <f t="shared" si="1225"/>
        <v>0</v>
      </c>
      <c r="BG152" s="38">
        <f t="shared" si="1225"/>
        <v>0</v>
      </c>
      <c r="BH152" s="38">
        <f t="shared" si="1225"/>
        <v>0</v>
      </c>
      <c r="BI152" s="38">
        <f t="shared" si="1225"/>
        <v>0</v>
      </c>
      <c r="BJ152" s="38">
        <f t="shared" si="1225"/>
        <v>0</v>
      </c>
      <c r="BK152" s="38">
        <f t="shared" si="1225"/>
        <v>0</v>
      </c>
      <c r="BL152" s="38">
        <f t="shared" si="1225"/>
        <v>0</v>
      </c>
      <c r="BM152" s="38">
        <f t="shared" ref="BM152:DX152" si="1226">SUM(BM153:BM154)</f>
        <v>80000000</v>
      </c>
      <c r="BN152" s="38">
        <f t="shared" si="1226"/>
        <v>80000000</v>
      </c>
      <c r="BO152" s="38">
        <f t="shared" si="1226"/>
        <v>9120160</v>
      </c>
      <c r="BP152" s="38">
        <f t="shared" si="1226"/>
        <v>9120160</v>
      </c>
      <c r="BQ152" s="38">
        <f t="shared" si="1226"/>
        <v>0</v>
      </c>
      <c r="BR152" s="38">
        <f t="shared" si="1226"/>
        <v>0</v>
      </c>
      <c r="BS152" s="38">
        <f t="shared" si="1226"/>
        <v>0</v>
      </c>
      <c r="BT152" s="38">
        <f t="shared" si="1226"/>
        <v>0</v>
      </c>
      <c r="BU152" s="38">
        <f t="shared" si="1226"/>
        <v>0</v>
      </c>
      <c r="BV152" s="38">
        <f t="shared" si="1226"/>
        <v>0</v>
      </c>
      <c r="BW152" s="38">
        <f t="shared" si="1226"/>
        <v>0</v>
      </c>
      <c r="BX152" s="38">
        <f t="shared" si="1226"/>
        <v>0</v>
      </c>
      <c r="BY152" s="38">
        <f t="shared" si="1226"/>
        <v>0</v>
      </c>
      <c r="BZ152" s="38">
        <f t="shared" si="1226"/>
        <v>80000000</v>
      </c>
      <c r="CA152" s="38">
        <f t="shared" si="1226"/>
        <v>80000000</v>
      </c>
      <c r="CB152" s="38">
        <f t="shared" si="1226"/>
        <v>27782003</v>
      </c>
      <c r="CC152" s="38">
        <f t="shared" si="1226"/>
        <v>27782003</v>
      </c>
      <c r="CD152" s="38">
        <f t="shared" si="1226"/>
        <v>0</v>
      </c>
      <c r="CE152" s="38">
        <f t="shared" si="1226"/>
        <v>0</v>
      </c>
      <c r="CF152" s="38">
        <f t="shared" si="1226"/>
        <v>0</v>
      </c>
      <c r="CG152" s="38">
        <f t="shared" si="1226"/>
        <v>0</v>
      </c>
      <c r="CH152" s="38">
        <f t="shared" si="1226"/>
        <v>0</v>
      </c>
      <c r="CI152" s="38">
        <f t="shared" si="1226"/>
        <v>0</v>
      </c>
      <c r="CJ152" s="38">
        <f t="shared" si="1226"/>
        <v>0</v>
      </c>
      <c r="CK152" s="38">
        <f t="shared" si="1226"/>
        <v>0</v>
      </c>
      <c r="CL152" s="38">
        <f t="shared" si="1226"/>
        <v>0</v>
      </c>
      <c r="CM152" s="38">
        <f t="shared" si="1226"/>
        <v>0</v>
      </c>
      <c r="CN152" s="38">
        <f t="shared" si="1226"/>
        <v>0</v>
      </c>
      <c r="CO152" s="38">
        <f t="shared" si="1226"/>
        <v>0</v>
      </c>
      <c r="CP152" s="38">
        <f t="shared" si="1226"/>
        <v>0</v>
      </c>
      <c r="CQ152" s="38">
        <f t="shared" si="1226"/>
        <v>0</v>
      </c>
      <c r="CR152" s="38">
        <f t="shared" si="1226"/>
        <v>0</v>
      </c>
      <c r="CS152" s="38">
        <f t="shared" si="1226"/>
        <v>0</v>
      </c>
      <c r="CT152" s="38">
        <f t="shared" si="1226"/>
        <v>0</v>
      </c>
      <c r="CU152" s="38">
        <f t="shared" si="1226"/>
        <v>0</v>
      </c>
      <c r="CV152" s="38">
        <f t="shared" si="1226"/>
        <v>0</v>
      </c>
      <c r="CW152" s="38">
        <f t="shared" si="1226"/>
        <v>0</v>
      </c>
      <c r="CX152" s="38">
        <f t="shared" si="1226"/>
        <v>0</v>
      </c>
      <c r="CY152" s="38">
        <f t="shared" si="1226"/>
        <v>0</v>
      </c>
      <c r="CZ152" s="38">
        <f t="shared" si="1226"/>
        <v>0</v>
      </c>
      <c r="DA152" s="38">
        <f t="shared" si="1226"/>
        <v>0</v>
      </c>
      <c r="DB152" s="38">
        <f t="shared" si="1226"/>
        <v>0</v>
      </c>
      <c r="DC152" s="38">
        <f t="shared" si="1226"/>
        <v>0</v>
      </c>
      <c r="DD152" s="38">
        <f t="shared" si="1226"/>
        <v>0</v>
      </c>
      <c r="DE152" s="38">
        <f t="shared" si="1226"/>
        <v>80000000</v>
      </c>
      <c r="DF152" s="38">
        <f t="shared" si="1226"/>
        <v>80000000</v>
      </c>
      <c r="DG152" s="38">
        <f t="shared" si="1226"/>
        <v>27782003</v>
      </c>
      <c r="DH152" s="38">
        <f t="shared" si="1226"/>
        <v>27782003</v>
      </c>
      <c r="DI152" s="38">
        <f t="shared" si="1226"/>
        <v>0</v>
      </c>
      <c r="DJ152" s="38">
        <f t="shared" si="1226"/>
        <v>0</v>
      </c>
      <c r="DK152" s="38">
        <f t="shared" si="1226"/>
        <v>0</v>
      </c>
      <c r="DL152" s="38">
        <f t="shared" si="1226"/>
        <v>0</v>
      </c>
      <c r="DM152" s="38">
        <f t="shared" si="1226"/>
        <v>0</v>
      </c>
      <c r="DN152" s="38">
        <f t="shared" si="1226"/>
        <v>0</v>
      </c>
      <c r="DO152" s="38">
        <f t="shared" si="1226"/>
        <v>10000000</v>
      </c>
      <c r="DP152" s="38">
        <f t="shared" si="1226"/>
        <v>8187680</v>
      </c>
      <c r="DQ152" s="38">
        <f t="shared" si="1226"/>
        <v>8187680</v>
      </c>
      <c r="DR152" s="38">
        <f t="shared" si="1226"/>
        <v>0</v>
      </c>
      <c r="DS152" s="38">
        <f t="shared" si="1226"/>
        <v>30000000</v>
      </c>
      <c r="DT152" s="38">
        <f t="shared" si="1226"/>
        <v>47000000</v>
      </c>
      <c r="DU152" s="38">
        <f t="shared" si="1226"/>
        <v>36913333</v>
      </c>
      <c r="DV152" s="38">
        <f t="shared" si="1226"/>
        <v>36913333</v>
      </c>
      <c r="DW152" s="38">
        <f t="shared" si="1226"/>
        <v>0</v>
      </c>
      <c r="DX152" s="38">
        <f t="shared" si="1226"/>
        <v>0</v>
      </c>
      <c r="DY152" s="38">
        <f t="shared" ref="DY152:EW152" si="1227">SUM(DY153:DY154)</f>
        <v>0</v>
      </c>
      <c r="DZ152" s="38">
        <f t="shared" si="1227"/>
        <v>0</v>
      </c>
      <c r="EA152" s="38">
        <f t="shared" si="1227"/>
        <v>0</v>
      </c>
      <c r="EB152" s="38">
        <f t="shared" si="1227"/>
        <v>0</v>
      </c>
      <c r="EC152" s="38">
        <f t="shared" si="1227"/>
        <v>0</v>
      </c>
      <c r="ED152" s="38">
        <f t="shared" si="1227"/>
        <v>0</v>
      </c>
      <c r="EE152" s="38">
        <f t="shared" si="1227"/>
        <v>0</v>
      </c>
      <c r="EF152" s="38">
        <f t="shared" si="1227"/>
        <v>0</v>
      </c>
      <c r="EG152" s="38">
        <f t="shared" si="1227"/>
        <v>0</v>
      </c>
      <c r="EH152" s="38">
        <f t="shared" si="1227"/>
        <v>0</v>
      </c>
      <c r="EI152" s="38">
        <f t="shared" si="1227"/>
        <v>0</v>
      </c>
      <c r="EJ152" s="38">
        <f t="shared" si="1227"/>
        <v>0</v>
      </c>
      <c r="EK152" s="38">
        <f t="shared" si="1227"/>
        <v>0</v>
      </c>
      <c r="EL152" s="38">
        <f t="shared" si="1227"/>
        <v>0</v>
      </c>
      <c r="EM152" s="38">
        <f t="shared" si="1227"/>
        <v>0</v>
      </c>
      <c r="EN152" s="38">
        <f t="shared" si="1227"/>
        <v>0</v>
      </c>
      <c r="EO152" s="38">
        <f t="shared" si="1227"/>
        <v>0</v>
      </c>
      <c r="EP152" s="38">
        <f t="shared" si="1227"/>
        <v>0</v>
      </c>
      <c r="EQ152" s="38">
        <f t="shared" si="1227"/>
        <v>0</v>
      </c>
      <c r="ER152" s="38">
        <f t="shared" si="1227"/>
        <v>0</v>
      </c>
      <c r="ES152" s="38">
        <f t="shared" si="1227"/>
        <v>0</v>
      </c>
      <c r="ET152" s="38">
        <f t="shared" si="1227"/>
        <v>0</v>
      </c>
      <c r="EU152" s="38">
        <f t="shared" si="1227"/>
        <v>0</v>
      </c>
      <c r="EV152" s="38">
        <f t="shared" si="1227"/>
        <v>0</v>
      </c>
      <c r="EW152" s="38">
        <f t="shared" si="1227"/>
        <v>30000000</v>
      </c>
      <c r="EX152" s="38">
        <f t="shared" ref="EX152:GY152" si="1228">SUM(EX153:EX154)</f>
        <v>57000000</v>
      </c>
      <c r="EY152" s="38">
        <f t="shared" si="1228"/>
        <v>45101013</v>
      </c>
      <c r="EZ152" s="38">
        <f t="shared" si="1228"/>
        <v>45101013</v>
      </c>
      <c r="FA152" s="38">
        <f t="shared" si="1228"/>
        <v>0</v>
      </c>
      <c r="FB152" s="38">
        <f t="shared" si="1228"/>
        <v>0</v>
      </c>
      <c r="FC152" s="38">
        <f t="shared" si="1228"/>
        <v>0</v>
      </c>
      <c r="FD152" s="38">
        <f t="shared" si="1228"/>
        <v>0</v>
      </c>
      <c r="FE152" s="38">
        <f t="shared" si="1228"/>
        <v>0</v>
      </c>
      <c r="FF152" s="38">
        <f t="shared" si="1228"/>
        <v>0</v>
      </c>
      <c r="FG152" s="38">
        <f t="shared" si="1228"/>
        <v>0</v>
      </c>
      <c r="FH152" s="38">
        <f t="shared" si="1228"/>
        <v>0</v>
      </c>
      <c r="FI152" s="38">
        <f t="shared" si="1228"/>
        <v>0</v>
      </c>
      <c r="FJ152" s="38">
        <f t="shared" si="1228"/>
        <v>0</v>
      </c>
      <c r="FK152" s="38">
        <f t="shared" si="1228"/>
        <v>0</v>
      </c>
      <c r="FL152" s="38">
        <f t="shared" si="1228"/>
        <v>20000000</v>
      </c>
      <c r="FM152" s="38">
        <f t="shared" si="1228"/>
        <v>36705028</v>
      </c>
      <c r="FN152" s="38">
        <f t="shared" si="1228"/>
        <v>0</v>
      </c>
      <c r="FO152" s="38">
        <f t="shared" si="1228"/>
        <v>0</v>
      </c>
      <c r="FP152" s="38">
        <f t="shared" si="1228"/>
        <v>0</v>
      </c>
      <c r="FQ152" s="38">
        <f t="shared" si="1228"/>
        <v>0</v>
      </c>
      <c r="FR152" s="38">
        <f t="shared" si="1228"/>
        <v>0</v>
      </c>
      <c r="FS152" s="38">
        <f t="shared" si="1228"/>
        <v>0</v>
      </c>
      <c r="FT152" s="38">
        <f t="shared" si="1228"/>
        <v>0</v>
      </c>
      <c r="FU152" s="38">
        <f t="shared" si="1228"/>
        <v>0</v>
      </c>
      <c r="FV152" s="38">
        <f t="shared" si="1228"/>
        <v>0</v>
      </c>
      <c r="FW152" s="38">
        <f t="shared" si="1228"/>
        <v>0</v>
      </c>
      <c r="FX152" s="38">
        <f t="shared" si="1228"/>
        <v>0</v>
      </c>
      <c r="FY152" s="38">
        <f t="shared" si="1228"/>
        <v>0</v>
      </c>
      <c r="FZ152" s="38">
        <f t="shared" si="1228"/>
        <v>0</v>
      </c>
      <c r="GA152" s="38">
        <f t="shared" si="1228"/>
        <v>0</v>
      </c>
      <c r="GB152" s="38">
        <f t="shared" si="1228"/>
        <v>0</v>
      </c>
      <c r="GC152" s="38">
        <f t="shared" si="1228"/>
        <v>0</v>
      </c>
      <c r="GD152" s="38">
        <f t="shared" si="1228"/>
        <v>0</v>
      </c>
      <c r="GE152" s="38">
        <f t="shared" si="1228"/>
        <v>0</v>
      </c>
      <c r="GF152" s="38">
        <f t="shared" si="1228"/>
        <v>0</v>
      </c>
      <c r="GG152" s="38">
        <f t="shared" si="1228"/>
        <v>0</v>
      </c>
      <c r="GH152" s="38">
        <f t="shared" si="1228"/>
        <v>0</v>
      </c>
      <c r="GI152" s="38">
        <f t="shared" si="1228"/>
        <v>0</v>
      </c>
      <c r="GJ152" s="38">
        <f t="shared" si="1228"/>
        <v>0</v>
      </c>
      <c r="GK152" s="38">
        <f t="shared" si="1228"/>
        <v>0</v>
      </c>
      <c r="GL152" s="38">
        <f t="shared" si="1228"/>
        <v>0</v>
      </c>
      <c r="GM152" s="38">
        <f t="shared" si="1228"/>
        <v>0</v>
      </c>
      <c r="GN152" s="38">
        <f t="shared" si="1228"/>
        <v>0</v>
      </c>
      <c r="GO152" s="38">
        <f t="shared" si="1228"/>
        <v>0</v>
      </c>
      <c r="GP152" s="38">
        <f t="shared" si="1228"/>
        <v>0</v>
      </c>
      <c r="GQ152" s="38">
        <f t="shared" si="1228"/>
        <v>0</v>
      </c>
      <c r="GR152" s="38">
        <f t="shared" si="1228"/>
        <v>0</v>
      </c>
      <c r="GS152" s="38">
        <f t="shared" si="1228"/>
        <v>0</v>
      </c>
      <c r="GT152" s="38">
        <f t="shared" si="1228"/>
        <v>0</v>
      </c>
      <c r="GU152" s="38">
        <f t="shared" si="1228"/>
        <v>20000000</v>
      </c>
      <c r="GV152" s="38">
        <f t="shared" si="1228"/>
        <v>36705028</v>
      </c>
      <c r="GW152" s="38">
        <f t="shared" si="1228"/>
        <v>0</v>
      </c>
      <c r="GX152" s="38">
        <f t="shared" si="1228"/>
        <v>0</v>
      </c>
      <c r="GY152" s="724">
        <f t="shared" si="1228"/>
        <v>0</v>
      </c>
      <c r="GZ152" s="38">
        <f t="shared" ref="GZ152:IW152" si="1229">SUM(GZ153:GZ154)</f>
        <v>0</v>
      </c>
      <c r="HA152" s="38">
        <f t="shared" si="1229"/>
        <v>0</v>
      </c>
      <c r="HB152" s="38">
        <f t="shared" si="1229"/>
        <v>0</v>
      </c>
      <c r="HC152" s="38">
        <f t="shared" si="1229"/>
        <v>0</v>
      </c>
      <c r="HD152" s="38">
        <f t="shared" si="1229"/>
        <v>0</v>
      </c>
      <c r="HE152" s="38">
        <f t="shared" si="1229"/>
        <v>0</v>
      </c>
      <c r="HF152" s="38">
        <f t="shared" si="1229"/>
        <v>10000000</v>
      </c>
      <c r="HG152" s="38">
        <f t="shared" si="1229"/>
        <v>8187680</v>
      </c>
      <c r="HH152" s="38">
        <f t="shared" si="1229"/>
        <v>8187680</v>
      </c>
      <c r="HI152" s="38">
        <f t="shared" si="1229"/>
        <v>0</v>
      </c>
      <c r="HJ152" s="38">
        <f t="shared" si="1229"/>
        <v>210000000</v>
      </c>
      <c r="HK152" s="38">
        <f t="shared" si="1229"/>
        <v>243705028</v>
      </c>
      <c r="HL152" s="38">
        <f t="shared" si="1229"/>
        <v>73815496</v>
      </c>
      <c r="HM152" s="38">
        <f t="shared" si="1229"/>
        <v>73815496</v>
      </c>
      <c r="HN152" s="38">
        <f t="shared" si="1229"/>
        <v>0</v>
      </c>
      <c r="HO152" s="38">
        <f t="shared" si="1229"/>
        <v>0</v>
      </c>
      <c r="HP152" s="38">
        <f t="shared" si="1229"/>
        <v>0</v>
      </c>
      <c r="HQ152" s="38">
        <f t="shared" si="1229"/>
        <v>0</v>
      </c>
      <c r="HR152" s="38">
        <f t="shared" si="1229"/>
        <v>0</v>
      </c>
      <c r="HS152" s="38">
        <f t="shared" si="1229"/>
        <v>0</v>
      </c>
      <c r="HT152" s="38">
        <f t="shared" si="1229"/>
        <v>0</v>
      </c>
      <c r="HU152" s="38">
        <f t="shared" si="1229"/>
        <v>0</v>
      </c>
      <c r="HV152" s="38">
        <f t="shared" si="1229"/>
        <v>0</v>
      </c>
      <c r="HW152" s="38">
        <f t="shared" si="1229"/>
        <v>0</v>
      </c>
      <c r="HX152" s="38">
        <f t="shared" si="1229"/>
        <v>0</v>
      </c>
      <c r="HY152" s="38">
        <f t="shared" si="1229"/>
        <v>0</v>
      </c>
      <c r="HZ152" s="38">
        <f t="shared" si="1229"/>
        <v>0</v>
      </c>
      <c r="IA152" s="38">
        <f t="shared" si="1229"/>
        <v>0</v>
      </c>
      <c r="IB152" s="38">
        <f t="shared" si="1229"/>
        <v>0</v>
      </c>
      <c r="IC152" s="38">
        <f t="shared" si="1229"/>
        <v>0</v>
      </c>
      <c r="ID152" s="38">
        <f t="shared" si="1229"/>
        <v>0</v>
      </c>
      <c r="IE152" s="38">
        <f t="shared" si="1229"/>
        <v>0</v>
      </c>
      <c r="IF152" s="38">
        <f t="shared" si="1229"/>
        <v>0</v>
      </c>
      <c r="IG152" s="38">
        <f t="shared" si="1229"/>
        <v>0</v>
      </c>
      <c r="IH152" s="38">
        <f t="shared" si="1229"/>
        <v>0</v>
      </c>
      <c r="II152" s="38">
        <f t="shared" si="1229"/>
        <v>0</v>
      </c>
      <c r="IJ152" s="38">
        <f t="shared" si="1229"/>
        <v>0</v>
      </c>
      <c r="IK152" s="38">
        <f t="shared" si="1229"/>
        <v>0</v>
      </c>
      <c r="IL152" s="38">
        <f t="shared" si="1229"/>
        <v>0</v>
      </c>
      <c r="IM152" s="38">
        <f t="shared" si="1229"/>
        <v>0</v>
      </c>
      <c r="IN152" s="38">
        <f t="shared" si="1229"/>
        <v>0</v>
      </c>
      <c r="IO152" s="38">
        <f t="shared" si="1229"/>
        <v>0</v>
      </c>
      <c r="IP152" s="38">
        <f t="shared" si="1229"/>
        <v>0</v>
      </c>
      <c r="IQ152" s="38">
        <f t="shared" si="1229"/>
        <v>0</v>
      </c>
      <c r="IR152" s="38">
        <f t="shared" si="1229"/>
        <v>0</v>
      </c>
      <c r="IS152" s="38">
        <f t="shared" si="1229"/>
        <v>210000000</v>
      </c>
      <c r="IT152" s="38">
        <f t="shared" si="1229"/>
        <v>253705028</v>
      </c>
      <c r="IU152" s="38">
        <f t="shared" si="1229"/>
        <v>82003176</v>
      </c>
      <c r="IV152" s="38">
        <f t="shared" si="1229"/>
        <v>82003176</v>
      </c>
      <c r="IW152" s="38">
        <f t="shared" si="1229"/>
        <v>0</v>
      </c>
    </row>
    <row r="153" spans="1:257" s="487" customFormat="1" ht="100.5" customHeight="1" x14ac:dyDescent="0.25">
      <c r="A153" s="346"/>
      <c r="B153" s="346"/>
      <c r="C153" s="299">
        <v>16</v>
      </c>
      <c r="D153" s="265" t="s">
        <v>373</v>
      </c>
      <c r="E153" s="299">
        <v>45</v>
      </c>
      <c r="F153" s="299">
        <v>90</v>
      </c>
      <c r="G153" s="800">
        <v>108</v>
      </c>
      <c r="H153" s="849" t="s">
        <v>374</v>
      </c>
      <c r="I153" s="301" t="s">
        <v>375</v>
      </c>
      <c r="J153" s="463" t="s">
        <v>266</v>
      </c>
      <c r="K153" s="491">
        <v>1</v>
      </c>
      <c r="L153" s="288" t="s">
        <v>58</v>
      </c>
      <c r="M153" s="463">
        <v>4</v>
      </c>
      <c r="N153" s="466">
        <v>4</v>
      </c>
      <c r="O153" s="288">
        <v>4</v>
      </c>
      <c r="P153" s="483">
        <v>4</v>
      </c>
      <c r="Q153" s="466">
        <v>4</v>
      </c>
      <c r="R153" s="275"/>
      <c r="S153" s="484">
        <v>4</v>
      </c>
      <c r="T153" s="288">
        <v>4</v>
      </c>
      <c r="U153" s="485"/>
      <c r="V153" s="486">
        <v>4</v>
      </c>
      <c r="W153" s="288">
        <v>4</v>
      </c>
      <c r="X153" s="485"/>
      <c r="Y153" s="486">
        <v>4</v>
      </c>
      <c r="Z153" s="473">
        <f>BM153/$BM$152</f>
        <v>0.125</v>
      </c>
      <c r="AA153" s="300">
        <v>16</v>
      </c>
      <c r="AB153" s="300" t="s">
        <v>376</v>
      </c>
      <c r="AC153" s="59"/>
      <c r="AD153" s="42"/>
      <c r="AE153" s="41"/>
      <c r="AF153" s="41"/>
      <c r="AG153" s="59"/>
      <c r="AH153" s="42"/>
      <c r="AI153" s="42"/>
      <c r="AJ153" s="42"/>
      <c r="AK153" s="59">
        <v>10000000</v>
      </c>
      <c r="AL153" s="42">
        <v>10000000</v>
      </c>
      <c r="AM153" s="42">
        <v>7120160</v>
      </c>
      <c r="AN153" s="42">
        <v>7120160</v>
      </c>
      <c r="AO153" s="59"/>
      <c r="AP153" s="42"/>
      <c r="AQ153" s="42"/>
      <c r="AR153" s="42"/>
      <c r="AS153" s="59"/>
      <c r="AT153" s="42"/>
      <c r="AU153" s="41"/>
      <c r="AV153" s="41"/>
      <c r="AW153" s="59"/>
      <c r="AX153" s="42"/>
      <c r="AY153" s="42"/>
      <c r="AZ153" s="42"/>
      <c r="BA153" s="59"/>
      <c r="BB153" s="42"/>
      <c r="BC153" s="42"/>
      <c r="BD153" s="42"/>
      <c r="BE153" s="59"/>
      <c r="BF153" s="42"/>
      <c r="BG153" s="41"/>
      <c r="BH153" s="41"/>
      <c r="BI153" s="59"/>
      <c r="BJ153" s="42"/>
      <c r="BK153" s="42"/>
      <c r="BL153" s="42"/>
      <c r="BM153" s="40">
        <f>+AC153+AG153+AK153+AO153+AS153+AW153+BA153+BE153+BI153</f>
        <v>10000000</v>
      </c>
      <c r="BN153" s="41">
        <f t="shared" ref="BN153:BP154" si="1230">AD153+AH153+AL153+AP153+AT153+AX153+BB153+BF153+BJ153</f>
        <v>10000000</v>
      </c>
      <c r="BO153" s="41">
        <f t="shared" si="1230"/>
        <v>7120160</v>
      </c>
      <c r="BP153" s="41">
        <f t="shared" si="1230"/>
        <v>7120160</v>
      </c>
      <c r="BQ153" s="84"/>
      <c r="BR153" s="84"/>
      <c r="BS153" s="84"/>
      <c r="BT153" s="84"/>
      <c r="BU153" s="84"/>
      <c r="BV153" s="84"/>
      <c r="BW153" s="84"/>
      <c r="BX153" s="84"/>
      <c r="BY153" s="114"/>
      <c r="BZ153" s="84">
        <v>10000000</v>
      </c>
      <c r="CA153" s="84">
        <v>10000000</v>
      </c>
      <c r="CB153" s="84">
        <v>7856003</v>
      </c>
      <c r="CC153" s="84">
        <v>7856003</v>
      </c>
      <c r="CD153" s="114"/>
      <c r="CE153" s="84"/>
      <c r="CF153" s="84"/>
      <c r="CG153" s="84"/>
      <c r="CH153" s="84"/>
      <c r="CI153" s="84"/>
      <c r="CJ153" s="84"/>
      <c r="CK153" s="84"/>
      <c r="CL153" s="84"/>
      <c r="CM153" s="84"/>
      <c r="CN153" s="84"/>
      <c r="CO153" s="84"/>
      <c r="CP153" s="84"/>
      <c r="CQ153" s="84"/>
      <c r="CR153" s="84"/>
      <c r="CS153" s="84"/>
      <c r="CT153" s="84"/>
      <c r="CU153" s="114"/>
      <c r="CV153" s="84"/>
      <c r="CW153" s="84"/>
      <c r="CX153" s="84"/>
      <c r="CY153" s="84"/>
      <c r="CZ153" s="114"/>
      <c r="DA153" s="84"/>
      <c r="DB153" s="84"/>
      <c r="DC153" s="84"/>
      <c r="DD153" s="84"/>
      <c r="DE153" s="82">
        <f t="shared" ref="DE153:DH154" si="1231">BQ153+BU153+BZ153+CE153+CI153+CM153+CQ153+CV153+DA153</f>
        <v>10000000</v>
      </c>
      <c r="DF153" s="102">
        <f t="shared" si="1231"/>
        <v>10000000</v>
      </c>
      <c r="DG153" s="102">
        <f t="shared" si="1231"/>
        <v>7856003</v>
      </c>
      <c r="DH153" s="102">
        <f t="shared" si="1231"/>
        <v>7856003</v>
      </c>
      <c r="DI153" s="122"/>
      <c r="DJ153" s="84"/>
      <c r="DK153" s="115"/>
      <c r="DL153" s="114"/>
      <c r="DM153" s="114"/>
      <c r="DN153" s="114"/>
      <c r="DO153" s="114">
        <v>10000000</v>
      </c>
      <c r="DP153" s="114">
        <v>8187680</v>
      </c>
      <c r="DQ153" s="114">
        <v>8187680</v>
      </c>
      <c r="DR153" s="114"/>
      <c r="DS153" s="114">
        <v>10000000</v>
      </c>
      <c r="DT153" s="115">
        <v>8187680</v>
      </c>
      <c r="DU153" s="114"/>
      <c r="DV153" s="114"/>
      <c r="DW153" s="114"/>
      <c r="DX153" s="84"/>
      <c r="DY153" s="114"/>
      <c r="DZ153" s="114"/>
      <c r="EA153" s="114"/>
      <c r="EB153" s="114"/>
      <c r="EC153" s="114"/>
      <c r="ED153" s="114"/>
      <c r="EE153" s="114"/>
      <c r="EF153" s="84"/>
      <c r="EG153" s="114"/>
      <c r="EH153" s="114"/>
      <c r="EI153" s="114"/>
      <c r="EJ153" s="114"/>
      <c r="EK153" s="114"/>
      <c r="EL153" s="114"/>
      <c r="EM153" s="114"/>
      <c r="EN153" s="114"/>
      <c r="EO153" s="114"/>
      <c r="EP153" s="114"/>
      <c r="EQ153" s="114"/>
      <c r="ER153" s="114"/>
      <c r="ES153" s="114"/>
      <c r="ET153" s="121"/>
      <c r="EU153" s="121"/>
      <c r="EV153" s="121"/>
      <c r="EW153" s="82">
        <f t="shared" ref="EW153:EX154" si="1232">DJ153+DN153+DS153+DX153+EB153+EF153+EJ153+EN153+ES153</f>
        <v>10000000</v>
      </c>
      <c r="EX153" s="90">
        <f t="shared" si="1232"/>
        <v>18187680</v>
      </c>
      <c r="EY153" s="90">
        <f t="shared" ref="EY153:EZ154" si="1233">DL153+DP153+DU153+DZ153+ED153+EH153+EL153+EP153+EU153</f>
        <v>8187680</v>
      </c>
      <c r="EZ153" s="90">
        <f t="shared" si="1233"/>
        <v>8187680</v>
      </c>
      <c r="FA153" s="136"/>
      <c r="FB153" s="82"/>
      <c r="FC153" s="90"/>
      <c r="FD153" s="90"/>
      <c r="FE153" s="90"/>
      <c r="FF153" s="136"/>
      <c r="FG153" s="114"/>
      <c r="FH153" s="114"/>
      <c r="FI153" s="114"/>
      <c r="FJ153" s="114"/>
      <c r="FK153" s="114"/>
      <c r="FL153" s="114">
        <v>2500000</v>
      </c>
      <c r="FM153" s="114">
        <v>9937000</v>
      </c>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21"/>
      <c r="GR153" s="121"/>
      <c r="GS153" s="121"/>
      <c r="GT153" s="121"/>
      <c r="GU153" s="82">
        <f>FB153+FG153+FL153+FQ153+FV153+GA153+GF153+GK153+GP153</f>
        <v>2500000</v>
      </c>
      <c r="GV153" s="82">
        <f t="shared" ref="GV153:GY154" si="1234">GQ153+GL153+GG153+GB153+FW153+FR153+FM153+FH153+FC153</f>
        <v>9937000</v>
      </c>
      <c r="GW153" s="82">
        <f t="shared" si="1234"/>
        <v>0</v>
      </c>
      <c r="GX153" s="82">
        <f t="shared" si="1234"/>
        <v>0</v>
      </c>
      <c r="GY153" s="792">
        <f t="shared" si="1234"/>
        <v>0</v>
      </c>
      <c r="GZ153" s="792">
        <f t="shared" ref="GZ153:GZ154" si="1235">AC153+BQ153+DJ153+FB153</f>
        <v>0</v>
      </c>
      <c r="HA153" s="792">
        <f t="shared" ref="HA153:HA154" si="1236">AD153+BR153+DK153+FC153</f>
        <v>0</v>
      </c>
      <c r="HB153" s="792">
        <f t="shared" ref="HB153:HB154" si="1237">AE153+BS153+DL153+FD153</f>
        <v>0</v>
      </c>
      <c r="HC153" s="792">
        <f t="shared" ref="HC153:HC154" si="1238">AF153+BT153+DM153+FE153</f>
        <v>0</v>
      </c>
      <c r="HD153" s="792">
        <f t="shared" ref="HD153:HD154" si="1239">FF153</f>
        <v>0</v>
      </c>
      <c r="HE153" s="792">
        <f t="shared" ref="HE153:HE154" si="1240">AG153+BU153+DN153+FG153</f>
        <v>0</v>
      </c>
      <c r="HF153" s="792">
        <f t="shared" ref="HF153:HF154" si="1241">AH153+BV153+DO153+FH153</f>
        <v>10000000</v>
      </c>
      <c r="HG153" s="792">
        <f t="shared" ref="HG153:HG154" si="1242">AI153+BW153+DP153+FI153</f>
        <v>8187680</v>
      </c>
      <c r="HH153" s="792">
        <f t="shared" ref="HH153:HH154" si="1243">AJ153+BX153+DQ153+FJ153</f>
        <v>8187680</v>
      </c>
      <c r="HI153" s="792">
        <f t="shared" ref="HI153:HI154" si="1244">BY153+DR153+FK153</f>
        <v>0</v>
      </c>
      <c r="HJ153" s="792">
        <f t="shared" ref="HJ153:HJ154" si="1245">AK153+BZ153+DS153+FL153</f>
        <v>32500000</v>
      </c>
      <c r="HK153" s="792">
        <f t="shared" ref="HK153:HK154" si="1246">AL153+CA153+DT153+FM153</f>
        <v>38124680</v>
      </c>
      <c r="HL153" s="792">
        <f t="shared" ref="HL153:HL154" si="1247">AM153+CB153+DU153+FN153</f>
        <v>14976163</v>
      </c>
      <c r="HM153" s="792">
        <f t="shared" ref="HM153:HM154" si="1248">AN153+CC153+DV153+FO153</f>
        <v>14976163</v>
      </c>
      <c r="HN153" s="792">
        <f t="shared" ref="HN153:HN154" si="1249">CD153+DW153+FP153</f>
        <v>0</v>
      </c>
      <c r="HO153" s="792">
        <f t="shared" ref="HO153:HO154" si="1250">AO153+CE153+DX153+FQ153</f>
        <v>0</v>
      </c>
      <c r="HP153" s="792">
        <f t="shared" ref="HP153:HP154" si="1251">AP153+CF153+DY153+FR153</f>
        <v>0</v>
      </c>
      <c r="HQ153" s="792">
        <f t="shared" ref="HQ153:HQ154" si="1252">AQ153+CG153+DZ153+FS153</f>
        <v>0</v>
      </c>
      <c r="HR153" s="792">
        <f t="shared" ref="HR153:HR154" si="1253">AR153+CH153+EA153+FT153</f>
        <v>0</v>
      </c>
      <c r="HS153" s="792">
        <f t="shared" ref="HS153:HS154" si="1254">FU153</f>
        <v>0</v>
      </c>
      <c r="HT153" s="792">
        <f t="shared" ref="HT153:HT154" si="1255">AS153+CI153+EB153+FV153</f>
        <v>0</v>
      </c>
      <c r="HU153" s="792">
        <f t="shared" ref="HU153:HU154" si="1256">AT153+CJ153+EC153+FW153</f>
        <v>0</v>
      </c>
      <c r="HV153" s="792">
        <f t="shared" ref="HV153:HV154" si="1257">AU153+CK153+ED153+FX153</f>
        <v>0</v>
      </c>
      <c r="HW153" s="792">
        <f t="shared" ref="HW153:HW154" si="1258">AV153+CL153+EE153+FY153</f>
        <v>0</v>
      </c>
      <c r="HX153" s="792">
        <f t="shared" ref="HX153:HX154" si="1259">FZ153</f>
        <v>0</v>
      </c>
      <c r="HY153" s="792">
        <f t="shared" ref="HY153:HY154" si="1260">AW153+CM153+EF153+GA153</f>
        <v>0</v>
      </c>
      <c r="HZ153" s="792">
        <f t="shared" ref="HZ153:HZ154" si="1261">AX153+CN153+EG153+GB153</f>
        <v>0</v>
      </c>
      <c r="IA153" s="792">
        <f t="shared" ref="IA153:IA154" si="1262">AY153+CO153+EH153+GC153</f>
        <v>0</v>
      </c>
      <c r="IB153" s="792">
        <f t="shared" ref="IB153:IB154" si="1263">AZ153+CP153+EI153+GD153</f>
        <v>0</v>
      </c>
      <c r="IC153" s="792">
        <f t="shared" ref="IC153:IC154" si="1264">GE153</f>
        <v>0</v>
      </c>
      <c r="ID153" s="792">
        <f t="shared" ref="ID153:ID154" si="1265">BA153+CQ153+EJ153+GF153</f>
        <v>0</v>
      </c>
      <c r="IE153" s="792">
        <f t="shared" ref="IE153:IE154" si="1266">BB153+CR153+EK153+GG153</f>
        <v>0</v>
      </c>
      <c r="IF153" s="792">
        <f t="shared" ref="IF153:IF154" si="1267">BC153+CS153+EL153+GH153</f>
        <v>0</v>
      </c>
      <c r="IG153" s="792">
        <f t="shared" ref="IG153:IG154" si="1268">BD153+CT153+EM153+GI153</f>
        <v>0</v>
      </c>
      <c r="IH153" s="792">
        <f t="shared" ref="IH153:IH154" si="1269">CU153+GJ153</f>
        <v>0</v>
      </c>
      <c r="II153" s="792">
        <f t="shared" ref="II153:II154" si="1270">BE153+CV153+EN153+GK153</f>
        <v>0</v>
      </c>
      <c r="IJ153" s="792">
        <f t="shared" ref="IJ153:IJ154" si="1271">BF153+CW153+EO153+GL153</f>
        <v>0</v>
      </c>
      <c r="IK153" s="792">
        <f t="shared" ref="IK153:IK154" si="1272">BG153+CX153+EP153+GM153</f>
        <v>0</v>
      </c>
      <c r="IL153" s="792">
        <f t="shared" ref="IL153:IL154" si="1273">BH153+CY153+EQ153+GM153</f>
        <v>0</v>
      </c>
      <c r="IM153" s="792">
        <f t="shared" ref="IM153:IM154" si="1274">CZ153+ER153+GO153</f>
        <v>0</v>
      </c>
      <c r="IN153" s="792">
        <f t="shared" ref="IN153:IN154" si="1275">BI153+DA153+ES153+GP153</f>
        <v>0</v>
      </c>
      <c r="IO153" s="792"/>
      <c r="IP153" s="792"/>
      <c r="IQ153" s="792"/>
      <c r="IR153" s="792"/>
      <c r="IS153" s="792">
        <f t="shared" ref="IS153:IS154" si="1276">GZ153+HE153+HJ153+HO153+HT153+HY153+ID153+II153+IN153</f>
        <v>32500000</v>
      </c>
      <c r="IT153" s="792">
        <f t="shared" ref="IT153:IT154" si="1277">HA153+HF153+HK153+HP153+HU153+HZ153+IE153+IJ153+IO153</f>
        <v>48124680</v>
      </c>
      <c r="IU153" s="792">
        <f t="shared" ref="IU153:IU154" si="1278">HB153+HG153+HL153+HQ153+HV153+IA153+IF153+IK153+IP153</f>
        <v>23163843</v>
      </c>
      <c r="IV153" s="792">
        <f t="shared" ref="IV153:IV154" si="1279">HC153+HH153+HM153+HR153+HW153+IB153+IG153+IL153+IQ153</f>
        <v>23163843</v>
      </c>
      <c r="IW153" s="793">
        <f t="shared" ref="IW153:IW154" si="1280">HD153+HI153+HN153+HS153+HX153+IC153+IH153+IM153+IR153</f>
        <v>0</v>
      </c>
    </row>
    <row r="154" spans="1:257" s="487" customFormat="1" ht="93" customHeight="1" x14ac:dyDescent="0.25">
      <c r="A154" s="346"/>
      <c r="B154" s="346"/>
      <c r="C154" s="286">
        <v>16</v>
      </c>
      <c r="D154" s="331" t="s">
        <v>373</v>
      </c>
      <c r="E154" s="286">
        <v>45</v>
      </c>
      <c r="F154" s="286">
        <v>90</v>
      </c>
      <c r="G154" s="800">
        <v>109</v>
      </c>
      <c r="H154" s="848" t="s">
        <v>377</v>
      </c>
      <c r="I154" s="489" t="s">
        <v>378</v>
      </c>
      <c r="J154" s="423" t="s">
        <v>266</v>
      </c>
      <c r="K154" s="437">
        <v>1</v>
      </c>
      <c r="L154" s="490" t="s">
        <v>58</v>
      </c>
      <c r="M154" s="491">
        <v>0</v>
      </c>
      <c r="N154" s="490">
        <v>52</v>
      </c>
      <c r="O154" s="490">
        <v>52</v>
      </c>
      <c r="P154" s="492">
        <v>52</v>
      </c>
      <c r="Q154" s="490">
        <v>52</v>
      </c>
      <c r="R154" s="275"/>
      <c r="S154" s="493">
        <v>54</v>
      </c>
      <c r="T154" s="490">
        <v>52</v>
      </c>
      <c r="U154" s="490"/>
      <c r="V154" s="492">
        <v>54</v>
      </c>
      <c r="W154" s="430">
        <v>52</v>
      </c>
      <c r="X154" s="430"/>
      <c r="Y154" s="431">
        <v>0</v>
      </c>
      <c r="Z154" s="494">
        <f>BM154/BM152</f>
        <v>0.875</v>
      </c>
      <c r="AA154" s="488">
        <v>16</v>
      </c>
      <c r="AB154" s="417" t="s">
        <v>376</v>
      </c>
      <c r="AC154" s="129"/>
      <c r="AD154" s="145"/>
      <c r="AE154" s="146"/>
      <c r="AF154" s="146"/>
      <c r="AG154" s="129"/>
      <c r="AH154" s="145"/>
      <c r="AI154" s="145"/>
      <c r="AJ154" s="145"/>
      <c r="AK154" s="120">
        <v>70000000</v>
      </c>
      <c r="AL154" s="146">
        <v>70000000</v>
      </c>
      <c r="AM154" s="146">
        <v>2000000</v>
      </c>
      <c r="AN154" s="146">
        <v>2000000</v>
      </c>
      <c r="AO154" s="120"/>
      <c r="AP154" s="113"/>
      <c r="AQ154" s="113"/>
      <c r="AR154" s="145"/>
      <c r="AS154" s="129"/>
      <c r="AT154" s="145"/>
      <c r="AU154" s="146"/>
      <c r="AV154" s="146"/>
      <c r="AW154" s="129"/>
      <c r="AX154" s="145"/>
      <c r="AY154" s="145"/>
      <c r="AZ154" s="145"/>
      <c r="BA154" s="129"/>
      <c r="BB154" s="145"/>
      <c r="BC154" s="145"/>
      <c r="BD154" s="145"/>
      <c r="BE154" s="129"/>
      <c r="BF154" s="145"/>
      <c r="BG154" s="146"/>
      <c r="BH154" s="146"/>
      <c r="BI154" s="129"/>
      <c r="BJ154" s="145"/>
      <c r="BK154" s="145"/>
      <c r="BL154" s="145"/>
      <c r="BM154" s="147">
        <f>+AC154+AG154+AK154+AO154+AS154+AW154+BA154+BE154+BI154</f>
        <v>70000000</v>
      </c>
      <c r="BN154" s="146">
        <f t="shared" si="1230"/>
        <v>70000000</v>
      </c>
      <c r="BO154" s="146">
        <f t="shared" si="1230"/>
        <v>2000000</v>
      </c>
      <c r="BP154" s="146">
        <f t="shared" si="1230"/>
        <v>2000000</v>
      </c>
      <c r="BQ154" s="121"/>
      <c r="BR154" s="121"/>
      <c r="BS154" s="121"/>
      <c r="BT154" s="121"/>
      <c r="BU154" s="121"/>
      <c r="BV154" s="121"/>
      <c r="BW154" s="121"/>
      <c r="BX154" s="121"/>
      <c r="BY154" s="121"/>
      <c r="BZ154" s="114">
        <v>70000000</v>
      </c>
      <c r="CA154" s="121">
        <v>70000000</v>
      </c>
      <c r="CB154" s="121">
        <v>19926000</v>
      </c>
      <c r="CC154" s="121">
        <v>19926000</v>
      </c>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f t="shared" si="1231"/>
        <v>70000000</v>
      </c>
      <c r="DF154" s="122">
        <f t="shared" si="1231"/>
        <v>70000000</v>
      </c>
      <c r="DG154" s="122">
        <f t="shared" si="1231"/>
        <v>19926000</v>
      </c>
      <c r="DH154" s="122">
        <f t="shared" si="1231"/>
        <v>19926000</v>
      </c>
      <c r="DI154" s="122"/>
      <c r="DJ154" s="114"/>
      <c r="DK154" s="115"/>
      <c r="DL154" s="114"/>
      <c r="DM154" s="114"/>
      <c r="DN154" s="114"/>
      <c r="DO154" s="114"/>
      <c r="DP154" s="114"/>
      <c r="DQ154" s="114"/>
      <c r="DR154" s="114"/>
      <c r="DS154" s="114">
        <v>20000000</v>
      </c>
      <c r="DT154" s="115">
        <v>38812320</v>
      </c>
      <c r="DU154" s="114">
        <v>36913333</v>
      </c>
      <c r="DV154" s="114">
        <v>36913333</v>
      </c>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21"/>
      <c r="EU154" s="121"/>
      <c r="EV154" s="121"/>
      <c r="EW154" s="121">
        <f t="shared" si="1232"/>
        <v>20000000</v>
      </c>
      <c r="EX154" s="114">
        <f t="shared" si="1232"/>
        <v>38812320</v>
      </c>
      <c r="EY154" s="114">
        <f t="shared" si="1233"/>
        <v>36913333</v>
      </c>
      <c r="EZ154" s="114">
        <f t="shared" si="1233"/>
        <v>36913333</v>
      </c>
      <c r="FA154" s="90"/>
      <c r="FB154" s="121"/>
      <c r="FC154" s="90"/>
      <c r="FD154" s="90"/>
      <c r="FE154" s="90"/>
      <c r="FF154" s="137"/>
      <c r="FG154" s="121"/>
      <c r="FH154" s="121"/>
      <c r="FI154" s="121"/>
      <c r="FJ154" s="121"/>
      <c r="FK154" s="121"/>
      <c r="FL154" s="121">
        <v>17500000</v>
      </c>
      <c r="FM154" s="121">
        <v>26768028</v>
      </c>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f>FB154+FG154+FL154+FQ154+FV154+GA154+GF154+GK154+GP154</f>
        <v>17500000</v>
      </c>
      <c r="GV154" s="82">
        <f t="shared" si="1234"/>
        <v>26768028</v>
      </c>
      <c r="GW154" s="82">
        <f t="shared" si="1234"/>
        <v>0</v>
      </c>
      <c r="GX154" s="82">
        <f t="shared" si="1234"/>
        <v>0</v>
      </c>
      <c r="GY154" s="792">
        <f t="shared" si="1234"/>
        <v>0</v>
      </c>
      <c r="GZ154" s="792">
        <f t="shared" si="1235"/>
        <v>0</v>
      </c>
      <c r="HA154" s="792">
        <f t="shared" si="1236"/>
        <v>0</v>
      </c>
      <c r="HB154" s="792">
        <f t="shared" si="1237"/>
        <v>0</v>
      </c>
      <c r="HC154" s="792">
        <f t="shared" si="1238"/>
        <v>0</v>
      </c>
      <c r="HD154" s="792">
        <f t="shared" si="1239"/>
        <v>0</v>
      </c>
      <c r="HE154" s="792">
        <f t="shared" si="1240"/>
        <v>0</v>
      </c>
      <c r="HF154" s="792">
        <f t="shared" si="1241"/>
        <v>0</v>
      </c>
      <c r="HG154" s="792">
        <f t="shared" si="1242"/>
        <v>0</v>
      </c>
      <c r="HH154" s="792">
        <f t="shared" si="1243"/>
        <v>0</v>
      </c>
      <c r="HI154" s="792">
        <f t="shared" si="1244"/>
        <v>0</v>
      </c>
      <c r="HJ154" s="792">
        <f t="shared" si="1245"/>
        <v>177500000</v>
      </c>
      <c r="HK154" s="792">
        <f t="shared" si="1246"/>
        <v>205580348</v>
      </c>
      <c r="HL154" s="792">
        <f t="shared" si="1247"/>
        <v>58839333</v>
      </c>
      <c r="HM154" s="792">
        <f t="shared" si="1248"/>
        <v>58839333</v>
      </c>
      <c r="HN154" s="792">
        <f t="shared" si="1249"/>
        <v>0</v>
      </c>
      <c r="HO154" s="792">
        <f t="shared" si="1250"/>
        <v>0</v>
      </c>
      <c r="HP154" s="792">
        <f t="shared" si="1251"/>
        <v>0</v>
      </c>
      <c r="HQ154" s="792">
        <f t="shared" si="1252"/>
        <v>0</v>
      </c>
      <c r="HR154" s="792">
        <f t="shared" si="1253"/>
        <v>0</v>
      </c>
      <c r="HS154" s="792">
        <f t="shared" si="1254"/>
        <v>0</v>
      </c>
      <c r="HT154" s="792">
        <f t="shared" si="1255"/>
        <v>0</v>
      </c>
      <c r="HU154" s="792">
        <f t="shared" si="1256"/>
        <v>0</v>
      </c>
      <c r="HV154" s="792">
        <f t="shared" si="1257"/>
        <v>0</v>
      </c>
      <c r="HW154" s="792">
        <f t="shared" si="1258"/>
        <v>0</v>
      </c>
      <c r="HX154" s="792">
        <f t="shared" si="1259"/>
        <v>0</v>
      </c>
      <c r="HY154" s="792">
        <f t="shared" si="1260"/>
        <v>0</v>
      </c>
      <c r="HZ154" s="792">
        <f t="shared" si="1261"/>
        <v>0</v>
      </c>
      <c r="IA154" s="792">
        <f t="shared" si="1262"/>
        <v>0</v>
      </c>
      <c r="IB154" s="792">
        <f t="shared" si="1263"/>
        <v>0</v>
      </c>
      <c r="IC154" s="792">
        <f t="shared" si="1264"/>
        <v>0</v>
      </c>
      <c r="ID154" s="792">
        <f t="shared" si="1265"/>
        <v>0</v>
      </c>
      <c r="IE154" s="792">
        <f t="shared" si="1266"/>
        <v>0</v>
      </c>
      <c r="IF154" s="792">
        <f t="shared" si="1267"/>
        <v>0</v>
      </c>
      <c r="IG154" s="792">
        <f t="shared" si="1268"/>
        <v>0</v>
      </c>
      <c r="IH154" s="792">
        <f t="shared" si="1269"/>
        <v>0</v>
      </c>
      <c r="II154" s="792">
        <f t="shared" si="1270"/>
        <v>0</v>
      </c>
      <c r="IJ154" s="792">
        <f t="shared" si="1271"/>
        <v>0</v>
      </c>
      <c r="IK154" s="792">
        <f t="shared" si="1272"/>
        <v>0</v>
      </c>
      <c r="IL154" s="792">
        <f t="shared" si="1273"/>
        <v>0</v>
      </c>
      <c r="IM154" s="792">
        <f t="shared" si="1274"/>
        <v>0</v>
      </c>
      <c r="IN154" s="792">
        <f t="shared" si="1275"/>
        <v>0</v>
      </c>
      <c r="IO154" s="792"/>
      <c r="IP154" s="792"/>
      <c r="IQ154" s="792"/>
      <c r="IR154" s="792"/>
      <c r="IS154" s="792">
        <f t="shared" si="1276"/>
        <v>177500000</v>
      </c>
      <c r="IT154" s="792">
        <f t="shared" si="1277"/>
        <v>205580348</v>
      </c>
      <c r="IU154" s="792">
        <f t="shared" si="1278"/>
        <v>58839333</v>
      </c>
      <c r="IV154" s="792">
        <f t="shared" si="1279"/>
        <v>58839333</v>
      </c>
      <c r="IW154" s="793">
        <f t="shared" si="1280"/>
        <v>0</v>
      </c>
    </row>
    <row r="155" spans="1:257" s="498" customFormat="1" ht="23.25" customHeight="1" x14ac:dyDescent="0.25">
      <c r="A155" s="283"/>
      <c r="B155" s="283"/>
      <c r="C155" s="495">
        <v>26</v>
      </c>
      <c r="D155" s="496" t="s">
        <v>379</v>
      </c>
      <c r="E155" s="497"/>
      <c r="F155" s="496"/>
      <c r="G155" s="332"/>
      <c r="H155" s="332"/>
      <c r="I155" s="332"/>
      <c r="J155" s="332"/>
      <c r="K155" s="332"/>
      <c r="L155" s="332"/>
      <c r="M155" s="332"/>
      <c r="N155" s="332"/>
      <c r="O155" s="332"/>
      <c r="P155" s="332"/>
      <c r="Q155" s="332"/>
      <c r="R155" s="332"/>
      <c r="S155" s="332"/>
      <c r="T155" s="332"/>
      <c r="U155" s="332"/>
      <c r="V155" s="332"/>
      <c r="W155" s="332"/>
      <c r="X155" s="332"/>
      <c r="Y155" s="747"/>
      <c r="Z155" s="332"/>
      <c r="AA155" s="332"/>
      <c r="AB155" s="332"/>
      <c r="AC155" s="38">
        <f t="shared" ref="AC155:BL155" si="1281">SUM(AC156)</f>
        <v>0</v>
      </c>
      <c r="AD155" s="38">
        <f t="shared" si="1281"/>
        <v>0</v>
      </c>
      <c r="AE155" s="38">
        <f t="shared" si="1281"/>
        <v>0</v>
      </c>
      <c r="AF155" s="38">
        <f t="shared" si="1281"/>
        <v>0</v>
      </c>
      <c r="AG155" s="38">
        <f t="shared" si="1281"/>
        <v>0</v>
      </c>
      <c r="AH155" s="38">
        <f t="shared" si="1281"/>
        <v>48879475.450000003</v>
      </c>
      <c r="AI155" s="38">
        <f t="shared" si="1281"/>
        <v>0</v>
      </c>
      <c r="AJ155" s="38">
        <f t="shared" si="1281"/>
        <v>0</v>
      </c>
      <c r="AK155" s="38">
        <f t="shared" si="1281"/>
        <v>0</v>
      </c>
      <c r="AL155" s="38">
        <f t="shared" si="1281"/>
        <v>0</v>
      </c>
      <c r="AM155" s="38">
        <f t="shared" si="1281"/>
        <v>0</v>
      </c>
      <c r="AN155" s="38">
        <f t="shared" si="1281"/>
        <v>0</v>
      </c>
      <c r="AO155" s="38">
        <f t="shared" si="1281"/>
        <v>0</v>
      </c>
      <c r="AP155" s="38">
        <f t="shared" si="1281"/>
        <v>0</v>
      </c>
      <c r="AQ155" s="38">
        <f t="shared" si="1281"/>
        <v>0</v>
      </c>
      <c r="AR155" s="38">
        <f t="shared" si="1281"/>
        <v>0</v>
      </c>
      <c r="AS155" s="38">
        <f t="shared" si="1281"/>
        <v>0</v>
      </c>
      <c r="AT155" s="38">
        <f t="shared" si="1281"/>
        <v>0</v>
      </c>
      <c r="AU155" s="38">
        <f t="shared" si="1281"/>
        <v>0</v>
      </c>
      <c r="AV155" s="38">
        <f t="shared" si="1281"/>
        <v>0</v>
      </c>
      <c r="AW155" s="38">
        <f t="shared" si="1281"/>
        <v>0</v>
      </c>
      <c r="AX155" s="38">
        <f t="shared" si="1281"/>
        <v>0</v>
      </c>
      <c r="AY155" s="38">
        <f t="shared" si="1281"/>
        <v>0</v>
      </c>
      <c r="AZ155" s="38">
        <f t="shared" si="1281"/>
        <v>0</v>
      </c>
      <c r="BA155" s="38">
        <f t="shared" si="1281"/>
        <v>1238299770</v>
      </c>
      <c r="BB155" s="38">
        <f t="shared" si="1281"/>
        <v>1465781955</v>
      </c>
      <c r="BC155" s="38">
        <f t="shared" si="1281"/>
        <v>1088769251</v>
      </c>
      <c r="BD155" s="38">
        <f t="shared" si="1281"/>
        <v>1088769251</v>
      </c>
      <c r="BE155" s="38">
        <f t="shared" si="1281"/>
        <v>0</v>
      </c>
      <c r="BF155" s="38">
        <f t="shared" si="1281"/>
        <v>0</v>
      </c>
      <c r="BG155" s="38">
        <f t="shared" si="1281"/>
        <v>0</v>
      </c>
      <c r="BH155" s="38">
        <f t="shared" si="1281"/>
        <v>0</v>
      </c>
      <c r="BI155" s="38">
        <f t="shared" si="1281"/>
        <v>0</v>
      </c>
      <c r="BJ155" s="38">
        <f t="shared" si="1281"/>
        <v>0</v>
      </c>
      <c r="BK155" s="38">
        <f t="shared" si="1281"/>
        <v>0</v>
      </c>
      <c r="BL155" s="38">
        <f t="shared" si="1281"/>
        <v>0</v>
      </c>
      <c r="BM155" s="38">
        <f t="shared" ref="BM155:DX155" si="1282">SUM(BM156)</f>
        <v>1238299770</v>
      </c>
      <c r="BN155" s="38">
        <f t="shared" si="1282"/>
        <v>1514661430.45</v>
      </c>
      <c r="BO155" s="38">
        <f t="shared" si="1282"/>
        <v>1088769251</v>
      </c>
      <c r="BP155" s="38">
        <f t="shared" si="1282"/>
        <v>1088769251</v>
      </c>
      <c r="BQ155" s="38">
        <f t="shared" si="1282"/>
        <v>0</v>
      </c>
      <c r="BR155" s="38">
        <f t="shared" si="1282"/>
        <v>0</v>
      </c>
      <c r="BS155" s="38">
        <f t="shared" si="1282"/>
        <v>0</v>
      </c>
      <c r="BT155" s="38">
        <f t="shared" si="1282"/>
        <v>0</v>
      </c>
      <c r="BU155" s="38">
        <f t="shared" si="1282"/>
        <v>0</v>
      </c>
      <c r="BV155" s="38">
        <f t="shared" si="1282"/>
        <v>0</v>
      </c>
      <c r="BW155" s="38">
        <f t="shared" si="1282"/>
        <v>0</v>
      </c>
      <c r="BX155" s="38">
        <f t="shared" si="1282"/>
        <v>0</v>
      </c>
      <c r="BY155" s="38">
        <f t="shared" si="1282"/>
        <v>0</v>
      </c>
      <c r="BZ155" s="38">
        <f t="shared" si="1282"/>
        <v>0</v>
      </c>
      <c r="CA155" s="38">
        <f t="shared" si="1282"/>
        <v>0</v>
      </c>
      <c r="CB155" s="38">
        <f t="shared" si="1282"/>
        <v>0</v>
      </c>
      <c r="CC155" s="38">
        <f t="shared" si="1282"/>
        <v>0</v>
      </c>
      <c r="CD155" s="38">
        <f t="shared" si="1282"/>
        <v>0</v>
      </c>
      <c r="CE155" s="38">
        <f t="shared" si="1282"/>
        <v>0</v>
      </c>
      <c r="CF155" s="38">
        <f t="shared" si="1282"/>
        <v>0</v>
      </c>
      <c r="CG155" s="38">
        <f t="shared" si="1282"/>
        <v>0</v>
      </c>
      <c r="CH155" s="38">
        <f t="shared" si="1282"/>
        <v>0</v>
      </c>
      <c r="CI155" s="38">
        <f t="shared" si="1282"/>
        <v>0</v>
      </c>
      <c r="CJ155" s="38">
        <f t="shared" si="1282"/>
        <v>0</v>
      </c>
      <c r="CK155" s="38">
        <f t="shared" si="1282"/>
        <v>0</v>
      </c>
      <c r="CL155" s="38">
        <f t="shared" si="1282"/>
        <v>0</v>
      </c>
      <c r="CM155" s="38">
        <f t="shared" si="1282"/>
        <v>0</v>
      </c>
      <c r="CN155" s="38">
        <f t="shared" si="1282"/>
        <v>0</v>
      </c>
      <c r="CO155" s="38">
        <f t="shared" si="1282"/>
        <v>0</v>
      </c>
      <c r="CP155" s="38">
        <f t="shared" si="1282"/>
        <v>0</v>
      </c>
      <c r="CQ155" s="38">
        <f t="shared" si="1282"/>
        <v>1225102903.8499999</v>
      </c>
      <c r="CR155" s="38">
        <f t="shared" si="1282"/>
        <v>488921512</v>
      </c>
      <c r="CS155" s="38">
        <f t="shared" si="1282"/>
        <v>205820184</v>
      </c>
      <c r="CT155" s="38">
        <f t="shared" si="1282"/>
        <v>205820184</v>
      </c>
      <c r="CU155" s="38">
        <f t="shared" si="1282"/>
        <v>0</v>
      </c>
      <c r="CV155" s="38">
        <f t="shared" si="1282"/>
        <v>0</v>
      </c>
      <c r="CW155" s="38">
        <f t="shared" si="1282"/>
        <v>0</v>
      </c>
      <c r="CX155" s="38">
        <f t="shared" si="1282"/>
        <v>0</v>
      </c>
      <c r="CY155" s="38">
        <f t="shared" si="1282"/>
        <v>0</v>
      </c>
      <c r="CZ155" s="38">
        <f t="shared" si="1282"/>
        <v>0</v>
      </c>
      <c r="DA155" s="38">
        <f t="shared" si="1282"/>
        <v>0</v>
      </c>
      <c r="DB155" s="38">
        <f t="shared" si="1282"/>
        <v>0</v>
      </c>
      <c r="DC155" s="38">
        <f t="shared" si="1282"/>
        <v>0</v>
      </c>
      <c r="DD155" s="38">
        <f t="shared" si="1282"/>
        <v>0</v>
      </c>
      <c r="DE155" s="38">
        <f t="shared" si="1282"/>
        <v>1225102903.8499999</v>
      </c>
      <c r="DF155" s="38">
        <f t="shared" si="1282"/>
        <v>488921512</v>
      </c>
      <c r="DG155" s="38">
        <f t="shared" si="1282"/>
        <v>205820184</v>
      </c>
      <c r="DH155" s="38">
        <f t="shared" si="1282"/>
        <v>205820184</v>
      </c>
      <c r="DI155" s="38">
        <f t="shared" si="1282"/>
        <v>0</v>
      </c>
      <c r="DJ155" s="38">
        <f t="shared" si="1282"/>
        <v>0</v>
      </c>
      <c r="DK155" s="38">
        <f t="shared" si="1282"/>
        <v>0</v>
      </c>
      <c r="DL155" s="38">
        <f t="shared" si="1282"/>
        <v>0</v>
      </c>
      <c r="DM155" s="38">
        <f t="shared" si="1282"/>
        <v>0</v>
      </c>
      <c r="DN155" s="38">
        <f t="shared" si="1282"/>
        <v>0</v>
      </c>
      <c r="DO155" s="38">
        <f t="shared" si="1282"/>
        <v>0</v>
      </c>
      <c r="DP155" s="38">
        <f t="shared" si="1282"/>
        <v>0</v>
      </c>
      <c r="DQ155" s="38">
        <f t="shared" si="1282"/>
        <v>0</v>
      </c>
      <c r="DR155" s="38">
        <f t="shared" si="1282"/>
        <v>0</v>
      </c>
      <c r="DS155" s="38">
        <f t="shared" si="1282"/>
        <v>0</v>
      </c>
      <c r="DT155" s="38">
        <f t="shared" si="1282"/>
        <v>62000000</v>
      </c>
      <c r="DU155" s="38">
        <f t="shared" si="1282"/>
        <v>7380000</v>
      </c>
      <c r="DV155" s="38">
        <f t="shared" si="1282"/>
        <v>7380000</v>
      </c>
      <c r="DW155" s="38">
        <f t="shared" si="1282"/>
        <v>0</v>
      </c>
      <c r="DX155" s="38">
        <f t="shared" si="1282"/>
        <v>0</v>
      </c>
      <c r="DY155" s="38">
        <f t="shared" ref="DY155:EW155" si="1283">SUM(DY156)</f>
        <v>0</v>
      </c>
      <c r="DZ155" s="38">
        <f t="shared" si="1283"/>
        <v>0</v>
      </c>
      <c r="EA155" s="38">
        <f t="shared" si="1283"/>
        <v>0</v>
      </c>
      <c r="EB155" s="38">
        <f t="shared" si="1283"/>
        <v>0</v>
      </c>
      <c r="EC155" s="38">
        <f t="shared" si="1283"/>
        <v>0</v>
      </c>
      <c r="ED155" s="38">
        <f t="shared" si="1283"/>
        <v>0</v>
      </c>
      <c r="EE155" s="38">
        <f t="shared" si="1283"/>
        <v>0</v>
      </c>
      <c r="EF155" s="38">
        <f t="shared" si="1283"/>
        <v>0</v>
      </c>
      <c r="EG155" s="38">
        <f t="shared" si="1283"/>
        <v>0</v>
      </c>
      <c r="EH155" s="38">
        <f t="shared" si="1283"/>
        <v>0</v>
      </c>
      <c r="EI155" s="38">
        <f t="shared" si="1283"/>
        <v>0</v>
      </c>
      <c r="EJ155" s="38">
        <f t="shared" si="1283"/>
        <v>1261855990.9655001</v>
      </c>
      <c r="EK155" s="38">
        <f t="shared" si="1283"/>
        <v>473723491</v>
      </c>
      <c r="EL155" s="38">
        <f t="shared" si="1283"/>
        <v>338359039.47000003</v>
      </c>
      <c r="EM155" s="38">
        <f t="shared" si="1283"/>
        <v>338359039.47000003</v>
      </c>
      <c r="EN155" s="38">
        <f t="shared" si="1283"/>
        <v>0</v>
      </c>
      <c r="EO155" s="38">
        <f t="shared" si="1283"/>
        <v>0</v>
      </c>
      <c r="EP155" s="38">
        <f t="shared" si="1283"/>
        <v>0</v>
      </c>
      <c r="EQ155" s="38">
        <f t="shared" si="1283"/>
        <v>0</v>
      </c>
      <c r="ER155" s="38">
        <f t="shared" si="1283"/>
        <v>0</v>
      </c>
      <c r="ES155" s="38">
        <f t="shared" si="1283"/>
        <v>0</v>
      </c>
      <c r="ET155" s="38">
        <f t="shared" si="1283"/>
        <v>0</v>
      </c>
      <c r="EU155" s="38">
        <f t="shared" si="1283"/>
        <v>0</v>
      </c>
      <c r="EV155" s="38">
        <f t="shared" si="1283"/>
        <v>0</v>
      </c>
      <c r="EW155" s="38">
        <f t="shared" si="1283"/>
        <v>1261855990.9655001</v>
      </c>
      <c r="EX155" s="38">
        <f t="shared" ref="EX155:IW155" si="1284">SUM(EX156)</f>
        <v>535723491</v>
      </c>
      <c r="EY155" s="38">
        <f t="shared" si="1284"/>
        <v>345739039.47000003</v>
      </c>
      <c r="EZ155" s="38">
        <f t="shared" si="1284"/>
        <v>345739039.47000003</v>
      </c>
      <c r="FA155" s="38">
        <f t="shared" si="1284"/>
        <v>0</v>
      </c>
      <c r="FB155" s="38">
        <f t="shared" si="1284"/>
        <v>0</v>
      </c>
      <c r="FC155" s="38">
        <f t="shared" si="1284"/>
        <v>0</v>
      </c>
      <c r="FD155" s="38">
        <f t="shared" si="1284"/>
        <v>0</v>
      </c>
      <c r="FE155" s="38">
        <f t="shared" si="1284"/>
        <v>0</v>
      </c>
      <c r="FF155" s="38">
        <f t="shared" si="1284"/>
        <v>0</v>
      </c>
      <c r="FG155" s="38">
        <f t="shared" si="1284"/>
        <v>0</v>
      </c>
      <c r="FH155" s="38">
        <f t="shared" si="1284"/>
        <v>40000000</v>
      </c>
      <c r="FI155" s="38">
        <f t="shared" si="1284"/>
        <v>24124100</v>
      </c>
      <c r="FJ155" s="38">
        <f t="shared" si="1284"/>
        <v>24124100</v>
      </c>
      <c r="FK155" s="38">
        <f t="shared" si="1284"/>
        <v>0</v>
      </c>
      <c r="FL155" s="38">
        <f t="shared" si="1284"/>
        <v>0</v>
      </c>
      <c r="FM155" s="38">
        <f t="shared" si="1284"/>
        <v>10000000</v>
      </c>
      <c r="FN155" s="38">
        <f t="shared" si="1284"/>
        <v>10000000</v>
      </c>
      <c r="FO155" s="38">
        <f t="shared" si="1284"/>
        <v>10000000</v>
      </c>
      <c r="FP155" s="38">
        <f t="shared" si="1284"/>
        <v>0</v>
      </c>
      <c r="FQ155" s="38">
        <f t="shared" si="1284"/>
        <v>0</v>
      </c>
      <c r="FR155" s="38">
        <f t="shared" si="1284"/>
        <v>0</v>
      </c>
      <c r="FS155" s="38">
        <f t="shared" si="1284"/>
        <v>0</v>
      </c>
      <c r="FT155" s="38">
        <f t="shared" si="1284"/>
        <v>0</v>
      </c>
      <c r="FU155" s="38">
        <f t="shared" si="1284"/>
        <v>0</v>
      </c>
      <c r="FV155" s="38">
        <f t="shared" si="1284"/>
        <v>0</v>
      </c>
      <c r="FW155" s="38">
        <f t="shared" si="1284"/>
        <v>0</v>
      </c>
      <c r="FX155" s="38">
        <f t="shared" si="1284"/>
        <v>0</v>
      </c>
      <c r="FY155" s="38">
        <f t="shared" si="1284"/>
        <v>0</v>
      </c>
      <c r="FZ155" s="38">
        <f t="shared" si="1284"/>
        <v>0</v>
      </c>
      <c r="GA155" s="38">
        <f t="shared" si="1284"/>
        <v>0</v>
      </c>
      <c r="GB155" s="38">
        <f t="shared" si="1284"/>
        <v>0</v>
      </c>
      <c r="GC155" s="38">
        <f t="shared" si="1284"/>
        <v>0</v>
      </c>
      <c r="GD155" s="38">
        <f t="shared" si="1284"/>
        <v>0</v>
      </c>
      <c r="GE155" s="38">
        <f t="shared" si="1284"/>
        <v>0</v>
      </c>
      <c r="GF155" s="38">
        <f t="shared" si="1284"/>
        <v>1299711670.6944699</v>
      </c>
      <c r="GG155" s="38">
        <f t="shared" si="1284"/>
        <v>208780149</v>
      </c>
      <c r="GH155" s="38">
        <f t="shared" si="1284"/>
        <v>208780149</v>
      </c>
      <c r="GI155" s="38">
        <f t="shared" si="1284"/>
        <v>208780149</v>
      </c>
      <c r="GJ155" s="38">
        <f t="shared" si="1284"/>
        <v>0</v>
      </c>
      <c r="GK155" s="38">
        <f t="shared" si="1284"/>
        <v>0</v>
      </c>
      <c r="GL155" s="38">
        <f t="shared" si="1284"/>
        <v>0</v>
      </c>
      <c r="GM155" s="38">
        <f t="shared" si="1284"/>
        <v>0</v>
      </c>
      <c r="GN155" s="38">
        <f t="shared" si="1284"/>
        <v>0</v>
      </c>
      <c r="GO155" s="38">
        <f t="shared" si="1284"/>
        <v>0</v>
      </c>
      <c r="GP155" s="38">
        <f t="shared" si="1284"/>
        <v>0</v>
      </c>
      <c r="GQ155" s="38">
        <f t="shared" si="1284"/>
        <v>0</v>
      </c>
      <c r="GR155" s="38">
        <f t="shared" si="1284"/>
        <v>0</v>
      </c>
      <c r="GS155" s="38">
        <f t="shared" si="1284"/>
        <v>0</v>
      </c>
      <c r="GT155" s="38">
        <f t="shared" si="1284"/>
        <v>0</v>
      </c>
      <c r="GU155" s="38">
        <f t="shared" si="1284"/>
        <v>1299711670.6944699</v>
      </c>
      <c r="GV155" s="38">
        <f t="shared" si="1284"/>
        <v>258780149</v>
      </c>
      <c r="GW155" s="38">
        <f t="shared" si="1284"/>
        <v>242904249</v>
      </c>
      <c r="GX155" s="38">
        <f t="shared" si="1284"/>
        <v>242904249</v>
      </c>
      <c r="GY155" s="724">
        <f t="shared" si="1284"/>
        <v>0</v>
      </c>
      <c r="GZ155" s="38">
        <f t="shared" si="1284"/>
        <v>0</v>
      </c>
      <c r="HA155" s="38">
        <f t="shared" si="1284"/>
        <v>0</v>
      </c>
      <c r="HB155" s="38">
        <f t="shared" si="1284"/>
        <v>0</v>
      </c>
      <c r="HC155" s="38">
        <f t="shared" si="1284"/>
        <v>0</v>
      </c>
      <c r="HD155" s="38">
        <f t="shared" si="1284"/>
        <v>0</v>
      </c>
      <c r="HE155" s="38">
        <f t="shared" si="1284"/>
        <v>0</v>
      </c>
      <c r="HF155" s="38">
        <f t="shared" si="1284"/>
        <v>88879475.450000003</v>
      </c>
      <c r="HG155" s="38">
        <f t="shared" si="1284"/>
        <v>24124100</v>
      </c>
      <c r="HH155" s="38">
        <f t="shared" si="1284"/>
        <v>24124100</v>
      </c>
      <c r="HI155" s="38">
        <f t="shared" si="1284"/>
        <v>0</v>
      </c>
      <c r="HJ155" s="38">
        <f t="shared" si="1284"/>
        <v>0</v>
      </c>
      <c r="HK155" s="38">
        <f t="shared" si="1284"/>
        <v>72000000</v>
      </c>
      <c r="HL155" s="38">
        <f t="shared" si="1284"/>
        <v>17380000</v>
      </c>
      <c r="HM155" s="38">
        <f t="shared" si="1284"/>
        <v>17380000</v>
      </c>
      <c r="HN155" s="38">
        <f t="shared" si="1284"/>
        <v>0</v>
      </c>
      <c r="HO155" s="38">
        <f t="shared" si="1284"/>
        <v>0</v>
      </c>
      <c r="HP155" s="38">
        <f t="shared" si="1284"/>
        <v>0</v>
      </c>
      <c r="HQ155" s="38">
        <f t="shared" si="1284"/>
        <v>0</v>
      </c>
      <c r="HR155" s="38">
        <f t="shared" si="1284"/>
        <v>0</v>
      </c>
      <c r="HS155" s="38">
        <f t="shared" si="1284"/>
        <v>0</v>
      </c>
      <c r="HT155" s="38">
        <f t="shared" si="1284"/>
        <v>0</v>
      </c>
      <c r="HU155" s="38">
        <f t="shared" si="1284"/>
        <v>0</v>
      </c>
      <c r="HV155" s="38">
        <f t="shared" si="1284"/>
        <v>0</v>
      </c>
      <c r="HW155" s="38">
        <f t="shared" si="1284"/>
        <v>0</v>
      </c>
      <c r="HX155" s="38">
        <f t="shared" si="1284"/>
        <v>0</v>
      </c>
      <c r="HY155" s="38">
        <f t="shared" si="1284"/>
        <v>0</v>
      </c>
      <c r="HZ155" s="38">
        <f t="shared" si="1284"/>
        <v>0</v>
      </c>
      <c r="IA155" s="38">
        <f t="shared" si="1284"/>
        <v>0</v>
      </c>
      <c r="IB155" s="38">
        <f t="shared" si="1284"/>
        <v>0</v>
      </c>
      <c r="IC155" s="38">
        <f t="shared" si="1284"/>
        <v>0</v>
      </c>
      <c r="ID155" s="38">
        <f t="shared" si="1284"/>
        <v>5024970335.5099697</v>
      </c>
      <c r="IE155" s="38">
        <f t="shared" si="1284"/>
        <v>2637207107</v>
      </c>
      <c r="IF155" s="38">
        <f t="shared" si="1284"/>
        <v>1841728623.47</v>
      </c>
      <c r="IG155" s="38">
        <f t="shared" si="1284"/>
        <v>1841728623.47</v>
      </c>
      <c r="IH155" s="38">
        <f t="shared" si="1284"/>
        <v>0</v>
      </c>
      <c r="II155" s="38">
        <f t="shared" si="1284"/>
        <v>0</v>
      </c>
      <c r="IJ155" s="38">
        <f t="shared" si="1284"/>
        <v>0</v>
      </c>
      <c r="IK155" s="38">
        <f t="shared" si="1284"/>
        <v>0</v>
      </c>
      <c r="IL155" s="38">
        <f t="shared" si="1284"/>
        <v>0</v>
      </c>
      <c r="IM155" s="38">
        <f t="shared" si="1284"/>
        <v>0</v>
      </c>
      <c r="IN155" s="38">
        <f t="shared" si="1284"/>
        <v>0</v>
      </c>
      <c r="IO155" s="38">
        <f t="shared" si="1284"/>
        <v>0</v>
      </c>
      <c r="IP155" s="38">
        <f t="shared" si="1284"/>
        <v>0</v>
      </c>
      <c r="IQ155" s="38">
        <f t="shared" si="1284"/>
        <v>0</v>
      </c>
      <c r="IR155" s="38">
        <f t="shared" si="1284"/>
        <v>0</v>
      </c>
      <c r="IS155" s="38">
        <f t="shared" si="1284"/>
        <v>5024970335.5099697</v>
      </c>
      <c r="IT155" s="38">
        <f t="shared" si="1284"/>
        <v>2798086582.4499998</v>
      </c>
      <c r="IU155" s="38">
        <f t="shared" si="1284"/>
        <v>1883232723.47</v>
      </c>
      <c r="IV155" s="38">
        <f t="shared" si="1284"/>
        <v>1883232723.47</v>
      </c>
      <c r="IW155" s="38">
        <f t="shared" si="1284"/>
        <v>0</v>
      </c>
    </row>
    <row r="156" spans="1:257" s="487" customFormat="1" ht="93.75" customHeight="1" x14ac:dyDescent="0.25">
      <c r="A156" s="346"/>
      <c r="B156" s="346"/>
      <c r="C156" s="284">
        <v>16</v>
      </c>
      <c r="D156" s="293" t="s">
        <v>373</v>
      </c>
      <c r="E156" s="284">
        <v>45</v>
      </c>
      <c r="F156" s="284">
        <v>90</v>
      </c>
      <c r="G156" s="942">
        <v>110</v>
      </c>
      <c r="H156" s="852" t="s">
        <v>380</v>
      </c>
      <c r="I156" s="500" t="s">
        <v>381</v>
      </c>
      <c r="J156" s="803" t="s">
        <v>266</v>
      </c>
      <c r="K156" s="798">
        <v>1</v>
      </c>
      <c r="L156" s="501" t="s">
        <v>58</v>
      </c>
      <c r="M156" s="502">
        <v>180</v>
      </c>
      <c r="N156" s="503">
        <v>200</v>
      </c>
      <c r="O156" s="501">
        <v>200</v>
      </c>
      <c r="P156" s="504">
        <v>175</v>
      </c>
      <c r="Q156" s="503">
        <v>200</v>
      </c>
      <c r="R156" s="505"/>
      <c r="S156" s="506">
        <v>268</v>
      </c>
      <c r="T156" s="503">
        <v>200</v>
      </c>
      <c r="U156" s="503"/>
      <c r="V156" s="507">
        <v>193</v>
      </c>
      <c r="W156" s="804">
        <v>200</v>
      </c>
      <c r="X156" s="804"/>
      <c r="Y156" s="805">
        <v>268</v>
      </c>
      <c r="Z156" s="508">
        <f>BM156/BM155</f>
        <v>1</v>
      </c>
      <c r="AA156" s="294">
        <v>4</v>
      </c>
      <c r="AB156" s="294" t="s">
        <v>114</v>
      </c>
      <c r="AC156" s="70"/>
      <c r="AD156" s="70"/>
      <c r="AE156" s="71"/>
      <c r="AF156" s="71"/>
      <c r="AG156" s="70"/>
      <c r="AH156" s="70">
        <v>48879475.450000003</v>
      </c>
      <c r="AI156" s="70"/>
      <c r="AJ156" s="70"/>
      <c r="AK156" s="70"/>
      <c r="AL156" s="70"/>
      <c r="AM156" s="70"/>
      <c r="AN156" s="70"/>
      <c r="AO156" s="70"/>
      <c r="AP156" s="70"/>
      <c r="AQ156" s="70"/>
      <c r="AR156" s="70"/>
      <c r="AS156" s="70"/>
      <c r="AT156" s="70"/>
      <c r="AU156" s="71"/>
      <c r="AV156" s="71"/>
      <c r="AW156" s="70"/>
      <c r="AX156" s="70"/>
      <c r="AY156" s="70"/>
      <c r="AZ156" s="70"/>
      <c r="BA156" s="70">
        <v>1238299770</v>
      </c>
      <c r="BB156" s="70">
        <v>1465781955</v>
      </c>
      <c r="BC156" s="70">
        <v>1088769251</v>
      </c>
      <c r="BD156" s="70">
        <v>1088769251</v>
      </c>
      <c r="BE156" s="70"/>
      <c r="BF156" s="70"/>
      <c r="BG156" s="71"/>
      <c r="BH156" s="71"/>
      <c r="BI156" s="70"/>
      <c r="BJ156" s="70"/>
      <c r="BK156" s="70"/>
      <c r="BL156" s="70"/>
      <c r="BM156" s="50">
        <f>+AC156+AG156+AK156+AO156+AS156+AW156+BA156+BE156+BI156</f>
        <v>1238299770</v>
      </c>
      <c r="BN156" s="71">
        <f>AD156+AH156+AL156+AP156+AT156+AX156+BB156+BF156+BJ156</f>
        <v>1514661430.45</v>
      </c>
      <c r="BO156" s="71">
        <f>AE156+AI156+AM156+AQ156+AU156+AY156+BC156+BG156+BK156</f>
        <v>1088769251</v>
      </c>
      <c r="BP156" s="71">
        <f>AF156+AJ156+AN156+AR156+AV156+AZ156+BD156+BH156+BL156</f>
        <v>1088769251</v>
      </c>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9">
        <v>1225102903.8499999</v>
      </c>
      <c r="CR156" s="149">
        <v>488921512</v>
      </c>
      <c r="CS156" s="149">
        <v>205820184</v>
      </c>
      <c r="CT156" s="149">
        <v>205820184</v>
      </c>
      <c r="CU156" s="149"/>
      <c r="CV156" s="148"/>
      <c r="CW156" s="148"/>
      <c r="CX156" s="148"/>
      <c r="CY156" s="148"/>
      <c r="CZ156" s="148"/>
      <c r="DA156" s="148"/>
      <c r="DB156" s="148"/>
      <c r="DC156" s="148"/>
      <c r="DD156" s="148"/>
      <c r="DE156" s="103">
        <f>BQ156+BU156+BZ156+CE156+CI156+CM156+CQ156+CV156+DA156</f>
        <v>1225102903.8499999</v>
      </c>
      <c r="DF156" s="110">
        <f>BR156+BV156+CA156+CF156+CJ156+CN156+CR156+CW156+DB156</f>
        <v>488921512</v>
      </c>
      <c r="DG156" s="110">
        <f>BS156+BW156+CB156+CG156+CK156+CO156+CS156+CX156+DC156</f>
        <v>205820184</v>
      </c>
      <c r="DH156" s="110">
        <f>BT156+BX156+CC156+CH156+CL156+CP156+CT156+CY156+DD156</f>
        <v>205820184</v>
      </c>
      <c r="DI156" s="164"/>
      <c r="DJ156" s="149"/>
      <c r="DK156" s="166"/>
      <c r="DL156" s="149"/>
      <c r="DM156" s="149"/>
      <c r="DN156" s="149"/>
      <c r="DO156" s="149"/>
      <c r="DP156" s="149"/>
      <c r="DQ156" s="149"/>
      <c r="DR156" s="149"/>
      <c r="DS156" s="149"/>
      <c r="DT156" s="149">
        <v>62000000</v>
      </c>
      <c r="DU156" s="149">
        <v>7380000</v>
      </c>
      <c r="DV156" s="149">
        <v>7380000</v>
      </c>
      <c r="DW156" s="149"/>
      <c r="DX156" s="149"/>
      <c r="DY156" s="149"/>
      <c r="DZ156" s="149"/>
      <c r="EA156" s="149"/>
      <c r="EB156" s="149"/>
      <c r="EC156" s="149"/>
      <c r="ED156" s="149"/>
      <c r="EE156" s="149"/>
      <c r="EF156" s="149"/>
      <c r="EG156" s="149"/>
      <c r="EH156" s="149"/>
      <c r="EI156" s="149"/>
      <c r="EJ156" s="149">
        <v>1261855990.9655001</v>
      </c>
      <c r="EK156" s="149">
        <v>473723491</v>
      </c>
      <c r="EL156" s="149">
        <v>338359039.47000003</v>
      </c>
      <c r="EM156" s="149">
        <v>338359039.47000003</v>
      </c>
      <c r="EN156" s="149"/>
      <c r="EO156" s="149"/>
      <c r="EP156" s="149"/>
      <c r="EQ156" s="149"/>
      <c r="ER156" s="149"/>
      <c r="ES156" s="149"/>
      <c r="ET156" s="150"/>
      <c r="EU156" s="150"/>
      <c r="EV156" s="150"/>
      <c r="EW156" s="103">
        <f>DJ156+DN156+DS156+DX156+EB156+EF156+EJ156+EN156+ES156</f>
        <v>1261855990.9655001</v>
      </c>
      <c r="EX156" s="151">
        <f>DK156+DO156+DT156+DY156+EC156+EG156+EK156+EO156+ET156</f>
        <v>535723491</v>
      </c>
      <c r="EY156" s="151">
        <f>DL156+DP156+DU156+DZ156+ED156+EH156+EL156+EP156+EU156</f>
        <v>345739039.47000003</v>
      </c>
      <c r="EZ156" s="151">
        <f>DM156+DQ156+DV156+EA156+EE156+EI156+EM156+EQ156+EV156</f>
        <v>345739039.47000003</v>
      </c>
      <c r="FA156" s="175"/>
      <c r="FB156" s="150"/>
      <c r="FC156" s="90"/>
      <c r="FD156" s="90"/>
      <c r="FE156" s="90"/>
      <c r="FF156" s="90"/>
      <c r="FG156" s="149"/>
      <c r="FH156" s="90">
        <v>40000000</v>
      </c>
      <c r="FI156" s="90">
        <v>24124100</v>
      </c>
      <c r="FJ156" s="90">
        <v>24124100</v>
      </c>
      <c r="FK156" s="90"/>
      <c r="FL156" s="149"/>
      <c r="FM156" s="90">
        <v>10000000</v>
      </c>
      <c r="FN156" s="90">
        <v>10000000</v>
      </c>
      <c r="FO156" s="90">
        <v>10000000</v>
      </c>
      <c r="FP156" s="90"/>
      <c r="FQ156" s="149"/>
      <c r="FR156" s="90"/>
      <c r="FS156" s="90"/>
      <c r="FT156" s="90"/>
      <c r="FU156" s="90"/>
      <c r="FV156" s="149"/>
      <c r="FW156" s="90"/>
      <c r="FX156" s="90"/>
      <c r="FY156" s="90"/>
      <c r="FZ156" s="90"/>
      <c r="GA156" s="149"/>
      <c r="GB156" s="90"/>
      <c r="GC156" s="90"/>
      <c r="GD156" s="90"/>
      <c r="GE156" s="90"/>
      <c r="GF156" s="149">
        <v>1299711670.6944699</v>
      </c>
      <c r="GG156" s="90">
        <v>208780149</v>
      </c>
      <c r="GH156" s="90">
        <v>208780149</v>
      </c>
      <c r="GI156" s="90">
        <v>208780149</v>
      </c>
      <c r="GJ156" s="90"/>
      <c r="GK156" s="149"/>
      <c r="GL156" s="90"/>
      <c r="GM156" s="90"/>
      <c r="GN156" s="90"/>
      <c r="GO156" s="90"/>
      <c r="GP156" s="149"/>
      <c r="GQ156" s="90"/>
      <c r="GR156" s="90"/>
      <c r="GS156" s="90"/>
      <c r="GT156" s="90"/>
      <c r="GU156" s="103">
        <f>FB156+FG156+FL156+FQ156+FV156+GA156+GF156+GK156+GP156</f>
        <v>1299711670.6944699</v>
      </c>
      <c r="GV156" s="90">
        <f>GQ156+GL156+GG156+GB156+FW156+FR156+FM156+FH156+FC156</f>
        <v>258780149</v>
      </c>
      <c r="GW156" s="90">
        <f>GR156+GM156+GH156+GC156+FX156+FS156+FN156+FI156+FD156</f>
        <v>242904249</v>
      </c>
      <c r="GX156" s="90">
        <f>GS156+GN156+GI156+GD156+FY156+FT156+FO156+FJ156+FE156</f>
        <v>242904249</v>
      </c>
      <c r="GY156" s="792">
        <f>GT156+GO156+GJ156+GE156+FZ156+FU156+FP156+FK156+FF156</f>
        <v>0</v>
      </c>
      <c r="GZ156" s="792">
        <f>AC156+BQ156+DJ156+FB156</f>
        <v>0</v>
      </c>
      <c r="HA156" s="792">
        <f>AD156+BR156+DK156+FC156</f>
        <v>0</v>
      </c>
      <c r="HB156" s="792">
        <f>AE156+BS156+DL156+FD156</f>
        <v>0</v>
      </c>
      <c r="HC156" s="792">
        <f>AF156+BT156+DM156+FE156</f>
        <v>0</v>
      </c>
      <c r="HD156" s="792">
        <f>FF156</f>
        <v>0</v>
      </c>
      <c r="HE156" s="792">
        <f>AG156+BU156+DN156+FG156</f>
        <v>0</v>
      </c>
      <c r="HF156" s="792">
        <f>AH156+BV156+DO156+FH156</f>
        <v>88879475.450000003</v>
      </c>
      <c r="HG156" s="792">
        <f>AI156+BW156+DP156+FI156</f>
        <v>24124100</v>
      </c>
      <c r="HH156" s="792">
        <f>AJ156+BX156+DQ156+FJ156</f>
        <v>24124100</v>
      </c>
      <c r="HI156" s="792">
        <f>BY156+DR156+FK156</f>
        <v>0</v>
      </c>
      <c r="HJ156" s="792">
        <f>AK156+BZ156+DS156+FL156</f>
        <v>0</v>
      </c>
      <c r="HK156" s="792">
        <f>AL156+CA156+DT156+FM156</f>
        <v>72000000</v>
      </c>
      <c r="HL156" s="792">
        <f>AM156+CB156+DU156+FN156</f>
        <v>17380000</v>
      </c>
      <c r="HM156" s="792">
        <f>AN156+CC156+DV156+FO156</f>
        <v>17380000</v>
      </c>
      <c r="HN156" s="792">
        <f>CD156+DW156+FP156</f>
        <v>0</v>
      </c>
      <c r="HO156" s="792">
        <f>AO156+CE156+DX156+FQ156</f>
        <v>0</v>
      </c>
      <c r="HP156" s="792">
        <f>AP156+CF156+DY156+FR156</f>
        <v>0</v>
      </c>
      <c r="HQ156" s="792">
        <f>AQ156+CG156+DZ156+FS156</f>
        <v>0</v>
      </c>
      <c r="HR156" s="792">
        <f>AR156+CH156+EA156+FT156</f>
        <v>0</v>
      </c>
      <c r="HS156" s="792">
        <f>FU156</f>
        <v>0</v>
      </c>
      <c r="HT156" s="792">
        <f>AS156+CI156+EB156+FV156</f>
        <v>0</v>
      </c>
      <c r="HU156" s="792">
        <f>AT156+CJ156+EC156+FW156</f>
        <v>0</v>
      </c>
      <c r="HV156" s="792">
        <f>AU156+CK156+ED156+FX156</f>
        <v>0</v>
      </c>
      <c r="HW156" s="792">
        <f>AV156+CL156+EE156+FY156</f>
        <v>0</v>
      </c>
      <c r="HX156" s="792">
        <f>FZ156</f>
        <v>0</v>
      </c>
      <c r="HY156" s="792">
        <f>AW156+CM156+EF156+GA156</f>
        <v>0</v>
      </c>
      <c r="HZ156" s="792">
        <f>AX156+CN156+EG156+GB156</f>
        <v>0</v>
      </c>
      <c r="IA156" s="792">
        <f>AY156+CO156+EH156+GC156</f>
        <v>0</v>
      </c>
      <c r="IB156" s="792">
        <f>AZ156+CP156+EI156+GD156</f>
        <v>0</v>
      </c>
      <c r="IC156" s="792">
        <f>GE156</f>
        <v>0</v>
      </c>
      <c r="ID156" s="792">
        <f>BA156+CQ156+EJ156+GF156</f>
        <v>5024970335.5099697</v>
      </c>
      <c r="IE156" s="792">
        <f>BB156+CR156+EK156+GG156</f>
        <v>2637207107</v>
      </c>
      <c r="IF156" s="792">
        <f>BC156+CS156+EL156+GH156</f>
        <v>1841728623.47</v>
      </c>
      <c r="IG156" s="792">
        <f>BD156+CT156+EM156+GI156</f>
        <v>1841728623.47</v>
      </c>
      <c r="IH156" s="792">
        <f>CU156+GJ156</f>
        <v>0</v>
      </c>
      <c r="II156" s="792">
        <f>BE156+CV156+EN156+GK156</f>
        <v>0</v>
      </c>
      <c r="IJ156" s="792">
        <f>BF156+CW156+EO156+GL156</f>
        <v>0</v>
      </c>
      <c r="IK156" s="792">
        <f>BG156+CX156+EP156+GM156</f>
        <v>0</v>
      </c>
      <c r="IL156" s="792">
        <f>BH156+CY156+EQ156+GM156</f>
        <v>0</v>
      </c>
      <c r="IM156" s="792">
        <f>CZ156+ER156+GO156</f>
        <v>0</v>
      </c>
      <c r="IN156" s="792">
        <f>BI156+DA156+ES156+GP156</f>
        <v>0</v>
      </c>
      <c r="IO156" s="792"/>
      <c r="IP156" s="792"/>
      <c r="IQ156" s="792"/>
      <c r="IR156" s="792"/>
      <c r="IS156" s="792">
        <f>GZ156+HE156+HJ156+HO156+HT156+HY156+ID156+II156+IN156</f>
        <v>5024970335.5099697</v>
      </c>
      <c r="IT156" s="792">
        <f>HA156+HF156+HK156+HP156+HU156+HZ156+IE156+IJ156+IO156</f>
        <v>2798086582.4499998</v>
      </c>
      <c r="IU156" s="792">
        <f>HB156+HG156+HL156+HQ156+HV156+IA156+IF156+IK156+IP156</f>
        <v>1883232723.47</v>
      </c>
      <c r="IV156" s="792">
        <f>HC156+HH156+HM156+HR156+HW156+IB156+IG156+IL156+IQ156</f>
        <v>1883232723.47</v>
      </c>
      <c r="IW156" s="793">
        <f>HD156+HI156+HN156+HS156+HX156+IC156+IH156+IM156+IR156</f>
        <v>0</v>
      </c>
    </row>
    <row r="157" spans="1:257" s="487" customFormat="1" ht="24.75" customHeight="1" x14ac:dyDescent="0.25">
      <c r="A157" s="346"/>
      <c r="B157" s="346"/>
      <c r="C157" s="252">
        <v>27</v>
      </c>
      <c r="D157" s="253" t="s">
        <v>382</v>
      </c>
      <c r="E157" s="509"/>
      <c r="F157" s="482"/>
      <c r="G157" s="510"/>
      <c r="H157" s="510"/>
      <c r="I157" s="510"/>
      <c r="J157" s="510"/>
      <c r="K157" s="510"/>
      <c r="L157" s="510"/>
      <c r="M157" s="510"/>
      <c r="N157" s="510"/>
      <c r="O157" s="510"/>
      <c r="P157" s="510"/>
      <c r="Q157" s="510"/>
      <c r="R157" s="510"/>
      <c r="S157" s="510"/>
      <c r="T157" s="510"/>
      <c r="U157" s="510"/>
      <c r="V157" s="510"/>
      <c r="W157" s="510"/>
      <c r="X157" s="510"/>
      <c r="Y157" s="750"/>
      <c r="Z157" s="510"/>
      <c r="AA157" s="510"/>
      <c r="AB157" s="510"/>
      <c r="AC157" s="38">
        <f t="shared" ref="AC157:BL157" si="1285">SUM(AC158)</f>
        <v>0</v>
      </c>
      <c r="AD157" s="38">
        <f t="shared" si="1285"/>
        <v>0</v>
      </c>
      <c r="AE157" s="38">
        <f t="shared" si="1285"/>
        <v>0</v>
      </c>
      <c r="AF157" s="38">
        <f t="shared" si="1285"/>
        <v>0</v>
      </c>
      <c r="AG157" s="38">
        <f t="shared" si="1285"/>
        <v>0</v>
      </c>
      <c r="AH157" s="38">
        <f t="shared" si="1285"/>
        <v>0</v>
      </c>
      <c r="AI157" s="38">
        <f t="shared" si="1285"/>
        <v>0</v>
      </c>
      <c r="AJ157" s="38">
        <f t="shared" si="1285"/>
        <v>0</v>
      </c>
      <c r="AK157" s="38">
        <f t="shared" si="1285"/>
        <v>0</v>
      </c>
      <c r="AL157" s="38">
        <f t="shared" si="1285"/>
        <v>0</v>
      </c>
      <c r="AM157" s="38">
        <f t="shared" si="1285"/>
        <v>0</v>
      </c>
      <c r="AN157" s="38">
        <f t="shared" si="1285"/>
        <v>0</v>
      </c>
      <c r="AO157" s="38">
        <f t="shared" si="1285"/>
        <v>0</v>
      </c>
      <c r="AP157" s="38">
        <f t="shared" si="1285"/>
        <v>0</v>
      </c>
      <c r="AQ157" s="38">
        <f t="shared" si="1285"/>
        <v>0</v>
      </c>
      <c r="AR157" s="38">
        <f t="shared" si="1285"/>
        <v>0</v>
      </c>
      <c r="AS157" s="38">
        <f t="shared" si="1285"/>
        <v>0</v>
      </c>
      <c r="AT157" s="38">
        <f t="shared" si="1285"/>
        <v>0</v>
      </c>
      <c r="AU157" s="38">
        <f t="shared" si="1285"/>
        <v>0</v>
      </c>
      <c r="AV157" s="38">
        <f t="shared" si="1285"/>
        <v>0</v>
      </c>
      <c r="AW157" s="38">
        <f t="shared" si="1285"/>
        <v>0</v>
      </c>
      <c r="AX157" s="38">
        <f t="shared" si="1285"/>
        <v>0</v>
      </c>
      <c r="AY157" s="38">
        <f t="shared" si="1285"/>
        <v>0</v>
      </c>
      <c r="AZ157" s="38">
        <f t="shared" si="1285"/>
        <v>0</v>
      </c>
      <c r="BA157" s="38">
        <f t="shared" si="1285"/>
        <v>12000000000</v>
      </c>
      <c r="BB157" s="38">
        <f t="shared" si="1285"/>
        <v>14211556688</v>
      </c>
      <c r="BC157" s="38">
        <f t="shared" si="1285"/>
        <v>13765999613.15</v>
      </c>
      <c r="BD157" s="38">
        <f t="shared" si="1285"/>
        <v>13763799612.15</v>
      </c>
      <c r="BE157" s="38">
        <f t="shared" si="1285"/>
        <v>0</v>
      </c>
      <c r="BF157" s="38">
        <f t="shared" si="1285"/>
        <v>0</v>
      </c>
      <c r="BG157" s="38">
        <f t="shared" si="1285"/>
        <v>0</v>
      </c>
      <c r="BH157" s="38">
        <f t="shared" si="1285"/>
        <v>0</v>
      </c>
      <c r="BI157" s="38">
        <f t="shared" si="1285"/>
        <v>0</v>
      </c>
      <c r="BJ157" s="38">
        <f t="shared" si="1285"/>
        <v>0</v>
      </c>
      <c r="BK157" s="38">
        <f t="shared" si="1285"/>
        <v>0</v>
      </c>
      <c r="BL157" s="38">
        <f t="shared" si="1285"/>
        <v>0</v>
      </c>
      <c r="BM157" s="38">
        <f t="shared" ref="BM157:DX157" si="1286">SUM(BM158)</f>
        <v>12000000000</v>
      </c>
      <c r="BN157" s="38">
        <f t="shared" si="1286"/>
        <v>14211556688</v>
      </c>
      <c r="BO157" s="38">
        <f t="shared" si="1286"/>
        <v>13765999613.15</v>
      </c>
      <c r="BP157" s="38">
        <f t="shared" si="1286"/>
        <v>13763799612.15</v>
      </c>
      <c r="BQ157" s="38">
        <f t="shared" si="1286"/>
        <v>0</v>
      </c>
      <c r="BR157" s="38">
        <f t="shared" si="1286"/>
        <v>0</v>
      </c>
      <c r="BS157" s="38">
        <f t="shared" si="1286"/>
        <v>0</v>
      </c>
      <c r="BT157" s="38">
        <f t="shared" si="1286"/>
        <v>0</v>
      </c>
      <c r="BU157" s="38">
        <f t="shared" si="1286"/>
        <v>0</v>
      </c>
      <c r="BV157" s="38">
        <f t="shared" si="1286"/>
        <v>0</v>
      </c>
      <c r="BW157" s="38">
        <f t="shared" si="1286"/>
        <v>0</v>
      </c>
      <c r="BX157" s="38">
        <f t="shared" si="1286"/>
        <v>0</v>
      </c>
      <c r="BY157" s="38">
        <f t="shared" si="1286"/>
        <v>0</v>
      </c>
      <c r="BZ157" s="38">
        <f t="shared" si="1286"/>
        <v>0</v>
      </c>
      <c r="CA157" s="38">
        <f t="shared" si="1286"/>
        <v>0</v>
      </c>
      <c r="CB157" s="38">
        <f t="shared" si="1286"/>
        <v>0</v>
      </c>
      <c r="CC157" s="38">
        <f t="shared" si="1286"/>
        <v>0</v>
      </c>
      <c r="CD157" s="38">
        <f t="shared" si="1286"/>
        <v>0</v>
      </c>
      <c r="CE157" s="38">
        <f t="shared" si="1286"/>
        <v>0</v>
      </c>
      <c r="CF157" s="38">
        <f t="shared" si="1286"/>
        <v>0</v>
      </c>
      <c r="CG157" s="38">
        <f t="shared" si="1286"/>
        <v>0</v>
      </c>
      <c r="CH157" s="38">
        <f t="shared" si="1286"/>
        <v>0</v>
      </c>
      <c r="CI157" s="38">
        <f t="shared" si="1286"/>
        <v>0</v>
      </c>
      <c r="CJ157" s="38">
        <f t="shared" si="1286"/>
        <v>0</v>
      </c>
      <c r="CK157" s="38">
        <f t="shared" si="1286"/>
        <v>0</v>
      </c>
      <c r="CL157" s="38">
        <f t="shared" si="1286"/>
        <v>0</v>
      </c>
      <c r="CM157" s="38">
        <f t="shared" si="1286"/>
        <v>0</v>
      </c>
      <c r="CN157" s="38">
        <f t="shared" si="1286"/>
        <v>0</v>
      </c>
      <c r="CO157" s="38">
        <f t="shared" si="1286"/>
        <v>0</v>
      </c>
      <c r="CP157" s="38">
        <f t="shared" si="1286"/>
        <v>0</v>
      </c>
      <c r="CQ157" s="38">
        <f t="shared" si="1286"/>
        <v>12360000000</v>
      </c>
      <c r="CR157" s="38">
        <f t="shared" si="1286"/>
        <v>18840890009</v>
      </c>
      <c r="CS157" s="38">
        <f t="shared" si="1286"/>
        <v>18840890009</v>
      </c>
      <c r="CT157" s="38">
        <f t="shared" si="1286"/>
        <v>18840890009</v>
      </c>
      <c r="CU157" s="38">
        <f t="shared" si="1286"/>
        <v>0</v>
      </c>
      <c r="CV157" s="38">
        <f t="shared" si="1286"/>
        <v>0</v>
      </c>
      <c r="CW157" s="38">
        <f t="shared" si="1286"/>
        <v>0</v>
      </c>
      <c r="CX157" s="38">
        <f t="shared" si="1286"/>
        <v>0</v>
      </c>
      <c r="CY157" s="38">
        <f t="shared" si="1286"/>
        <v>0</v>
      </c>
      <c r="CZ157" s="38">
        <f t="shared" si="1286"/>
        <v>0</v>
      </c>
      <c r="DA157" s="38">
        <f t="shared" si="1286"/>
        <v>0</v>
      </c>
      <c r="DB157" s="38">
        <f t="shared" si="1286"/>
        <v>0</v>
      </c>
      <c r="DC157" s="38">
        <f t="shared" si="1286"/>
        <v>0</v>
      </c>
      <c r="DD157" s="38">
        <f t="shared" si="1286"/>
        <v>0</v>
      </c>
      <c r="DE157" s="38">
        <f t="shared" si="1286"/>
        <v>12360000000</v>
      </c>
      <c r="DF157" s="38">
        <f t="shared" si="1286"/>
        <v>18840890009</v>
      </c>
      <c r="DG157" s="38">
        <f t="shared" si="1286"/>
        <v>18840890009</v>
      </c>
      <c r="DH157" s="38">
        <f t="shared" si="1286"/>
        <v>18840890009</v>
      </c>
      <c r="DI157" s="38">
        <f t="shared" si="1286"/>
        <v>0</v>
      </c>
      <c r="DJ157" s="38">
        <f t="shared" si="1286"/>
        <v>0</v>
      </c>
      <c r="DK157" s="38">
        <f t="shared" si="1286"/>
        <v>0</v>
      </c>
      <c r="DL157" s="38">
        <f t="shared" si="1286"/>
        <v>0</v>
      </c>
      <c r="DM157" s="38">
        <f t="shared" si="1286"/>
        <v>0</v>
      </c>
      <c r="DN157" s="38">
        <f t="shared" si="1286"/>
        <v>0</v>
      </c>
      <c r="DO157" s="38">
        <f t="shared" si="1286"/>
        <v>227000000</v>
      </c>
      <c r="DP157" s="38">
        <f t="shared" si="1286"/>
        <v>189007371</v>
      </c>
      <c r="DQ157" s="38">
        <f t="shared" si="1286"/>
        <v>0</v>
      </c>
      <c r="DR157" s="38">
        <f t="shared" si="1286"/>
        <v>0</v>
      </c>
      <c r="DS157" s="38">
        <f t="shared" si="1286"/>
        <v>0</v>
      </c>
      <c r="DT157" s="38">
        <f t="shared" si="1286"/>
        <v>0</v>
      </c>
      <c r="DU157" s="38">
        <f t="shared" si="1286"/>
        <v>0</v>
      </c>
      <c r="DV157" s="38">
        <f t="shared" si="1286"/>
        <v>0</v>
      </c>
      <c r="DW157" s="38">
        <f t="shared" si="1286"/>
        <v>0</v>
      </c>
      <c r="DX157" s="38">
        <f t="shared" si="1286"/>
        <v>0</v>
      </c>
      <c r="DY157" s="38">
        <f t="shared" ref="DY157:EW157" si="1287">SUM(DY158)</f>
        <v>0</v>
      </c>
      <c r="DZ157" s="38">
        <f t="shared" si="1287"/>
        <v>0</v>
      </c>
      <c r="EA157" s="38">
        <f t="shared" si="1287"/>
        <v>0</v>
      </c>
      <c r="EB157" s="38">
        <f t="shared" si="1287"/>
        <v>0</v>
      </c>
      <c r="EC157" s="38">
        <f t="shared" si="1287"/>
        <v>0</v>
      </c>
      <c r="ED157" s="38">
        <f t="shared" si="1287"/>
        <v>0</v>
      </c>
      <c r="EE157" s="38">
        <f t="shared" si="1287"/>
        <v>0</v>
      </c>
      <c r="EF157" s="38">
        <f t="shared" si="1287"/>
        <v>0</v>
      </c>
      <c r="EG157" s="38">
        <f t="shared" si="1287"/>
        <v>0</v>
      </c>
      <c r="EH157" s="38">
        <f t="shared" si="1287"/>
        <v>0</v>
      </c>
      <c r="EI157" s="38">
        <f t="shared" si="1287"/>
        <v>0</v>
      </c>
      <c r="EJ157" s="38">
        <f t="shared" si="1287"/>
        <v>12730800000</v>
      </c>
      <c r="EK157" s="38">
        <f t="shared" si="1287"/>
        <v>15950158370</v>
      </c>
      <c r="EL157" s="38">
        <f t="shared" si="1287"/>
        <v>15950157537</v>
      </c>
      <c r="EM157" s="38">
        <f t="shared" si="1287"/>
        <v>15884084420</v>
      </c>
      <c r="EN157" s="38">
        <f t="shared" si="1287"/>
        <v>0</v>
      </c>
      <c r="EO157" s="38">
        <f t="shared" si="1287"/>
        <v>0</v>
      </c>
      <c r="EP157" s="38">
        <f t="shared" si="1287"/>
        <v>0</v>
      </c>
      <c r="EQ157" s="38">
        <f t="shared" si="1287"/>
        <v>0</v>
      </c>
      <c r="ER157" s="38">
        <f t="shared" si="1287"/>
        <v>0</v>
      </c>
      <c r="ES157" s="38">
        <f t="shared" si="1287"/>
        <v>0</v>
      </c>
      <c r="ET157" s="38">
        <f t="shared" si="1287"/>
        <v>0</v>
      </c>
      <c r="EU157" s="38">
        <f t="shared" si="1287"/>
        <v>0</v>
      </c>
      <c r="EV157" s="38">
        <f t="shared" si="1287"/>
        <v>0</v>
      </c>
      <c r="EW157" s="38">
        <f t="shared" si="1287"/>
        <v>12730800000</v>
      </c>
      <c r="EX157" s="38">
        <f t="shared" ref="EX157:IW157" si="1288">SUM(EX158)</f>
        <v>16177158370</v>
      </c>
      <c r="EY157" s="38">
        <f t="shared" si="1288"/>
        <v>16139164908</v>
      </c>
      <c r="EZ157" s="38">
        <f t="shared" si="1288"/>
        <v>15884084420</v>
      </c>
      <c r="FA157" s="38">
        <f t="shared" si="1288"/>
        <v>0</v>
      </c>
      <c r="FB157" s="38">
        <f t="shared" si="1288"/>
        <v>0</v>
      </c>
      <c r="FC157" s="38">
        <f t="shared" si="1288"/>
        <v>0</v>
      </c>
      <c r="FD157" s="38">
        <f t="shared" si="1288"/>
        <v>0</v>
      </c>
      <c r="FE157" s="38">
        <f t="shared" si="1288"/>
        <v>0</v>
      </c>
      <c r="FF157" s="38">
        <f t="shared" si="1288"/>
        <v>0</v>
      </c>
      <c r="FG157" s="38">
        <f t="shared" si="1288"/>
        <v>0</v>
      </c>
      <c r="FH157" s="38">
        <f t="shared" si="1288"/>
        <v>0</v>
      </c>
      <c r="FI157" s="38">
        <f t="shared" si="1288"/>
        <v>0</v>
      </c>
      <c r="FJ157" s="38">
        <f t="shared" si="1288"/>
        <v>0</v>
      </c>
      <c r="FK157" s="38">
        <f t="shared" si="1288"/>
        <v>189007371</v>
      </c>
      <c r="FL157" s="38">
        <f t="shared" si="1288"/>
        <v>0</v>
      </c>
      <c r="FM157" s="38">
        <f t="shared" si="1288"/>
        <v>0</v>
      </c>
      <c r="FN157" s="38">
        <f t="shared" si="1288"/>
        <v>0</v>
      </c>
      <c r="FO157" s="38">
        <f t="shared" si="1288"/>
        <v>0</v>
      </c>
      <c r="FP157" s="38">
        <f t="shared" si="1288"/>
        <v>0</v>
      </c>
      <c r="FQ157" s="38">
        <f t="shared" si="1288"/>
        <v>0</v>
      </c>
      <c r="FR157" s="38">
        <f t="shared" si="1288"/>
        <v>0</v>
      </c>
      <c r="FS157" s="38">
        <f t="shared" si="1288"/>
        <v>0</v>
      </c>
      <c r="FT157" s="38">
        <f t="shared" si="1288"/>
        <v>0</v>
      </c>
      <c r="FU157" s="38">
        <f t="shared" si="1288"/>
        <v>0</v>
      </c>
      <c r="FV157" s="38">
        <f t="shared" si="1288"/>
        <v>0</v>
      </c>
      <c r="FW157" s="38">
        <f t="shared" si="1288"/>
        <v>0</v>
      </c>
      <c r="FX157" s="38">
        <f t="shared" si="1288"/>
        <v>0</v>
      </c>
      <c r="FY157" s="38">
        <f t="shared" si="1288"/>
        <v>0</v>
      </c>
      <c r="FZ157" s="38">
        <f t="shared" si="1288"/>
        <v>0</v>
      </c>
      <c r="GA157" s="38">
        <f t="shared" si="1288"/>
        <v>0</v>
      </c>
      <c r="GB157" s="38">
        <f t="shared" si="1288"/>
        <v>0</v>
      </c>
      <c r="GC157" s="38">
        <f t="shared" si="1288"/>
        <v>0</v>
      </c>
      <c r="GD157" s="38">
        <f t="shared" si="1288"/>
        <v>0</v>
      </c>
      <c r="GE157" s="38">
        <f t="shared" si="1288"/>
        <v>0</v>
      </c>
      <c r="GF157" s="38">
        <f t="shared" si="1288"/>
        <v>13112724000</v>
      </c>
      <c r="GG157" s="38">
        <f t="shared" si="1288"/>
        <v>2323039667</v>
      </c>
      <c r="GH157" s="38">
        <f t="shared" si="1288"/>
        <v>2323039667</v>
      </c>
      <c r="GI157" s="38">
        <f t="shared" si="1288"/>
        <v>2323039667</v>
      </c>
      <c r="GJ157" s="38">
        <f t="shared" si="1288"/>
        <v>59349419</v>
      </c>
      <c r="GK157" s="38">
        <f t="shared" si="1288"/>
        <v>0</v>
      </c>
      <c r="GL157" s="38">
        <f t="shared" si="1288"/>
        <v>0</v>
      </c>
      <c r="GM157" s="38">
        <f t="shared" si="1288"/>
        <v>0</v>
      </c>
      <c r="GN157" s="38">
        <f t="shared" si="1288"/>
        <v>0</v>
      </c>
      <c r="GO157" s="38">
        <f t="shared" si="1288"/>
        <v>0</v>
      </c>
      <c r="GP157" s="38">
        <f t="shared" si="1288"/>
        <v>0</v>
      </c>
      <c r="GQ157" s="38">
        <f t="shared" si="1288"/>
        <v>0</v>
      </c>
      <c r="GR157" s="38">
        <f t="shared" si="1288"/>
        <v>0</v>
      </c>
      <c r="GS157" s="38">
        <f t="shared" si="1288"/>
        <v>0</v>
      </c>
      <c r="GT157" s="38">
        <f t="shared" si="1288"/>
        <v>0</v>
      </c>
      <c r="GU157" s="38">
        <f t="shared" si="1288"/>
        <v>13112724000</v>
      </c>
      <c r="GV157" s="38">
        <f t="shared" si="1288"/>
        <v>2323039667</v>
      </c>
      <c r="GW157" s="38">
        <f t="shared" si="1288"/>
        <v>2323039667</v>
      </c>
      <c r="GX157" s="38">
        <f t="shared" si="1288"/>
        <v>2323039667</v>
      </c>
      <c r="GY157" s="724">
        <f t="shared" si="1288"/>
        <v>248356790</v>
      </c>
      <c r="GZ157" s="38">
        <f t="shared" si="1288"/>
        <v>0</v>
      </c>
      <c r="HA157" s="38">
        <f t="shared" si="1288"/>
        <v>0</v>
      </c>
      <c r="HB157" s="38">
        <f t="shared" si="1288"/>
        <v>0</v>
      </c>
      <c r="HC157" s="38">
        <f t="shared" si="1288"/>
        <v>0</v>
      </c>
      <c r="HD157" s="38">
        <f t="shared" si="1288"/>
        <v>0</v>
      </c>
      <c r="HE157" s="38">
        <f t="shared" si="1288"/>
        <v>0</v>
      </c>
      <c r="HF157" s="38">
        <f t="shared" si="1288"/>
        <v>227000000</v>
      </c>
      <c r="HG157" s="38">
        <f t="shared" si="1288"/>
        <v>189007371</v>
      </c>
      <c r="HH157" s="38">
        <f t="shared" si="1288"/>
        <v>0</v>
      </c>
      <c r="HI157" s="38">
        <f t="shared" si="1288"/>
        <v>189007371</v>
      </c>
      <c r="HJ157" s="38">
        <f t="shared" si="1288"/>
        <v>0</v>
      </c>
      <c r="HK157" s="38">
        <f t="shared" si="1288"/>
        <v>0</v>
      </c>
      <c r="HL157" s="38">
        <f t="shared" si="1288"/>
        <v>0</v>
      </c>
      <c r="HM157" s="38">
        <f t="shared" si="1288"/>
        <v>0</v>
      </c>
      <c r="HN157" s="38">
        <f t="shared" si="1288"/>
        <v>0</v>
      </c>
      <c r="HO157" s="38">
        <f t="shared" si="1288"/>
        <v>0</v>
      </c>
      <c r="HP157" s="38">
        <f t="shared" si="1288"/>
        <v>0</v>
      </c>
      <c r="HQ157" s="38">
        <f t="shared" si="1288"/>
        <v>0</v>
      </c>
      <c r="HR157" s="38">
        <f t="shared" si="1288"/>
        <v>0</v>
      </c>
      <c r="HS157" s="38">
        <f t="shared" si="1288"/>
        <v>0</v>
      </c>
      <c r="HT157" s="38">
        <f t="shared" si="1288"/>
        <v>0</v>
      </c>
      <c r="HU157" s="38">
        <f t="shared" si="1288"/>
        <v>0</v>
      </c>
      <c r="HV157" s="38">
        <f t="shared" si="1288"/>
        <v>0</v>
      </c>
      <c r="HW157" s="38">
        <f t="shared" si="1288"/>
        <v>0</v>
      </c>
      <c r="HX157" s="38">
        <f t="shared" si="1288"/>
        <v>0</v>
      </c>
      <c r="HY157" s="38">
        <f t="shared" si="1288"/>
        <v>0</v>
      </c>
      <c r="HZ157" s="38">
        <f t="shared" si="1288"/>
        <v>0</v>
      </c>
      <c r="IA157" s="38">
        <f t="shared" si="1288"/>
        <v>0</v>
      </c>
      <c r="IB157" s="38">
        <f t="shared" si="1288"/>
        <v>0</v>
      </c>
      <c r="IC157" s="38">
        <f t="shared" si="1288"/>
        <v>0</v>
      </c>
      <c r="ID157" s="38">
        <f t="shared" si="1288"/>
        <v>50203524000</v>
      </c>
      <c r="IE157" s="38">
        <f t="shared" si="1288"/>
        <v>51325644734</v>
      </c>
      <c r="IF157" s="38">
        <f t="shared" si="1288"/>
        <v>50880086826.150002</v>
      </c>
      <c r="IG157" s="38">
        <f t="shared" si="1288"/>
        <v>50811813708.150002</v>
      </c>
      <c r="IH157" s="38">
        <f t="shared" si="1288"/>
        <v>59349419</v>
      </c>
      <c r="II157" s="38">
        <f t="shared" si="1288"/>
        <v>0</v>
      </c>
      <c r="IJ157" s="38">
        <f t="shared" si="1288"/>
        <v>0</v>
      </c>
      <c r="IK157" s="38">
        <f t="shared" si="1288"/>
        <v>0</v>
      </c>
      <c r="IL157" s="38">
        <f t="shared" si="1288"/>
        <v>0</v>
      </c>
      <c r="IM157" s="38">
        <f t="shared" si="1288"/>
        <v>0</v>
      </c>
      <c r="IN157" s="38">
        <f t="shared" si="1288"/>
        <v>0</v>
      </c>
      <c r="IO157" s="38">
        <f t="shared" si="1288"/>
        <v>0</v>
      </c>
      <c r="IP157" s="38">
        <f t="shared" si="1288"/>
        <v>0</v>
      </c>
      <c r="IQ157" s="38">
        <f t="shared" si="1288"/>
        <v>0</v>
      </c>
      <c r="IR157" s="38">
        <f t="shared" si="1288"/>
        <v>0</v>
      </c>
      <c r="IS157" s="38">
        <f t="shared" si="1288"/>
        <v>50203524000</v>
      </c>
      <c r="IT157" s="38">
        <f t="shared" si="1288"/>
        <v>51552644734</v>
      </c>
      <c r="IU157" s="38">
        <f t="shared" si="1288"/>
        <v>51069094197.150002</v>
      </c>
      <c r="IV157" s="38">
        <f t="shared" si="1288"/>
        <v>50811813708.150002</v>
      </c>
      <c r="IW157" s="38">
        <f t="shared" si="1288"/>
        <v>248356790</v>
      </c>
    </row>
    <row r="158" spans="1:257" s="487" customFormat="1" ht="123.75" customHeight="1" x14ac:dyDescent="0.25">
      <c r="A158" s="346"/>
      <c r="B158" s="346"/>
      <c r="C158" s="294" t="s">
        <v>383</v>
      </c>
      <c r="D158" s="293" t="s">
        <v>384</v>
      </c>
      <c r="E158" s="294" t="s">
        <v>385</v>
      </c>
      <c r="F158" s="294" t="s">
        <v>386</v>
      </c>
      <c r="G158" s="802">
        <v>111</v>
      </c>
      <c r="H158" s="848" t="s">
        <v>387</v>
      </c>
      <c r="I158" s="511" t="s">
        <v>388</v>
      </c>
      <c r="J158" s="423" t="s">
        <v>266</v>
      </c>
      <c r="K158" s="437">
        <v>1</v>
      </c>
      <c r="L158" s="512" t="s">
        <v>58</v>
      </c>
      <c r="M158" s="513">
        <v>1</v>
      </c>
      <c r="N158" s="513">
        <v>1</v>
      </c>
      <c r="O158" s="411">
        <v>1</v>
      </c>
      <c r="P158" s="514">
        <v>1</v>
      </c>
      <c r="Q158" s="515">
        <v>1</v>
      </c>
      <c r="R158" s="275"/>
      <c r="S158" s="516">
        <v>1</v>
      </c>
      <c r="T158" s="517">
        <v>1</v>
      </c>
      <c r="U158" s="517"/>
      <c r="V158" s="518">
        <v>1</v>
      </c>
      <c r="W158" s="517">
        <v>1</v>
      </c>
      <c r="X158" s="512"/>
      <c r="Y158" s="761">
        <v>1</v>
      </c>
      <c r="Z158" s="452">
        <f>BM158/BM157</f>
        <v>1</v>
      </c>
      <c r="AA158" s="272">
        <v>10</v>
      </c>
      <c r="AB158" s="281" t="s">
        <v>389</v>
      </c>
      <c r="AC158" s="45"/>
      <c r="AD158" s="42"/>
      <c r="AE158" s="41"/>
      <c r="AF158" s="41"/>
      <c r="AG158" s="45"/>
      <c r="AH158" s="42"/>
      <c r="AI158" s="42"/>
      <c r="AJ158" s="42"/>
      <c r="AK158" s="45"/>
      <c r="AL158" s="42"/>
      <c r="AM158" s="42"/>
      <c r="AN158" s="42"/>
      <c r="AO158" s="45"/>
      <c r="AP158" s="42"/>
      <c r="AQ158" s="42"/>
      <c r="AR158" s="42"/>
      <c r="AS158" s="45"/>
      <c r="AT158" s="42"/>
      <c r="AU158" s="41"/>
      <c r="AV158" s="41"/>
      <c r="AW158" s="45"/>
      <c r="AX158" s="42"/>
      <c r="AY158" s="42"/>
      <c r="AZ158" s="42"/>
      <c r="BA158" s="49">
        <v>12000000000</v>
      </c>
      <c r="BB158" s="48">
        <v>14211556688</v>
      </c>
      <c r="BC158" s="41">
        <v>13765999613.15</v>
      </c>
      <c r="BD158" s="41">
        <v>13763799612.15</v>
      </c>
      <c r="BE158" s="45"/>
      <c r="BF158" s="42"/>
      <c r="BG158" s="41"/>
      <c r="BH158" s="41"/>
      <c r="BI158" s="45"/>
      <c r="BJ158" s="42"/>
      <c r="BK158" s="42"/>
      <c r="BL158" s="42"/>
      <c r="BM158" s="40">
        <f>+AC158+AG158+AK158+AO158+AS158+AW158+BA158+BE158+BI158</f>
        <v>12000000000</v>
      </c>
      <c r="BN158" s="41">
        <f>AD158+AH158+AL158+AP158+AT158+AX158+BB158+BF158+BJ158</f>
        <v>14211556688</v>
      </c>
      <c r="BO158" s="41">
        <f>AE158+AI158+AM158+AQ158+AU158+AY158+BC158+BG158+BK158</f>
        <v>13765999613.15</v>
      </c>
      <c r="BP158" s="41">
        <f>AF158+AJ158+AN158+AR158+AV158+AZ158+BD158+BH158+BL158</f>
        <v>13763799612.15</v>
      </c>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90">
        <v>12360000000</v>
      </c>
      <c r="CR158" s="82">
        <v>18840890009</v>
      </c>
      <c r="CS158" s="82">
        <v>18840890009</v>
      </c>
      <c r="CT158" s="519">
        <v>18840890009</v>
      </c>
      <c r="CU158" s="519"/>
      <c r="CV158" s="82"/>
      <c r="CW158" s="82"/>
      <c r="CX158" s="82"/>
      <c r="CY158" s="82"/>
      <c r="CZ158" s="82"/>
      <c r="DA158" s="82"/>
      <c r="DB158" s="82"/>
      <c r="DC158" s="82"/>
      <c r="DD158" s="82"/>
      <c r="DE158" s="82">
        <f>BQ158+BU158+BZ158+CE158+CI158+CM158+CQ158+CV158+DA158</f>
        <v>12360000000</v>
      </c>
      <c r="DF158" s="102">
        <f>BR158+BV158+CA158+CF158+CJ158+CN158+CR158+CW158+DB158</f>
        <v>18840890009</v>
      </c>
      <c r="DG158" s="102">
        <f>BS158+BW158+CB158+CG158+CK158+CO158+CS158+CX158+DC158</f>
        <v>18840890009</v>
      </c>
      <c r="DH158" s="127">
        <f>BT158+BX158+CC158+CH158+CL158+CP158+CT158+CY158+DD158</f>
        <v>18840890009</v>
      </c>
      <c r="DI158" s="127"/>
      <c r="DJ158" s="90"/>
      <c r="DK158" s="89"/>
      <c r="DL158" s="90"/>
      <c r="DM158" s="90"/>
      <c r="DN158" s="90"/>
      <c r="DO158" s="89">
        <v>227000000</v>
      </c>
      <c r="DP158" s="90">
        <v>189007371</v>
      </c>
      <c r="DQ158" s="90"/>
      <c r="DR158" s="90"/>
      <c r="DS158" s="90"/>
      <c r="DT158" s="90"/>
      <c r="DU158" s="90"/>
      <c r="DV158" s="90"/>
      <c r="DW158" s="90"/>
      <c r="DX158" s="90"/>
      <c r="DY158" s="90"/>
      <c r="DZ158" s="90"/>
      <c r="EA158" s="90"/>
      <c r="EB158" s="90"/>
      <c r="EC158" s="90"/>
      <c r="ED158" s="90"/>
      <c r="EE158" s="90"/>
      <c r="EF158" s="90"/>
      <c r="EG158" s="90"/>
      <c r="EH158" s="90"/>
      <c r="EI158" s="90"/>
      <c r="EJ158" s="90">
        <v>12730800000</v>
      </c>
      <c r="EK158" s="90">
        <v>15950158370</v>
      </c>
      <c r="EL158" s="90">
        <v>15950157537</v>
      </c>
      <c r="EM158" s="90">
        <v>15884084420</v>
      </c>
      <c r="EN158" s="90"/>
      <c r="EO158" s="90"/>
      <c r="EP158" s="90"/>
      <c r="EQ158" s="90"/>
      <c r="ER158" s="90"/>
      <c r="ES158" s="90"/>
      <c r="ET158" s="82"/>
      <c r="EU158" s="82"/>
      <c r="EV158" s="82"/>
      <c r="EW158" s="82">
        <f>DJ158+DN158+DS158+DX158+EB158+EF158+EJ158+EN158+ES158</f>
        <v>12730800000</v>
      </c>
      <c r="EX158" s="89">
        <f>DK158+DO158+DT158+DY158+EC158+EG158+EK158+EO158+ET158</f>
        <v>16177158370</v>
      </c>
      <c r="EY158" s="90">
        <f>DL158+DP158+DU158+DZ158+ED158+EH158+EL158+EP158+EU158</f>
        <v>16139164908</v>
      </c>
      <c r="EZ158" s="90">
        <f>DM158+DQ158+DV158+EA158+EE158+EI158+EM158+EQ158+EV158</f>
        <v>15884084420</v>
      </c>
      <c r="FA158" s="173"/>
      <c r="FB158" s="82"/>
      <c r="FC158" s="90"/>
      <c r="FD158" s="90"/>
      <c r="FE158" s="90"/>
      <c r="FF158" s="131"/>
      <c r="FG158" s="82"/>
      <c r="FH158" s="82"/>
      <c r="FI158" s="82"/>
      <c r="FJ158" s="82"/>
      <c r="FK158" s="82">
        <v>189007371</v>
      </c>
      <c r="FL158" s="82"/>
      <c r="FM158" s="82"/>
      <c r="FN158" s="82"/>
      <c r="FO158" s="82"/>
      <c r="FP158" s="82"/>
      <c r="FQ158" s="82"/>
      <c r="FR158" s="82"/>
      <c r="FS158" s="82"/>
      <c r="FT158" s="82"/>
      <c r="FU158" s="82"/>
      <c r="FV158" s="82"/>
      <c r="FW158" s="82"/>
      <c r="FX158" s="82"/>
      <c r="FY158" s="82"/>
      <c r="FZ158" s="82"/>
      <c r="GA158" s="82"/>
      <c r="GB158" s="82"/>
      <c r="GC158" s="82"/>
      <c r="GD158" s="82"/>
      <c r="GE158" s="82"/>
      <c r="GF158" s="82">
        <v>13112724000</v>
      </c>
      <c r="GG158" s="82">
        <v>2323039667</v>
      </c>
      <c r="GH158" s="82">
        <v>2323039667</v>
      </c>
      <c r="GI158" s="82">
        <v>2323039667</v>
      </c>
      <c r="GJ158" s="82">
        <v>59349419</v>
      </c>
      <c r="GK158" s="82"/>
      <c r="GL158" s="82"/>
      <c r="GM158" s="82"/>
      <c r="GN158" s="82"/>
      <c r="GO158" s="82"/>
      <c r="GP158" s="82"/>
      <c r="GQ158" s="82"/>
      <c r="GR158" s="82"/>
      <c r="GS158" s="82"/>
      <c r="GT158" s="82"/>
      <c r="GU158" s="82">
        <f>FB158+FG158+FL158+FQ158+FV158+GA158+GF158+GK158+GP158</f>
        <v>13112724000</v>
      </c>
      <c r="GV158" s="82">
        <f>GQ158+GL158+GG158+GB158+FW158+FR158+FM158+FH158+FC158</f>
        <v>2323039667</v>
      </c>
      <c r="GW158" s="82">
        <f>GR158+GM158+GH158+GC158+FX158+FS158+FN158+FI158+FD158</f>
        <v>2323039667</v>
      </c>
      <c r="GX158" s="82">
        <f>GS158+GN158+GI158+GD158+FY158+FT158+FO158+FJ158+FE158</f>
        <v>2323039667</v>
      </c>
      <c r="GY158" s="792">
        <f>GT158+GO158+GJ158+GE158+FZ158+FU158+FP158+FK158+FF158</f>
        <v>248356790</v>
      </c>
      <c r="GZ158" s="792">
        <f>AC158+BQ158+DJ158+FB158</f>
        <v>0</v>
      </c>
      <c r="HA158" s="792">
        <f>AD158+BR158+DK158+FC158</f>
        <v>0</v>
      </c>
      <c r="HB158" s="792">
        <f>AE158+BS158+DL158+FD158</f>
        <v>0</v>
      </c>
      <c r="HC158" s="792">
        <f>AF158+BT158+DM158+FE158</f>
        <v>0</v>
      </c>
      <c r="HD158" s="792">
        <f>FF158</f>
        <v>0</v>
      </c>
      <c r="HE158" s="792">
        <f>AG158+BU158+DN158+FG158</f>
        <v>0</v>
      </c>
      <c r="HF158" s="792">
        <f>AH158+BV158+DO158+FH158</f>
        <v>227000000</v>
      </c>
      <c r="HG158" s="792">
        <f>AI158+BW158+DP158+FI158</f>
        <v>189007371</v>
      </c>
      <c r="HH158" s="792">
        <f>AJ158+BX158+DQ158+FJ158</f>
        <v>0</v>
      </c>
      <c r="HI158" s="792">
        <f>BY158+DR158+FK158</f>
        <v>189007371</v>
      </c>
      <c r="HJ158" s="792">
        <f>AK158+BZ158+DS158+FL158</f>
        <v>0</v>
      </c>
      <c r="HK158" s="792">
        <f>AL158+CA158+DT158+FM158</f>
        <v>0</v>
      </c>
      <c r="HL158" s="792">
        <f>AM158+CB158+DU158+FN158</f>
        <v>0</v>
      </c>
      <c r="HM158" s="792">
        <f>AN158+CC158+DV158+FO158</f>
        <v>0</v>
      </c>
      <c r="HN158" s="792">
        <f>CD158+DW158+FP158</f>
        <v>0</v>
      </c>
      <c r="HO158" s="792">
        <f>AO158+CE158+DX158+FQ158</f>
        <v>0</v>
      </c>
      <c r="HP158" s="792">
        <f>AP158+CF158+DY158+FR158</f>
        <v>0</v>
      </c>
      <c r="HQ158" s="792">
        <f>AQ158+CG158+DZ158+FS158</f>
        <v>0</v>
      </c>
      <c r="HR158" s="792">
        <f>AR158+CH158+EA158+FT158</f>
        <v>0</v>
      </c>
      <c r="HS158" s="792">
        <f>FU158</f>
        <v>0</v>
      </c>
      <c r="HT158" s="792">
        <f>AS158+CI158+EB158+FV158</f>
        <v>0</v>
      </c>
      <c r="HU158" s="792">
        <f>AT158+CJ158+EC158+FW158</f>
        <v>0</v>
      </c>
      <c r="HV158" s="792">
        <f>AU158+CK158+ED158+FX158</f>
        <v>0</v>
      </c>
      <c r="HW158" s="792">
        <f>AV158+CL158+EE158+FY158</f>
        <v>0</v>
      </c>
      <c r="HX158" s="792">
        <f>FZ158</f>
        <v>0</v>
      </c>
      <c r="HY158" s="792">
        <f>AW158+CM158+EF158+GA158</f>
        <v>0</v>
      </c>
      <c r="HZ158" s="792">
        <f>AX158+CN158+EG158+GB158</f>
        <v>0</v>
      </c>
      <c r="IA158" s="792">
        <f>AY158+CO158+EH158+GC158</f>
        <v>0</v>
      </c>
      <c r="IB158" s="792">
        <f>AZ158+CP158+EI158+GD158</f>
        <v>0</v>
      </c>
      <c r="IC158" s="792">
        <f>GE158</f>
        <v>0</v>
      </c>
      <c r="ID158" s="792">
        <f>BA158+CQ158+EJ158+GF158</f>
        <v>50203524000</v>
      </c>
      <c r="IE158" s="792">
        <f>BB158+CR158+EK158+GG158</f>
        <v>51325644734</v>
      </c>
      <c r="IF158" s="792">
        <f>BC158+CS158+EL158+GH158</f>
        <v>50880086826.150002</v>
      </c>
      <c r="IG158" s="792">
        <f>BD158+CT158+EM158+GI158</f>
        <v>50811813708.150002</v>
      </c>
      <c r="IH158" s="792">
        <f>CU158+GJ158</f>
        <v>59349419</v>
      </c>
      <c r="II158" s="792">
        <f>BE158+CV158+EN158+GK158</f>
        <v>0</v>
      </c>
      <c r="IJ158" s="792">
        <f>BF158+CW158+EO158+GL158</f>
        <v>0</v>
      </c>
      <c r="IK158" s="792">
        <f>BG158+CX158+EP158+GM158</f>
        <v>0</v>
      </c>
      <c r="IL158" s="792">
        <f>BH158+CY158+EQ158+GM158</f>
        <v>0</v>
      </c>
      <c r="IM158" s="792">
        <f>CZ158+ER158+GO158</f>
        <v>0</v>
      </c>
      <c r="IN158" s="792">
        <f>BI158+DA158+ES158+GP158</f>
        <v>0</v>
      </c>
      <c r="IO158" s="792"/>
      <c r="IP158" s="792"/>
      <c r="IQ158" s="792"/>
      <c r="IR158" s="792"/>
      <c r="IS158" s="792">
        <f>GZ158+HE158+HJ158+HO158+HT158+HY158+ID158+II158+IN158</f>
        <v>50203524000</v>
      </c>
      <c r="IT158" s="792">
        <f>HA158+HF158+HK158+HP158+HU158+HZ158+IE158+IJ158+IO158</f>
        <v>51552644734</v>
      </c>
      <c r="IU158" s="792">
        <f>HB158+HG158+HL158+HQ158+HV158+IA158+IF158+IK158+IP158</f>
        <v>51069094197.150002</v>
      </c>
      <c r="IV158" s="792">
        <f>HC158+HH158+HM158+HR158+HW158+IB158+IG158+IL158+IQ158</f>
        <v>50811813708.150002</v>
      </c>
      <c r="IW158" s="793">
        <f>HD158+HI158+HN158+HS158+HX158+IC158+IH158+IM158+IR158</f>
        <v>248356790</v>
      </c>
    </row>
    <row r="159" spans="1:257" s="487" customFormat="1" ht="24.75" customHeight="1" x14ac:dyDescent="0.25">
      <c r="A159" s="346"/>
      <c r="B159" s="346"/>
      <c r="C159" s="252">
        <v>28</v>
      </c>
      <c r="D159" s="253" t="s">
        <v>390</v>
      </c>
      <c r="E159" s="310"/>
      <c r="F159" s="256"/>
      <c r="G159" s="510"/>
      <c r="H159" s="510"/>
      <c r="I159" s="510"/>
      <c r="J159" s="510"/>
      <c r="K159" s="510"/>
      <c r="L159" s="510"/>
      <c r="M159" s="510"/>
      <c r="N159" s="510"/>
      <c r="O159" s="510"/>
      <c r="P159" s="510"/>
      <c r="Q159" s="510"/>
      <c r="R159" s="510"/>
      <c r="S159" s="510"/>
      <c r="T159" s="510"/>
      <c r="U159" s="510"/>
      <c r="V159" s="510"/>
      <c r="W159" s="510"/>
      <c r="X159" s="510"/>
      <c r="Y159" s="750"/>
      <c r="Z159" s="510"/>
      <c r="AA159" s="510"/>
      <c r="AB159" s="510"/>
      <c r="AC159" s="38">
        <f t="shared" ref="AC159:BL159" si="1289">SUM(AC160:AC161)</f>
        <v>0</v>
      </c>
      <c r="AD159" s="38">
        <f t="shared" si="1289"/>
        <v>0</v>
      </c>
      <c r="AE159" s="38">
        <f t="shared" si="1289"/>
        <v>0</v>
      </c>
      <c r="AF159" s="38">
        <f t="shared" si="1289"/>
        <v>0</v>
      </c>
      <c r="AG159" s="38">
        <f t="shared" si="1289"/>
        <v>0</v>
      </c>
      <c r="AH159" s="38">
        <f t="shared" si="1289"/>
        <v>0</v>
      </c>
      <c r="AI159" s="38">
        <f t="shared" si="1289"/>
        <v>0</v>
      </c>
      <c r="AJ159" s="38">
        <f t="shared" si="1289"/>
        <v>0</v>
      </c>
      <c r="AK159" s="38">
        <f t="shared" si="1289"/>
        <v>30000000</v>
      </c>
      <c r="AL159" s="38">
        <f t="shared" si="1289"/>
        <v>30000000</v>
      </c>
      <c r="AM159" s="38">
        <f t="shared" si="1289"/>
        <v>9900000</v>
      </c>
      <c r="AN159" s="38">
        <f t="shared" si="1289"/>
        <v>9900000</v>
      </c>
      <c r="AO159" s="38">
        <f t="shared" si="1289"/>
        <v>0</v>
      </c>
      <c r="AP159" s="38">
        <f t="shared" si="1289"/>
        <v>0</v>
      </c>
      <c r="AQ159" s="38">
        <f t="shared" si="1289"/>
        <v>0</v>
      </c>
      <c r="AR159" s="38">
        <f t="shared" si="1289"/>
        <v>0</v>
      </c>
      <c r="AS159" s="38">
        <f t="shared" si="1289"/>
        <v>0</v>
      </c>
      <c r="AT159" s="38">
        <f t="shared" si="1289"/>
        <v>0</v>
      </c>
      <c r="AU159" s="38">
        <f t="shared" si="1289"/>
        <v>0</v>
      </c>
      <c r="AV159" s="38">
        <f t="shared" si="1289"/>
        <v>0</v>
      </c>
      <c r="AW159" s="38">
        <f t="shared" si="1289"/>
        <v>0</v>
      </c>
      <c r="AX159" s="38">
        <f t="shared" si="1289"/>
        <v>0</v>
      </c>
      <c r="AY159" s="38">
        <f t="shared" si="1289"/>
        <v>0</v>
      </c>
      <c r="AZ159" s="38">
        <f t="shared" si="1289"/>
        <v>0</v>
      </c>
      <c r="BA159" s="38">
        <f t="shared" si="1289"/>
        <v>120000000</v>
      </c>
      <c r="BB159" s="38">
        <f t="shared" si="1289"/>
        <v>51142637</v>
      </c>
      <c r="BC159" s="38">
        <f t="shared" si="1289"/>
        <v>0</v>
      </c>
      <c r="BD159" s="38">
        <f t="shared" si="1289"/>
        <v>0</v>
      </c>
      <c r="BE159" s="38">
        <f t="shared" si="1289"/>
        <v>0</v>
      </c>
      <c r="BF159" s="38">
        <f t="shared" si="1289"/>
        <v>0</v>
      </c>
      <c r="BG159" s="38">
        <f t="shared" si="1289"/>
        <v>0</v>
      </c>
      <c r="BH159" s="38">
        <f t="shared" si="1289"/>
        <v>0</v>
      </c>
      <c r="BI159" s="38">
        <f t="shared" si="1289"/>
        <v>0</v>
      </c>
      <c r="BJ159" s="38">
        <f t="shared" si="1289"/>
        <v>0</v>
      </c>
      <c r="BK159" s="38">
        <f t="shared" si="1289"/>
        <v>0</v>
      </c>
      <c r="BL159" s="38">
        <f t="shared" si="1289"/>
        <v>0</v>
      </c>
      <c r="BM159" s="38">
        <f t="shared" ref="BM159:DX159" si="1290">SUM(BM160:BM161)</f>
        <v>150000000</v>
      </c>
      <c r="BN159" s="38">
        <f t="shared" si="1290"/>
        <v>81142637</v>
      </c>
      <c r="BO159" s="38">
        <f t="shared" si="1290"/>
        <v>9900000</v>
      </c>
      <c r="BP159" s="38">
        <f t="shared" si="1290"/>
        <v>9900000</v>
      </c>
      <c r="BQ159" s="38">
        <f t="shared" si="1290"/>
        <v>0</v>
      </c>
      <c r="BR159" s="38">
        <f t="shared" si="1290"/>
        <v>0</v>
      </c>
      <c r="BS159" s="38">
        <f t="shared" si="1290"/>
        <v>0</v>
      </c>
      <c r="BT159" s="38">
        <f t="shared" si="1290"/>
        <v>0</v>
      </c>
      <c r="BU159" s="38">
        <f t="shared" si="1290"/>
        <v>0</v>
      </c>
      <c r="BV159" s="38">
        <f t="shared" si="1290"/>
        <v>0</v>
      </c>
      <c r="BW159" s="38">
        <f t="shared" si="1290"/>
        <v>0</v>
      </c>
      <c r="BX159" s="38">
        <f t="shared" si="1290"/>
        <v>0</v>
      </c>
      <c r="BY159" s="38">
        <f t="shared" si="1290"/>
        <v>0</v>
      </c>
      <c r="BZ159" s="38">
        <f t="shared" si="1290"/>
        <v>30000000</v>
      </c>
      <c r="CA159" s="38">
        <f t="shared" si="1290"/>
        <v>42600000</v>
      </c>
      <c r="CB159" s="38">
        <f t="shared" si="1290"/>
        <v>16493864</v>
      </c>
      <c r="CC159" s="38">
        <f t="shared" si="1290"/>
        <v>16493864</v>
      </c>
      <c r="CD159" s="38">
        <f t="shared" si="1290"/>
        <v>0</v>
      </c>
      <c r="CE159" s="38">
        <f t="shared" si="1290"/>
        <v>0</v>
      </c>
      <c r="CF159" s="38">
        <f t="shared" si="1290"/>
        <v>0</v>
      </c>
      <c r="CG159" s="38">
        <f t="shared" si="1290"/>
        <v>0</v>
      </c>
      <c r="CH159" s="38">
        <f t="shared" si="1290"/>
        <v>0</v>
      </c>
      <c r="CI159" s="38">
        <f t="shared" si="1290"/>
        <v>0</v>
      </c>
      <c r="CJ159" s="38">
        <f t="shared" si="1290"/>
        <v>0</v>
      </c>
      <c r="CK159" s="38">
        <f t="shared" si="1290"/>
        <v>0</v>
      </c>
      <c r="CL159" s="38">
        <f t="shared" si="1290"/>
        <v>0</v>
      </c>
      <c r="CM159" s="38">
        <f t="shared" si="1290"/>
        <v>0</v>
      </c>
      <c r="CN159" s="38">
        <f t="shared" si="1290"/>
        <v>0</v>
      </c>
      <c r="CO159" s="38">
        <f t="shared" si="1290"/>
        <v>0</v>
      </c>
      <c r="CP159" s="38">
        <f t="shared" si="1290"/>
        <v>0</v>
      </c>
      <c r="CQ159" s="38">
        <f t="shared" si="1290"/>
        <v>123600000</v>
      </c>
      <c r="CR159" s="38">
        <f t="shared" si="1290"/>
        <v>0</v>
      </c>
      <c r="CS159" s="38">
        <f t="shared" si="1290"/>
        <v>0</v>
      </c>
      <c r="CT159" s="38">
        <f t="shared" si="1290"/>
        <v>0</v>
      </c>
      <c r="CU159" s="38">
        <f t="shared" si="1290"/>
        <v>0</v>
      </c>
      <c r="CV159" s="38">
        <f t="shared" si="1290"/>
        <v>0</v>
      </c>
      <c r="CW159" s="38">
        <f t="shared" si="1290"/>
        <v>0</v>
      </c>
      <c r="CX159" s="38">
        <f t="shared" si="1290"/>
        <v>0</v>
      </c>
      <c r="CY159" s="38">
        <f t="shared" si="1290"/>
        <v>0</v>
      </c>
      <c r="CZ159" s="38">
        <f t="shared" si="1290"/>
        <v>0</v>
      </c>
      <c r="DA159" s="38">
        <f t="shared" si="1290"/>
        <v>0</v>
      </c>
      <c r="DB159" s="38">
        <f t="shared" si="1290"/>
        <v>0</v>
      </c>
      <c r="DC159" s="38">
        <f t="shared" si="1290"/>
        <v>0</v>
      </c>
      <c r="DD159" s="38">
        <f t="shared" si="1290"/>
        <v>0</v>
      </c>
      <c r="DE159" s="38">
        <f t="shared" si="1290"/>
        <v>153600000</v>
      </c>
      <c r="DF159" s="38">
        <f t="shared" si="1290"/>
        <v>42600000</v>
      </c>
      <c r="DG159" s="38">
        <f t="shared" si="1290"/>
        <v>16493864</v>
      </c>
      <c r="DH159" s="38">
        <f t="shared" si="1290"/>
        <v>16493864</v>
      </c>
      <c r="DI159" s="38">
        <f t="shared" si="1290"/>
        <v>0</v>
      </c>
      <c r="DJ159" s="38">
        <f t="shared" si="1290"/>
        <v>0</v>
      </c>
      <c r="DK159" s="38">
        <f t="shared" si="1290"/>
        <v>0</v>
      </c>
      <c r="DL159" s="38">
        <f t="shared" si="1290"/>
        <v>0</v>
      </c>
      <c r="DM159" s="38">
        <f t="shared" si="1290"/>
        <v>0</v>
      </c>
      <c r="DN159" s="38">
        <f t="shared" si="1290"/>
        <v>0</v>
      </c>
      <c r="DO159" s="38">
        <f t="shared" si="1290"/>
        <v>8000000</v>
      </c>
      <c r="DP159" s="38">
        <f t="shared" si="1290"/>
        <v>6938000</v>
      </c>
      <c r="DQ159" s="38">
        <f t="shared" si="1290"/>
        <v>6938000</v>
      </c>
      <c r="DR159" s="38">
        <f t="shared" si="1290"/>
        <v>0</v>
      </c>
      <c r="DS159" s="38">
        <f t="shared" si="1290"/>
        <v>10000000</v>
      </c>
      <c r="DT159" s="38">
        <f t="shared" si="1290"/>
        <v>21000000</v>
      </c>
      <c r="DU159" s="38">
        <f t="shared" si="1290"/>
        <v>20666000</v>
      </c>
      <c r="DV159" s="38">
        <f t="shared" si="1290"/>
        <v>20666000</v>
      </c>
      <c r="DW159" s="38">
        <f t="shared" si="1290"/>
        <v>0</v>
      </c>
      <c r="DX159" s="38">
        <f t="shared" si="1290"/>
        <v>0</v>
      </c>
      <c r="DY159" s="38">
        <f t="shared" ref="DY159:EW159" si="1291">SUM(DY160:DY161)</f>
        <v>0</v>
      </c>
      <c r="DZ159" s="38">
        <f t="shared" si="1291"/>
        <v>0</v>
      </c>
      <c r="EA159" s="38">
        <f t="shared" si="1291"/>
        <v>0</v>
      </c>
      <c r="EB159" s="38">
        <f t="shared" si="1291"/>
        <v>0</v>
      </c>
      <c r="EC159" s="38">
        <f t="shared" si="1291"/>
        <v>0</v>
      </c>
      <c r="ED159" s="38">
        <f t="shared" si="1291"/>
        <v>0</v>
      </c>
      <c r="EE159" s="38">
        <f t="shared" si="1291"/>
        <v>0</v>
      </c>
      <c r="EF159" s="38">
        <f t="shared" si="1291"/>
        <v>0</v>
      </c>
      <c r="EG159" s="38">
        <f t="shared" si="1291"/>
        <v>0</v>
      </c>
      <c r="EH159" s="38">
        <f t="shared" si="1291"/>
        <v>0</v>
      </c>
      <c r="EI159" s="38">
        <f t="shared" si="1291"/>
        <v>0</v>
      </c>
      <c r="EJ159" s="38">
        <f t="shared" si="1291"/>
        <v>127308000</v>
      </c>
      <c r="EK159" s="38">
        <f t="shared" si="1291"/>
        <v>0</v>
      </c>
      <c r="EL159" s="38">
        <f t="shared" si="1291"/>
        <v>0</v>
      </c>
      <c r="EM159" s="38">
        <f t="shared" si="1291"/>
        <v>0</v>
      </c>
      <c r="EN159" s="38">
        <f t="shared" si="1291"/>
        <v>0</v>
      </c>
      <c r="EO159" s="38">
        <f t="shared" si="1291"/>
        <v>0</v>
      </c>
      <c r="EP159" s="38">
        <f t="shared" si="1291"/>
        <v>0</v>
      </c>
      <c r="EQ159" s="38">
        <f t="shared" si="1291"/>
        <v>0</v>
      </c>
      <c r="ER159" s="38">
        <f t="shared" si="1291"/>
        <v>0</v>
      </c>
      <c r="ES159" s="38">
        <f t="shared" si="1291"/>
        <v>0</v>
      </c>
      <c r="ET159" s="38">
        <f t="shared" si="1291"/>
        <v>0</v>
      </c>
      <c r="EU159" s="38">
        <f t="shared" si="1291"/>
        <v>0</v>
      </c>
      <c r="EV159" s="38">
        <f t="shared" si="1291"/>
        <v>0</v>
      </c>
      <c r="EW159" s="38">
        <f t="shared" si="1291"/>
        <v>137308000</v>
      </c>
      <c r="EX159" s="38">
        <f t="shared" ref="EX159:IW159" si="1292">SUM(EX160:EX161)</f>
        <v>29000000</v>
      </c>
      <c r="EY159" s="38">
        <f t="shared" si="1292"/>
        <v>27604000</v>
      </c>
      <c r="EZ159" s="38">
        <f t="shared" si="1292"/>
        <v>27604000</v>
      </c>
      <c r="FA159" s="38">
        <f t="shared" si="1292"/>
        <v>0</v>
      </c>
      <c r="FB159" s="38">
        <f t="shared" si="1292"/>
        <v>0</v>
      </c>
      <c r="FC159" s="38">
        <f t="shared" si="1292"/>
        <v>0</v>
      </c>
      <c r="FD159" s="38">
        <f t="shared" si="1292"/>
        <v>0</v>
      </c>
      <c r="FE159" s="38">
        <f t="shared" si="1292"/>
        <v>0</v>
      </c>
      <c r="FF159" s="38">
        <f t="shared" si="1292"/>
        <v>0</v>
      </c>
      <c r="FG159" s="38">
        <f t="shared" si="1292"/>
        <v>0</v>
      </c>
      <c r="FH159" s="38">
        <f t="shared" si="1292"/>
        <v>0</v>
      </c>
      <c r="FI159" s="38">
        <f t="shared" si="1292"/>
        <v>0</v>
      </c>
      <c r="FJ159" s="38">
        <f t="shared" si="1292"/>
        <v>0</v>
      </c>
      <c r="FK159" s="38">
        <f t="shared" si="1292"/>
        <v>0</v>
      </c>
      <c r="FL159" s="38">
        <f t="shared" si="1292"/>
        <v>10000000</v>
      </c>
      <c r="FM159" s="38">
        <f t="shared" si="1292"/>
        <v>20868204</v>
      </c>
      <c r="FN159" s="38">
        <f t="shared" si="1292"/>
        <v>18706230</v>
      </c>
      <c r="FO159" s="38">
        <f t="shared" si="1292"/>
        <v>18706230</v>
      </c>
      <c r="FP159" s="38">
        <f t="shared" si="1292"/>
        <v>0</v>
      </c>
      <c r="FQ159" s="38">
        <f t="shared" si="1292"/>
        <v>0</v>
      </c>
      <c r="FR159" s="38">
        <f t="shared" si="1292"/>
        <v>0</v>
      </c>
      <c r="FS159" s="38">
        <f t="shared" si="1292"/>
        <v>0</v>
      </c>
      <c r="FT159" s="38">
        <f t="shared" si="1292"/>
        <v>0</v>
      </c>
      <c r="FU159" s="38">
        <f t="shared" si="1292"/>
        <v>0</v>
      </c>
      <c r="FV159" s="38">
        <f t="shared" si="1292"/>
        <v>0</v>
      </c>
      <c r="FW159" s="38">
        <f t="shared" si="1292"/>
        <v>0</v>
      </c>
      <c r="FX159" s="38">
        <f t="shared" si="1292"/>
        <v>0</v>
      </c>
      <c r="FY159" s="38">
        <f t="shared" si="1292"/>
        <v>0</v>
      </c>
      <c r="FZ159" s="38">
        <f t="shared" si="1292"/>
        <v>0</v>
      </c>
      <c r="GA159" s="38">
        <f t="shared" si="1292"/>
        <v>0</v>
      </c>
      <c r="GB159" s="38">
        <f t="shared" si="1292"/>
        <v>0</v>
      </c>
      <c r="GC159" s="38">
        <f t="shared" si="1292"/>
        <v>0</v>
      </c>
      <c r="GD159" s="38">
        <f t="shared" si="1292"/>
        <v>0</v>
      </c>
      <c r="GE159" s="38">
        <f t="shared" si="1292"/>
        <v>0</v>
      </c>
      <c r="GF159" s="38">
        <f t="shared" si="1292"/>
        <v>131127240</v>
      </c>
      <c r="GG159" s="38">
        <f t="shared" si="1292"/>
        <v>0</v>
      </c>
      <c r="GH159" s="38">
        <f t="shared" si="1292"/>
        <v>0</v>
      </c>
      <c r="GI159" s="38">
        <f t="shared" si="1292"/>
        <v>0</v>
      </c>
      <c r="GJ159" s="38">
        <f t="shared" si="1292"/>
        <v>0</v>
      </c>
      <c r="GK159" s="38">
        <f t="shared" si="1292"/>
        <v>0</v>
      </c>
      <c r="GL159" s="38">
        <f t="shared" si="1292"/>
        <v>0</v>
      </c>
      <c r="GM159" s="38">
        <f t="shared" si="1292"/>
        <v>0</v>
      </c>
      <c r="GN159" s="38">
        <f t="shared" si="1292"/>
        <v>0</v>
      </c>
      <c r="GO159" s="38">
        <f t="shared" si="1292"/>
        <v>0</v>
      </c>
      <c r="GP159" s="38">
        <f t="shared" si="1292"/>
        <v>0</v>
      </c>
      <c r="GQ159" s="38">
        <f t="shared" si="1292"/>
        <v>0</v>
      </c>
      <c r="GR159" s="38">
        <f t="shared" si="1292"/>
        <v>0</v>
      </c>
      <c r="GS159" s="38">
        <f t="shared" si="1292"/>
        <v>0</v>
      </c>
      <c r="GT159" s="38">
        <f t="shared" si="1292"/>
        <v>0</v>
      </c>
      <c r="GU159" s="38">
        <f t="shared" si="1292"/>
        <v>141127240</v>
      </c>
      <c r="GV159" s="38">
        <f t="shared" si="1292"/>
        <v>20868204</v>
      </c>
      <c r="GW159" s="38">
        <f t="shared" si="1292"/>
        <v>18706230</v>
      </c>
      <c r="GX159" s="38">
        <f t="shared" si="1292"/>
        <v>18706230</v>
      </c>
      <c r="GY159" s="724">
        <f t="shared" si="1292"/>
        <v>0</v>
      </c>
      <c r="GZ159" s="38">
        <f t="shared" si="1292"/>
        <v>0</v>
      </c>
      <c r="HA159" s="38">
        <f t="shared" si="1292"/>
        <v>0</v>
      </c>
      <c r="HB159" s="38">
        <f t="shared" si="1292"/>
        <v>0</v>
      </c>
      <c r="HC159" s="38">
        <f t="shared" si="1292"/>
        <v>0</v>
      </c>
      <c r="HD159" s="38">
        <f t="shared" si="1292"/>
        <v>0</v>
      </c>
      <c r="HE159" s="38">
        <f t="shared" si="1292"/>
        <v>0</v>
      </c>
      <c r="HF159" s="38">
        <f t="shared" si="1292"/>
        <v>8000000</v>
      </c>
      <c r="HG159" s="38">
        <f t="shared" si="1292"/>
        <v>6938000</v>
      </c>
      <c r="HH159" s="38">
        <f t="shared" si="1292"/>
        <v>6938000</v>
      </c>
      <c r="HI159" s="38">
        <f t="shared" si="1292"/>
        <v>0</v>
      </c>
      <c r="HJ159" s="38">
        <f t="shared" si="1292"/>
        <v>80000000</v>
      </c>
      <c r="HK159" s="38">
        <f t="shared" si="1292"/>
        <v>114468204</v>
      </c>
      <c r="HL159" s="38">
        <f t="shared" si="1292"/>
        <v>65766094</v>
      </c>
      <c r="HM159" s="38">
        <f t="shared" si="1292"/>
        <v>65766094</v>
      </c>
      <c r="HN159" s="38">
        <f t="shared" si="1292"/>
        <v>0</v>
      </c>
      <c r="HO159" s="38">
        <f t="shared" si="1292"/>
        <v>0</v>
      </c>
      <c r="HP159" s="38">
        <f t="shared" si="1292"/>
        <v>0</v>
      </c>
      <c r="HQ159" s="38">
        <f t="shared" si="1292"/>
        <v>0</v>
      </c>
      <c r="HR159" s="38">
        <f t="shared" si="1292"/>
        <v>0</v>
      </c>
      <c r="HS159" s="38">
        <f t="shared" si="1292"/>
        <v>0</v>
      </c>
      <c r="HT159" s="38">
        <f t="shared" si="1292"/>
        <v>0</v>
      </c>
      <c r="HU159" s="38">
        <f t="shared" si="1292"/>
        <v>0</v>
      </c>
      <c r="HV159" s="38">
        <f t="shared" si="1292"/>
        <v>0</v>
      </c>
      <c r="HW159" s="38">
        <f t="shared" si="1292"/>
        <v>0</v>
      </c>
      <c r="HX159" s="38">
        <f t="shared" si="1292"/>
        <v>0</v>
      </c>
      <c r="HY159" s="38">
        <f t="shared" si="1292"/>
        <v>0</v>
      </c>
      <c r="HZ159" s="38">
        <f t="shared" si="1292"/>
        <v>0</v>
      </c>
      <c r="IA159" s="38">
        <f t="shared" si="1292"/>
        <v>0</v>
      </c>
      <c r="IB159" s="38">
        <f t="shared" si="1292"/>
        <v>0</v>
      </c>
      <c r="IC159" s="38">
        <f t="shared" si="1292"/>
        <v>0</v>
      </c>
      <c r="ID159" s="38">
        <f t="shared" si="1292"/>
        <v>502035240</v>
      </c>
      <c r="IE159" s="38">
        <f t="shared" si="1292"/>
        <v>51142637</v>
      </c>
      <c r="IF159" s="38">
        <f t="shared" si="1292"/>
        <v>0</v>
      </c>
      <c r="IG159" s="38">
        <f t="shared" si="1292"/>
        <v>0</v>
      </c>
      <c r="IH159" s="38">
        <f t="shared" si="1292"/>
        <v>0</v>
      </c>
      <c r="II159" s="38">
        <f t="shared" si="1292"/>
        <v>0</v>
      </c>
      <c r="IJ159" s="38">
        <f t="shared" si="1292"/>
        <v>0</v>
      </c>
      <c r="IK159" s="38">
        <f t="shared" si="1292"/>
        <v>0</v>
      </c>
      <c r="IL159" s="38">
        <f t="shared" si="1292"/>
        <v>0</v>
      </c>
      <c r="IM159" s="38">
        <f t="shared" si="1292"/>
        <v>0</v>
      </c>
      <c r="IN159" s="38">
        <f t="shared" si="1292"/>
        <v>0</v>
      </c>
      <c r="IO159" s="38">
        <f t="shared" si="1292"/>
        <v>0</v>
      </c>
      <c r="IP159" s="38">
        <f t="shared" si="1292"/>
        <v>0</v>
      </c>
      <c r="IQ159" s="38">
        <f t="shared" si="1292"/>
        <v>0</v>
      </c>
      <c r="IR159" s="38">
        <f t="shared" si="1292"/>
        <v>0</v>
      </c>
      <c r="IS159" s="38">
        <f t="shared" si="1292"/>
        <v>582035240</v>
      </c>
      <c r="IT159" s="38">
        <f t="shared" si="1292"/>
        <v>173610841</v>
      </c>
      <c r="IU159" s="38">
        <f t="shared" si="1292"/>
        <v>72704094</v>
      </c>
      <c r="IV159" s="38">
        <f t="shared" si="1292"/>
        <v>72704094</v>
      </c>
      <c r="IW159" s="38">
        <f t="shared" si="1292"/>
        <v>0</v>
      </c>
    </row>
    <row r="160" spans="1:257" s="487" customFormat="1" ht="66" customHeight="1" x14ac:dyDescent="0.25">
      <c r="A160" s="346"/>
      <c r="B160" s="352"/>
      <c r="C160" s="520" t="s">
        <v>383</v>
      </c>
      <c r="D160" s="985" t="s">
        <v>384</v>
      </c>
      <c r="E160" s="356" t="s">
        <v>385</v>
      </c>
      <c r="F160" s="356" t="s">
        <v>391</v>
      </c>
      <c r="G160" s="802">
        <v>112</v>
      </c>
      <c r="H160" s="848" t="s">
        <v>392</v>
      </c>
      <c r="I160" s="450" t="s">
        <v>393</v>
      </c>
      <c r="J160" s="442" t="s">
        <v>266</v>
      </c>
      <c r="K160" s="379">
        <v>1</v>
      </c>
      <c r="L160" s="439" t="s">
        <v>73</v>
      </c>
      <c r="M160" s="379">
        <v>0</v>
      </c>
      <c r="N160" s="440">
        <v>60</v>
      </c>
      <c r="O160" s="430">
        <v>8</v>
      </c>
      <c r="P160" s="431">
        <v>14</v>
      </c>
      <c r="Q160" s="440">
        <v>20</v>
      </c>
      <c r="R160" s="275"/>
      <c r="S160" s="425">
        <v>21</v>
      </c>
      <c r="T160" s="440">
        <v>20</v>
      </c>
      <c r="U160" s="440"/>
      <c r="V160" s="441">
        <v>20</v>
      </c>
      <c r="W160" s="440">
        <v>12</v>
      </c>
      <c r="X160" s="439"/>
      <c r="Y160" s="758">
        <v>15</v>
      </c>
      <c r="Z160" s="521">
        <f>BM160/BM159</f>
        <v>0.2</v>
      </c>
      <c r="AA160" s="272">
        <v>4</v>
      </c>
      <c r="AB160" s="281" t="s">
        <v>114</v>
      </c>
      <c r="AC160" s="46"/>
      <c r="AD160" s="47"/>
      <c r="AE160" s="48"/>
      <c r="AF160" s="48"/>
      <c r="AG160" s="46"/>
      <c r="AH160" s="47"/>
      <c r="AI160" s="47"/>
      <c r="AJ160" s="47"/>
      <c r="AK160" s="46">
        <v>30000000</v>
      </c>
      <c r="AL160" s="41">
        <v>0</v>
      </c>
      <c r="AM160" s="47"/>
      <c r="AN160" s="47"/>
      <c r="AO160" s="46"/>
      <c r="AP160" s="47"/>
      <c r="AQ160" s="47"/>
      <c r="AR160" s="47"/>
      <c r="AS160" s="46"/>
      <c r="AT160" s="47"/>
      <c r="AU160" s="48"/>
      <c r="AV160" s="48"/>
      <c r="AW160" s="46"/>
      <c r="AX160" s="47"/>
      <c r="AY160" s="47"/>
      <c r="AZ160" s="47"/>
      <c r="BA160" s="46"/>
      <c r="BB160" s="47"/>
      <c r="BC160" s="47"/>
      <c r="BD160" s="47"/>
      <c r="BE160" s="46"/>
      <c r="BF160" s="47"/>
      <c r="BG160" s="48"/>
      <c r="BH160" s="48"/>
      <c r="BI160" s="46"/>
      <c r="BJ160" s="47"/>
      <c r="BK160" s="47"/>
      <c r="BL160" s="47"/>
      <c r="BM160" s="40">
        <f>+AC160+AG160+AK160+AO160+AS160+AW160+BA160+BE160+BI160</f>
        <v>30000000</v>
      </c>
      <c r="BN160" s="41">
        <f t="shared" ref="BN160:BP161" si="1293">AD160+AH160+AL160+AP160+AT160+AX160+BB160+BF160+BJ160</f>
        <v>0</v>
      </c>
      <c r="BO160" s="41">
        <f t="shared" si="1293"/>
        <v>0</v>
      </c>
      <c r="BP160" s="41">
        <f t="shared" si="1293"/>
        <v>0</v>
      </c>
      <c r="BQ160" s="82"/>
      <c r="BR160" s="82"/>
      <c r="BS160" s="82"/>
      <c r="BT160" s="82"/>
      <c r="BU160" s="82"/>
      <c r="BV160" s="82"/>
      <c r="BW160" s="82"/>
      <c r="BX160" s="82"/>
      <c r="BY160" s="82"/>
      <c r="BZ160" s="82">
        <v>30000000</v>
      </c>
      <c r="CA160" s="82">
        <f>30000000+720000</f>
        <v>30720000</v>
      </c>
      <c r="CB160" s="82">
        <v>16493864</v>
      </c>
      <c r="CC160" s="82">
        <v>16493864</v>
      </c>
      <c r="CD160" s="82"/>
      <c r="CE160" s="82"/>
      <c r="CF160" s="102"/>
      <c r="CG160" s="82"/>
      <c r="CH160" s="82"/>
      <c r="CI160" s="82"/>
      <c r="CJ160" s="82"/>
      <c r="CK160" s="82"/>
      <c r="CL160" s="82"/>
      <c r="CM160" s="82"/>
      <c r="CN160" s="82"/>
      <c r="CO160" s="82"/>
      <c r="CP160" s="82"/>
      <c r="CQ160" s="82">
        <f>123600000-122880000</f>
        <v>720000</v>
      </c>
      <c r="CR160" s="82"/>
      <c r="CS160" s="82"/>
      <c r="CT160" s="82"/>
      <c r="CU160" s="82"/>
      <c r="CV160" s="82"/>
      <c r="CW160" s="82"/>
      <c r="CX160" s="82"/>
      <c r="CY160" s="82"/>
      <c r="CZ160" s="82"/>
      <c r="DA160" s="82"/>
      <c r="DB160" s="82"/>
      <c r="DC160" s="82"/>
      <c r="DD160" s="82"/>
      <c r="DE160" s="82">
        <f t="shared" ref="DE160:DH161" si="1294">BQ160+BU160+BZ160+CE160+CI160+CM160+CQ160+CV160+DA160</f>
        <v>30720000</v>
      </c>
      <c r="DF160" s="102">
        <f t="shared" si="1294"/>
        <v>30720000</v>
      </c>
      <c r="DG160" s="102">
        <f t="shared" si="1294"/>
        <v>16493864</v>
      </c>
      <c r="DH160" s="102">
        <f t="shared" si="1294"/>
        <v>16493864</v>
      </c>
      <c r="DI160" s="102"/>
      <c r="DJ160" s="90"/>
      <c r="DK160" s="89"/>
      <c r="DL160" s="90"/>
      <c r="DM160" s="90"/>
      <c r="DN160" s="90"/>
      <c r="DO160" s="90"/>
      <c r="DP160" s="90"/>
      <c r="DQ160" s="90"/>
      <c r="DR160" s="90"/>
      <c r="DS160" s="90">
        <v>10000000</v>
      </c>
      <c r="DT160" s="90">
        <v>2000000</v>
      </c>
      <c r="DU160" s="90">
        <v>1989000</v>
      </c>
      <c r="DV160" s="90">
        <v>1989000</v>
      </c>
      <c r="DW160" s="90"/>
      <c r="DX160" s="90"/>
      <c r="DY160" s="90"/>
      <c r="DZ160" s="90"/>
      <c r="EA160" s="90"/>
      <c r="EB160" s="90"/>
      <c r="EC160" s="90"/>
      <c r="ED160" s="90"/>
      <c r="EE160" s="90"/>
      <c r="EF160" s="90"/>
      <c r="EG160" s="90"/>
      <c r="EH160" s="90"/>
      <c r="EI160" s="90"/>
      <c r="EJ160" s="90">
        <v>17400000</v>
      </c>
      <c r="EK160" s="90"/>
      <c r="EL160" s="90"/>
      <c r="EM160" s="90"/>
      <c r="EN160" s="90"/>
      <c r="EO160" s="90"/>
      <c r="EP160" s="90"/>
      <c r="EQ160" s="90"/>
      <c r="ER160" s="90"/>
      <c r="ES160" s="90"/>
      <c r="ET160" s="82"/>
      <c r="EU160" s="82"/>
      <c r="EV160" s="82"/>
      <c r="EW160" s="82">
        <f t="shared" ref="EW160:EX161" si="1295">DJ160+DN160+DS160+DX160+EB160+EF160+EJ160+EN160+ES160</f>
        <v>27400000</v>
      </c>
      <c r="EX160" s="90">
        <f t="shared" si="1295"/>
        <v>2000000</v>
      </c>
      <c r="EY160" s="90">
        <f t="shared" ref="EY160:EZ161" si="1296">DL160+DP160+DU160+DZ160+ED160+EH160+EL160+EP160+EU160</f>
        <v>1989000</v>
      </c>
      <c r="EZ160" s="90">
        <f t="shared" si="1296"/>
        <v>1989000</v>
      </c>
      <c r="FA160" s="173"/>
      <c r="FB160" s="82"/>
      <c r="FC160" s="90"/>
      <c r="FD160" s="90"/>
      <c r="FE160" s="90"/>
      <c r="FF160" s="131"/>
      <c r="FG160" s="82"/>
      <c r="FH160" s="82"/>
      <c r="FI160" s="82"/>
      <c r="FJ160" s="82"/>
      <c r="FK160" s="82"/>
      <c r="FL160" s="82">
        <v>10000000</v>
      </c>
      <c r="FM160" s="82">
        <v>3000000</v>
      </c>
      <c r="FN160" s="82">
        <v>1032770</v>
      </c>
      <c r="FO160" s="82">
        <v>1032770</v>
      </c>
      <c r="FP160" s="82"/>
      <c r="FQ160" s="82"/>
      <c r="FR160" s="82"/>
      <c r="FS160" s="82"/>
      <c r="FT160" s="82"/>
      <c r="FU160" s="82"/>
      <c r="FV160" s="82"/>
      <c r="FW160" s="82"/>
      <c r="FX160" s="82"/>
      <c r="FY160" s="82"/>
      <c r="FZ160" s="82"/>
      <c r="GA160" s="82"/>
      <c r="GB160" s="82"/>
      <c r="GC160" s="82"/>
      <c r="GD160" s="82"/>
      <c r="GE160" s="82"/>
      <c r="GF160" s="82">
        <v>18200000</v>
      </c>
      <c r="GG160" s="82"/>
      <c r="GH160" s="82"/>
      <c r="GI160" s="82"/>
      <c r="GJ160" s="82"/>
      <c r="GK160" s="82"/>
      <c r="GL160" s="82"/>
      <c r="GM160" s="82"/>
      <c r="GN160" s="82"/>
      <c r="GO160" s="82"/>
      <c r="GP160" s="82"/>
      <c r="GQ160" s="82"/>
      <c r="GR160" s="82"/>
      <c r="GS160" s="82"/>
      <c r="GT160" s="82"/>
      <c r="GU160" s="82">
        <f>FB160+FG160+FL160+FQ160+FV160+GA160+GF160+GK160+GP160</f>
        <v>28200000</v>
      </c>
      <c r="GV160" s="82">
        <f t="shared" ref="GV160:GY161" si="1297">GQ160+GL160+GG160+GB160+FW160+FR160+FM160+FH160+FC160</f>
        <v>3000000</v>
      </c>
      <c r="GW160" s="82">
        <f t="shared" si="1297"/>
        <v>1032770</v>
      </c>
      <c r="GX160" s="82">
        <f t="shared" si="1297"/>
        <v>1032770</v>
      </c>
      <c r="GY160" s="792">
        <f t="shared" si="1297"/>
        <v>0</v>
      </c>
      <c r="GZ160" s="792">
        <f t="shared" ref="GZ160:GZ161" si="1298">AC160+BQ160+DJ160+FB160</f>
        <v>0</v>
      </c>
      <c r="HA160" s="792">
        <f t="shared" ref="HA160:HA161" si="1299">AD160+BR160+DK160+FC160</f>
        <v>0</v>
      </c>
      <c r="HB160" s="792">
        <f t="shared" ref="HB160:HB161" si="1300">AE160+BS160+DL160+FD160</f>
        <v>0</v>
      </c>
      <c r="HC160" s="792">
        <f t="shared" ref="HC160:HC161" si="1301">AF160+BT160+DM160+FE160</f>
        <v>0</v>
      </c>
      <c r="HD160" s="792">
        <f t="shared" ref="HD160:HD161" si="1302">FF160</f>
        <v>0</v>
      </c>
      <c r="HE160" s="792">
        <f t="shared" ref="HE160:HE161" si="1303">AG160+BU160+DN160+FG160</f>
        <v>0</v>
      </c>
      <c r="HF160" s="792">
        <f t="shared" ref="HF160:HF161" si="1304">AH160+BV160+DO160+FH160</f>
        <v>0</v>
      </c>
      <c r="HG160" s="792">
        <f t="shared" ref="HG160:HG161" si="1305">AI160+BW160+DP160+FI160</f>
        <v>0</v>
      </c>
      <c r="HH160" s="792">
        <f t="shared" ref="HH160:HH161" si="1306">AJ160+BX160+DQ160+FJ160</f>
        <v>0</v>
      </c>
      <c r="HI160" s="792">
        <f t="shared" ref="HI160:HI161" si="1307">BY160+DR160+FK160</f>
        <v>0</v>
      </c>
      <c r="HJ160" s="792">
        <f t="shared" ref="HJ160:HJ161" si="1308">AK160+BZ160+DS160+FL160</f>
        <v>80000000</v>
      </c>
      <c r="HK160" s="792">
        <f t="shared" ref="HK160:HK161" si="1309">AL160+CA160+DT160+FM160</f>
        <v>35720000</v>
      </c>
      <c r="HL160" s="792">
        <f t="shared" ref="HL160:HL161" si="1310">AM160+CB160+DU160+FN160</f>
        <v>19515634</v>
      </c>
      <c r="HM160" s="792">
        <f t="shared" ref="HM160:HM161" si="1311">AN160+CC160+DV160+FO160</f>
        <v>19515634</v>
      </c>
      <c r="HN160" s="792">
        <f t="shared" ref="HN160:HN161" si="1312">CD160+DW160+FP160</f>
        <v>0</v>
      </c>
      <c r="HO160" s="792">
        <f t="shared" ref="HO160:HO161" si="1313">AO160+CE160+DX160+FQ160</f>
        <v>0</v>
      </c>
      <c r="HP160" s="792">
        <f t="shared" ref="HP160:HP161" si="1314">AP160+CF160+DY160+FR160</f>
        <v>0</v>
      </c>
      <c r="HQ160" s="792">
        <f t="shared" ref="HQ160:HQ161" si="1315">AQ160+CG160+DZ160+FS160</f>
        <v>0</v>
      </c>
      <c r="HR160" s="792">
        <f t="shared" ref="HR160:HR161" si="1316">AR160+CH160+EA160+FT160</f>
        <v>0</v>
      </c>
      <c r="HS160" s="792">
        <f t="shared" ref="HS160:HS161" si="1317">FU160</f>
        <v>0</v>
      </c>
      <c r="HT160" s="792">
        <f t="shared" ref="HT160:HT161" si="1318">AS160+CI160+EB160+FV160</f>
        <v>0</v>
      </c>
      <c r="HU160" s="792">
        <f t="shared" ref="HU160:HU161" si="1319">AT160+CJ160+EC160+FW160</f>
        <v>0</v>
      </c>
      <c r="HV160" s="792">
        <f t="shared" ref="HV160:HV161" si="1320">AU160+CK160+ED160+FX160</f>
        <v>0</v>
      </c>
      <c r="HW160" s="792">
        <f t="shared" ref="HW160:HW161" si="1321">AV160+CL160+EE160+FY160</f>
        <v>0</v>
      </c>
      <c r="HX160" s="792">
        <f t="shared" ref="HX160:HX161" si="1322">FZ160</f>
        <v>0</v>
      </c>
      <c r="HY160" s="792">
        <f t="shared" ref="HY160:HY161" si="1323">AW160+CM160+EF160+GA160</f>
        <v>0</v>
      </c>
      <c r="HZ160" s="792">
        <f t="shared" ref="HZ160:HZ161" si="1324">AX160+CN160+EG160+GB160</f>
        <v>0</v>
      </c>
      <c r="IA160" s="792">
        <f t="shared" ref="IA160:IA161" si="1325">AY160+CO160+EH160+GC160</f>
        <v>0</v>
      </c>
      <c r="IB160" s="792">
        <f t="shared" ref="IB160:IB161" si="1326">AZ160+CP160+EI160+GD160</f>
        <v>0</v>
      </c>
      <c r="IC160" s="792">
        <f t="shared" ref="IC160:IC161" si="1327">GE160</f>
        <v>0</v>
      </c>
      <c r="ID160" s="792">
        <f t="shared" ref="ID160:ID161" si="1328">BA160+CQ160+EJ160+GF160</f>
        <v>36320000</v>
      </c>
      <c r="IE160" s="792">
        <f t="shared" ref="IE160:IE161" si="1329">BB160+CR160+EK160+GG160</f>
        <v>0</v>
      </c>
      <c r="IF160" s="792">
        <f t="shared" ref="IF160:IF161" si="1330">BC160+CS160+EL160+GH160</f>
        <v>0</v>
      </c>
      <c r="IG160" s="792">
        <f t="shared" ref="IG160:IG161" si="1331">BD160+CT160+EM160+GI160</f>
        <v>0</v>
      </c>
      <c r="IH160" s="792">
        <f t="shared" ref="IH160:IH161" si="1332">CU160+GJ160</f>
        <v>0</v>
      </c>
      <c r="II160" s="792">
        <f t="shared" ref="II160:II161" si="1333">BE160+CV160+EN160+GK160</f>
        <v>0</v>
      </c>
      <c r="IJ160" s="792">
        <f t="shared" ref="IJ160:IJ161" si="1334">BF160+CW160+EO160+GL160</f>
        <v>0</v>
      </c>
      <c r="IK160" s="792">
        <f t="shared" ref="IK160:IK161" si="1335">BG160+CX160+EP160+GM160</f>
        <v>0</v>
      </c>
      <c r="IL160" s="792">
        <f t="shared" ref="IL160:IL161" si="1336">BH160+CY160+EQ160+GM160</f>
        <v>0</v>
      </c>
      <c r="IM160" s="792">
        <f t="shared" ref="IM160:IM161" si="1337">CZ160+ER160+GO160</f>
        <v>0</v>
      </c>
      <c r="IN160" s="792">
        <f t="shared" ref="IN160:IN161" si="1338">BI160+DA160+ES160+GP160</f>
        <v>0</v>
      </c>
      <c r="IO160" s="792"/>
      <c r="IP160" s="792"/>
      <c r="IQ160" s="792"/>
      <c r="IR160" s="792"/>
      <c r="IS160" s="792">
        <f t="shared" ref="IS160:IS161" si="1339">GZ160+HE160+HJ160+HO160+HT160+HY160+ID160+II160+IN160</f>
        <v>116320000</v>
      </c>
      <c r="IT160" s="792">
        <f t="shared" ref="IT160:IT161" si="1340">HA160+HF160+HK160+HP160+HU160+HZ160+IE160+IJ160+IO160</f>
        <v>35720000</v>
      </c>
      <c r="IU160" s="792">
        <f t="shared" ref="IU160:IU161" si="1341">HB160+HG160+HL160+HQ160+HV160+IA160+IF160+IK160+IP160</f>
        <v>19515634</v>
      </c>
      <c r="IV160" s="792">
        <f t="shared" ref="IV160:IV161" si="1342">HC160+HH160+HM160+HR160+HW160+IB160+IG160+IL160+IQ160</f>
        <v>19515634</v>
      </c>
      <c r="IW160" s="793">
        <f t="shared" ref="IW160:IW161" si="1343">HD160+HI160+HN160+HS160+HX160+IC160+IH160+IM160+IR160</f>
        <v>0</v>
      </c>
    </row>
    <row r="161" spans="1:257" s="487" customFormat="1" ht="77.25" customHeight="1" x14ac:dyDescent="0.25">
      <c r="A161" s="346"/>
      <c r="B161" s="522"/>
      <c r="C161" s="286"/>
      <c r="D161" s="1023"/>
      <c r="E161" s="346"/>
      <c r="F161" s="346"/>
      <c r="G161" s="802">
        <v>113</v>
      </c>
      <c r="H161" s="848" t="s">
        <v>394</v>
      </c>
      <c r="I161" s="450" t="s">
        <v>395</v>
      </c>
      <c r="J161" s="442" t="s">
        <v>266</v>
      </c>
      <c r="K161" s="379">
        <v>1</v>
      </c>
      <c r="L161" s="439" t="s">
        <v>73</v>
      </c>
      <c r="M161" s="379">
        <v>0</v>
      </c>
      <c r="N161" s="440">
        <v>8</v>
      </c>
      <c r="O161" s="430">
        <v>1</v>
      </c>
      <c r="P161" s="431">
        <v>1</v>
      </c>
      <c r="Q161" s="440">
        <v>3</v>
      </c>
      <c r="R161" s="275"/>
      <c r="S161" s="425">
        <v>3</v>
      </c>
      <c r="T161" s="440">
        <v>3</v>
      </c>
      <c r="U161" s="440"/>
      <c r="V161" s="441">
        <v>3</v>
      </c>
      <c r="W161" s="440">
        <v>1</v>
      </c>
      <c r="X161" s="439"/>
      <c r="Y161" s="758">
        <v>2</v>
      </c>
      <c r="Z161" s="521">
        <f>BM161/BM159</f>
        <v>0.8</v>
      </c>
      <c r="AA161" s="272">
        <v>4</v>
      </c>
      <c r="AB161" s="281" t="s">
        <v>114</v>
      </c>
      <c r="AC161" s="46"/>
      <c r="AD161" s="47"/>
      <c r="AE161" s="48"/>
      <c r="AF161" s="48"/>
      <c r="AG161" s="46"/>
      <c r="AH161" s="47"/>
      <c r="AI161" s="47"/>
      <c r="AJ161" s="47"/>
      <c r="AK161" s="46"/>
      <c r="AL161" s="47">
        <v>30000000</v>
      </c>
      <c r="AM161" s="47">
        <v>9900000</v>
      </c>
      <c r="AN161" s="47">
        <v>9900000</v>
      </c>
      <c r="AO161" s="46"/>
      <c r="AP161" s="47"/>
      <c r="AQ161" s="47"/>
      <c r="AR161" s="47"/>
      <c r="AS161" s="46"/>
      <c r="AT161" s="47"/>
      <c r="AU161" s="48"/>
      <c r="AV161" s="48"/>
      <c r="AW161" s="46"/>
      <c r="AX161" s="47"/>
      <c r="AY161" s="47"/>
      <c r="AZ161" s="47"/>
      <c r="BA161" s="49">
        <v>120000000</v>
      </c>
      <c r="BB161" s="41">
        <v>51142637</v>
      </c>
      <c r="BC161" s="48"/>
      <c r="BD161" s="48"/>
      <c r="BE161" s="46"/>
      <c r="BF161" s="47"/>
      <c r="BG161" s="48"/>
      <c r="BH161" s="48"/>
      <c r="BI161" s="46"/>
      <c r="BJ161" s="47"/>
      <c r="BK161" s="47"/>
      <c r="BL161" s="47"/>
      <c r="BM161" s="40">
        <f>+AC161+AG161+AK161+AO161+AS161+AW161+BA161+BE161+BI161</f>
        <v>120000000</v>
      </c>
      <c r="BN161" s="41">
        <f t="shared" si="1293"/>
        <v>81142637</v>
      </c>
      <c r="BO161" s="41">
        <f t="shared" si="1293"/>
        <v>9900000</v>
      </c>
      <c r="BP161" s="41">
        <f t="shared" si="1293"/>
        <v>9900000</v>
      </c>
      <c r="BQ161" s="82"/>
      <c r="BR161" s="82"/>
      <c r="BS161" s="82"/>
      <c r="BT161" s="82"/>
      <c r="BU161" s="82"/>
      <c r="BV161" s="82"/>
      <c r="BW161" s="82"/>
      <c r="BX161" s="82"/>
      <c r="BY161" s="82"/>
      <c r="BZ161" s="82"/>
      <c r="CA161" s="102">
        <v>11880000</v>
      </c>
      <c r="CB161" s="82"/>
      <c r="CC161" s="82"/>
      <c r="CD161" s="82"/>
      <c r="CE161" s="82"/>
      <c r="CF161" s="102"/>
      <c r="CG161" s="82"/>
      <c r="CH161" s="82"/>
      <c r="CI161" s="82"/>
      <c r="CJ161" s="82"/>
      <c r="CK161" s="82"/>
      <c r="CL161" s="82"/>
      <c r="CM161" s="82"/>
      <c r="CN161" s="82"/>
      <c r="CO161" s="82"/>
      <c r="CP161" s="82"/>
      <c r="CQ161" s="82">
        <v>122880000</v>
      </c>
      <c r="CR161" s="82"/>
      <c r="CS161" s="82"/>
      <c r="CT161" s="82"/>
      <c r="CU161" s="82"/>
      <c r="CV161" s="82"/>
      <c r="CW161" s="82"/>
      <c r="CX161" s="82"/>
      <c r="CY161" s="82"/>
      <c r="CZ161" s="82"/>
      <c r="DA161" s="82"/>
      <c r="DB161" s="82"/>
      <c r="DC161" s="82"/>
      <c r="DD161" s="82"/>
      <c r="DE161" s="82">
        <f t="shared" si="1294"/>
        <v>122880000</v>
      </c>
      <c r="DF161" s="102">
        <f t="shared" si="1294"/>
        <v>11880000</v>
      </c>
      <c r="DG161" s="102">
        <f t="shared" si="1294"/>
        <v>0</v>
      </c>
      <c r="DH161" s="102">
        <f t="shared" si="1294"/>
        <v>0</v>
      </c>
      <c r="DI161" s="102"/>
      <c r="DJ161" s="90"/>
      <c r="DK161" s="89"/>
      <c r="DL161" s="90"/>
      <c r="DM161" s="90"/>
      <c r="DN161" s="90"/>
      <c r="DO161" s="89">
        <v>8000000</v>
      </c>
      <c r="DP161" s="90">
        <v>6938000</v>
      </c>
      <c r="DQ161" s="90">
        <v>6938000</v>
      </c>
      <c r="DR161" s="90"/>
      <c r="DS161" s="90"/>
      <c r="DT161" s="90">
        <v>19000000</v>
      </c>
      <c r="DU161" s="90">
        <v>18677000</v>
      </c>
      <c r="DV161" s="90">
        <v>18677000</v>
      </c>
      <c r="DW161" s="90"/>
      <c r="DX161" s="90"/>
      <c r="DY161" s="90"/>
      <c r="DZ161" s="90"/>
      <c r="EA161" s="90"/>
      <c r="EB161" s="90"/>
      <c r="EC161" s="90"/>
      <c r="ED161" s="90"/>
      <c r="EE161" s="90"/>
      <c r="EF161" s="90"/>
      <c r="EG161" s="90"/>
      <c r="EH161" s="90"/>
      <c r="EI161" s="90"/>
      <c r="EJ161" s="90">
        <v>109908000</v>
      </c>
      <c r="EK161" s="90"/>
      <c r="EL161" s="90"/>
      <c r="EM161" s="90"/>
      <c r="EN161" s="90"/>
      <c r="EO161" s="90"/>
      <c r="EP161" s="90"/>
      <c r="EQ161" s="90"/>
      <c r="ER161" s="90"/>
      <c r="ES161" s="90"/>
      <c r="ET161" s="82"/>
      <c r="EU161" s="82"/>
      <c r="EV161" s="82"/>
      <c r="EW161" s="82">
        <f t="shared" si="1295"/>
        <v>109908000</v>
      </c>
      <c r="EX161" s="89">
        <f t="shared" si="1295"/>
        <v>27000000</v>
      </c>
      <c r="EY161" s="90">
        <f t="shared" si="1296"/>
        <v>25615000</v>
      </c>
      <c r="EZ161" s="90">
        <f t="shared" si="1296"/>
        <v>25615000</v>
      </c>
      <c r="FA161" s="173"/>
      <c r="FB161" s="82"/>
      <c r="FC161" s="90"/>
      <c r="FD161" s="90"/>
      <c r="FE161" s="90"/>
      <c r="FF161" s="131"/>
      <c r="FG161" s="82"/>
      <c r="FH161" s="82"/>
      <c r="FI161" s="82"/>
      <c r="FJ161" s="82"/>
      <c r="FK161" s="82"/>
      <c r="FL161" s="82"/>
      <c r="FM161" s="82">
        <v>17868204</v>
      </c>
      <c r="FN161" s="82">
        <v>17673460</v>
      </c>
      <c r="FO161" s="82">
        <v>17673460</v>
      </c>
      <c r="FP161" s="82"/>
      <c r="FQ161" s="82"/>
      <c r="FR161" s="82"/>
      <c r="FS161" s="82"/>
      <c r="FT161" s="82"/>
      <c r="FU161" s="82"/>
      <c r="FV161" s="82"/>
      <c r="FW161" s="82"/>
      <c r="FX161" s="82"/>
      <c r="FY161" s="82"/>
      <c r="FZ161" s="82"/>
      <c r="GA161" s="82"/>
      <c r="GB161" s="82"/>
      <c r="GC161" s="82"/>
      <c r="GD161" s="82"/>
      <c r="GE161" s="82"/>
      <c r="GF161" s="82">
        <v>112927240</v>
      </c>
      <c r="GG161" s="82"/>
      <c r="GH161" s="82"/>
      <c r="GI161" s="82"/>
      <c r="GJ161" s="82"/>
      <c r="GK161" s="82"/>
      <c r="GL161" s="82"/>
      <c r="GM161" s="82"/>
      <c r="GN161" s="82"/>
      <c r="GO161" s="82"/>
      <c r="GP161" s="82"/>
      <c r="GQ161" s="82"/>
      <c r="GR161" s="82"/>
      <c r="GS161" s="82"/>
      <c r="GT161" s="82"/>
      <c r="GU161" s="82">
        <f>FB161+FG161+FL161+FQ161+FV161+GA161+GF161+GK161+GP161</f>
        <v>112927240</v>
      </c>
      <c r="GV161" s="82">
        <f t="shared" si="1297"/>
        <v>17868204</v>
      </c>
      <c r="GW161" s="82">
        <f t="shared" si="1297"/>
        <v>17673460</v>
      </c>
      <c r="GX161" s="82">
        <f t="shared" si="1297"/>
        <v>17673460</v>
      </c>
      <c r="GY161" s="792">
        <f t="shared" si="1297"/>
        <v>0</v>
      </c>
      <c r="GZ161" s="792">
        <f t="shared" si="1298"/>
        <v>0</v>
      </c>
      <c r="HA161" s="792">
        <f t="shared" si="1299"/>
        <v>0</v>
      </c>
      <c r="HB161" s="792">
        <f t="shared" si="1300"/>
        <v>0</v>
      </c>
      <c r="HC161" s="792">
        <f t="shared" si="1301"/>
        <v>0</v>
      </c>
      <c r="HD161" s="792">
        <f t="shared" si="1302"/>
        <v>0</v>
      </c>
      <c r="HE161" s="792">
        <f t="shared" si="1303"/>
        <v>0</v>
      </c>
      <c r="HF161" s="792">
        <f t="shared" si="1304"/>
        <v>8000000</v>
      </c>
      <c r="HG161" s="792">
        <f t="shared" si="1305"/>
        <v>6938000</v>
      </c>
      <c r="HH161" s="792">
        <f t="shared" si="1306"/>
        <v>6938000</v>
      </c>
      <c r="HI161" s="792">
        <f t="shared" si="1307"/>
        <v>0</v>
      </c>
      <c r="HJ161" s="792">
        <f t="shared" si="1308"/>
        <v>0</v>
      </c>
      <c r="HK161" s="792">
        <f t="shared" si="1309"/>
        <v>78748204</v>
      </c>
      <c r="HL161" s="792">
        <f t="shared" si="1310"/>
        <v>46250460</v>
      </c>
      <c r="HM161" s="792">
        <f t="shared" si="1311"/>
        <v>46250460</v>
      </c>
      <c r="HN161" s="792">
        <f t="shared" si="1312"/>
        <v>0</v>
      </c>
      <c r="HO161" s="792">
        <f t="shared" si="1313"/>
        <v>0</v>
      </c>
      <c r="HP161" s="792">
        <f t="shared" si="1314"/>
        <v>0</v>
      </c>
      <c r="HQ161" s="792">
        <f t="shared" si="1315"/>
        <v>0</v>
      </c>
      <c r="HR161" s="792">
        <f t="shared" si="1316"/>
        <v>0</v>
      </c>
      <c r="HS161" s="792">
        <f t="shared" si="1317"/>
        <v>0</v>
      </c>
      <c r="HT161" s="792">
        <f t="shared" si="1318"/>
        <v>0</v>
      </c>
      <c r="HU161" s="792">
        <f t="shared" si="1319"/>
        <v>0</v>
      </c>
      <c r="HV161" s="792">
        <f t="shared" si="1320"/>
        <v>0</v>
      </c>
      <c r="HW161" s="792">
        <f t="shared" si="1321"/>
        <v>0</v>
      </c>
      <c r="HX161" s="792">
        <f t="shared" si="1322"/>
        <v>0</v>
      </c>
      <c r="HY161" s="792">
        <f t="shared" si="1323"/>
        <v>0</v>
      </c>
      <c r="HZ161" s="792">
        <f t="shared" si="1324"/>
        <v>0</v>
      </c>
      <c r="IA161" s="792">
        <f t="shared" si="1325"/>
        <v>0</v>
      </c>
      <c r="IB161" s="792">
        <f t="shared" si="1326"/>
        <v>0</v>
      </c>
      <c r="IC161" s="792">
        <f t="shared" si="1327"/>
        <v>0</v>
      </c>
      <c r="ID161" s="792">
        <f t="shared" si="1328"/>
        <v>465715240</v>
      </c>
      <c r="IE161" s="792">
        <f t="shared" si="1329"/>
        <v>51142637</v>
      </c>
      <c r="IF161" s="792">
        <f t="shared" si="1330"/>
        <v>0</v>
      </c>
      <c r="IG161" s="792">
        <f t="shared" si="1331"/>
        <v>0</v>
      </c>
      <c r="IH161" s="792">
        <f t="shared" si="1332"/>
        <v>0</v>
      </c>
      <c r="II161" s="792">
        <f t="shared" si="1333"/>
        <v>0</v>
      </c>
      <c r="IJ161" s="792">
        <f t="shared" si="1334"/>
        <v>0</v>
      </c>
      <c r="IK161" s="792">
        <f t="shared" si="1335"/>
        <v>0</v>
      </c>
      <c r="IL161" s="792">
        <f t="shared" si="1336"/>
        <v>0</v>
      </c>
      <c r="IM161" s="792">
        <f t="shared" si="1337"/>
        <v>0</v>
      </c>
      <c r="IN161" s="792">
        <f t="shared" si="1338"/>
        <v>0</v>
      </c>
      <c r="IO161" s="792"/>
      <c r="IP161" s="792"/>
      <c r="IQ161" s="792"/>
      <c r="IR161" s="792"/>
      <c r="IS161" s="792">
        <f t="shared" si="1339"/>
        <v>465715240</v>
      </c>
      <c r="IT161" s="792">
        <f t="shared" si="1340"/>
        <v>137890841</v>
      </c>
      <c r="IU161" s="792">
        <f t="shared" si="1341"/>
        <v>53188460</v>
      </c>
      <c r="IV161" s="792">
        <f t="shared" si="1342"/>
        <v>53188460</v>
      </c>
      <c r="IW161" s="793">
        <f t="shared" si="1343"/>
        <v>0</v>
      </c>
    </row>
    <row r="162" spans="1:257" s="487" customFormat="1" ht="24.75" customHeight="1" x14ac:dyDescent="0.25">
      <c r="A162" s="346"/>
      <c r="B162" s="239">
        <v>9</v>
      </c>
      <c r="C162" s="523" t="s">
        <v>396</v>
      </c>
      <c r="D162" s="524"/>
      <c r="E162" s="525"/>
      <c r="F162" s="525"/>
      <c r="G162" s="243"/>
      <c r="H162" s="243"/>
      <c r="I162" s="243"/>
      <c r="J162" s="243"/>
      <c r="K162" s="243"/>
      <c r="L162" s="243"/>
      <c r="M162" s="243"/>
      <c r="N162" s="243"/>
      <c r="O162" s="243"/>
      <c r="P162" s="243"/>
      <c r="Q162" s="243"/>
      <c r="R162" s="243"/>
      <c r="S162" s="243"/>
      <c r="T162" s="243"/>
      <c r="U162" s="243"/>
      <c r="V162" s="243"/>
      <c r="W162" s="243"/>
      <c r="X162" s="243"/>
      <c r="Y162" s="246"/>
      <c r="Z162" s="243"/>
      <c r="AA162" s="243"/>
      <c r="AB162" s="243"/>
      <c r="AC162" s="37">
        <f t="shared" ref="AC162:CN162" si="1344">AC163+AC167+AC169</f>
        <v>0</v>
      </c>
      <c r="AD162" s="37">
        <f t="shared" si="1344"/>
        <v>0</v>
      </c>
      <c r="AE162" s="37">
        <f t="shared" si="1344"/>
        <v>0</v>
      </c>
      <c r="AF162" s="37">
        <f t="shared" si="1344"/>
        <v>0</v>
      </c>
      <c r="AG162" s="37">
        <f t="shared" si="1344"/>
        <v>1232000000</v>
      </c>
      <c r="AH162" s="37">
        <f t="shared" si="1344"/>
        <v>2173607493</v>
      </c>
      <c r="AI162" s="37">
        <f t="shared" si="1344"/>
        <v>703195699</v>
      </c>
      <c r="AJ162" s="37">
        <f t="shared" si="1344"/>
        <v>703195699</v>
      </c>
      <c r="AK162" s="37">
        <f t="shared" si="1344"/>
        <v>170000000</v>
      </c>
      <c r="AL162" s="37">
        <f t="shared" si="1344"/>
        <v>795245192</v>
      </c>
      <c r="AM162" s="37">
        <f t="shared" si="1344"/>
        <v>794431333</v>
      </c>
      <c r="AN162" s="37">
        <f t="shared" si="1344"/>
        <v>794431333</v>
      </c>
      <c r="AO162" s="37">
        <f t="shared" si="1344"/>
        <v>0</v>
      </c>
      <c r="AP162" s="37">
        <f t="shared" si="1344"/>
        <v>0</v>
      </c>
      <c r="AQ162" s="37">
        <f t="shared" si="1344"/>
        <v>0</v>
      </c>
      <c r="AR162" s="37">
        <f t="shared" si="1344"/>
        <v>0</v>
      </c>
      <c r="AS162" s="37">
        <f t="shared" si="1344"/>
        <v>0</v>
      </c>
      <c r="AT162" s="37">
        <f t="shared" si="1344"/>
        <v>0</v>
      </c>
      <c r="AU162" s="37">
        <f t="shared" si="1344"/>
        <v>0</v>
      </c>
      <c r="AV162" s="37">
        <f t="shared" si="1344"/>
        <v>0</v>
      </c>
      <c r="AW162" s="37">
        <f t="shared" si="1344"/>
        <v>0</v>
      </c>
      <c r="AX162" s="37">
        <f t="shared" si="1344"/>
        <v>0</v>
      </c>
      <c r="AY162" s="37">
        <f t="shared" si="1344"/>
        <v>0</v>
      </c>
      <c r="AZ162" s="37">
        <f t="shared" si="1344"/>
        <v>0</v>
      </c>
      <c r="BA162" s="37">
        <f t="shared" si="1344"/>
        <v>0</v>
      </c>
      <c r="BB162" s="37">
        <f t="shared" si="1344"/>
        <v>0</v>
      </c>
      <c r="BC162" s="37">
        <f t="shared" si="1344"/>
        <v>0</v>
      </c>
      <c r="BD162" s="37">
        <f t="shared" si="1344"/>
        <v>0</v>
      </c>
      <c r="BE162" s="37">
        <f t="shared" si="1344"/>
        <v>0</v>
      </c>
      <c r="BF162" s="37">
        <f t="shared" si="1344"/>
        <v>0</v>
      </c>
      <c r="BG162" s="37">
        <f t="shared" si="1344"/>
        <v>0</v>
      </c>
      <c r="BH162" s="37">
        <f t="shared" si="1344"/>
        <v>0</v>
      </c>
      <c r="BI162" s="37">
        <f t="shared" si="1344"/>
        <v>0</v>
      </c>
      <c r="BJ162" s="37">
        <f t="shared" si="1344"/>
        <v>0</v>
      </c>
      <c r="BK162" s="37">
        <f t="shared" si="1344"/>
        <v>0</v>
      </c>
      <c r="BL162" s="37">
        <f t="shared" si="1344"/>
        <v>0</v>
      </c>
      <c r="BM162" s="37">
        <f t="shared" si="1344"/>
        <v>1402000000</v>
      </c>
      <c r="BN162" s="37">
        <f t="shared" si="1344"/>
        <v>2968852685</v>
      </c>
      <c r="BO162" s="37">
        <f t="shared" si="1344"/>
        <v>1497627032</v>
      </c>
      <c r="BP162" s="37">
        <f t="shared" si="1344"/>
        <v>1497627032</v>
      </c>
      <c r="BQ162" s="37">
        <f t="shared" si="1344"/>
        <v>0</v>
      </c>
      <c r="BR162" s="37">
        <f t="shared" si="1344"/>
        <v>0</v>
      </c>
      <c r="BS162" s="37">
        <f t="shared" si="1344"/>
        <v>0</v>
      </c>
      <c r="BT162" s="37">
        <f t="shared" si="1344"/>
        <v>0</v>
      </c>
      <c r="BU162" s="37">
        <f t="shared" si="1344"/>
        <v>1268960000</v>
      </c>
      <c r="BV162" s="37">
        <f t="shared" si="1344"/>
        <v>1835138910</v>
      </c>
      <c r="BW162" s="37">
        <f t="shared" si="1344"/>
        <v>1037807149</v>
      </c>
      <c r="BX162" s="37">
        <f t="shared" si="1344"/>
        <v>1037807149</v>
      </c>
      <c r="BY162" s="37">
        <f t="shared" si="1344"/>
        <v>0</v>
      </c>
      <c r="BZ162" s="37">
        <f t="shared" si="1344"/>
        <v>175100000</v>
      </c>
      <c r="CA162" s="37">
        <f t="shared" si="1344"/>
        <v>2303153955.2600002</v>
      </c>
      <c r="CB162" s="37">
        <f t="shared" si="1344"/>
        <v>1465183304.8</v>
      </c>
      <c r="CC162" s="37">
        <f t="shared" si="1344"/>
        <v>1465183304.8</v>
      </c>
      <c r="CD162" s="37">
        <f t="shared" si="1344"/>
        <v>0</v>
      </c>
      <c r="CE162" s="37">
        <f t="shared" si="1344"/>
        <v>0</v>
      </c>
      <c r="CF162" s="37">
        <f t="shared" si="1344"/>
        <v>29000000</v>
      </c>
      <c r="CG162" s="37">
        <f t="shared" si="1344"/>
        <v>24040000</v>
      </c>
      <c r="CH162" s="37">
        <f t="shared" si="1344"/>
        <v>24040000</v>
      </c>
      <c r="CI162" s="37">
        <f t="shared" si="1344"/>
        <v>0</v>
      </c>
      <c r="CJ162" s="37">
        <f t="shared" si="1344"/>
        <v>0</v>
      </c>
      <c r="CK162" s="37">
        <f t="shared" si="1344"/>
        <v>0</v>
      </c>
      <c r="CL162" s="37">
        <f t="shared" si="1344"/>
        <v>0</v>
      </c>
      <c r="CM162" s="37">
        <f t="shared" si="1344"/>
        <v>0</v>
      </c>
      <c r="CN162" s="37">
        <f t="shared" si="1344"/>
        <v>0</v>
      </c>
      <c r="CO162" s="37">
        <f t="shared" ref="CO162:EV162" si="1345">CO163+CO167+CO169</f>
        <v>0</v>
      </c>
      <c r="CP162" s="37">
        <f t="shared" si="1345"/>
        <v>0</v>
      </c>
      <c r="CQ162" s="37">
        <f t="shared" si="1345"/>
        <v>0</v>
      </c>
      <c r="CR162" s="37">
        <f t="shared" si="1345"/>
        <v>0</v>
      </c>
      <c r="CS162" s="37">
        <f t="shared" si="1345"/>
        <v>0</v>
      </c>
      <c r="CT162" s="37">
        <f t="shared" si="1345"/>
        <v>0</v>
      </c>
      <c r="CU162" s="37">
        <f t="shared" si="1345"/>
        <v>0</v>
      </c>
      <c r="CV162" s="37">
        <f t="shared" si="1345"/>
        <v>0</v>
      </c>
      <c r="CW162" s="37">
        <f t="shared" si="1345"/>
        <v>0</v>
      </c>
      <c r="CX162" s="37">
        <f t="shared" si="1345"/>
        <v>0</v>
      </c>
      <c r="CY162" s="37">
        <f t="shared" si="1345"/>
        <v>0</v>
      </c>
      <c r="CZ162" s="37">
        <f t="shared" si="1345"/>
        <v>0</v>
      </c>
      <c r="DA162" s="37">
        <f t="shared" si="1345"/>
        <v>0</v>
      </c>
      <c r="DB162" s="37">
        <f t="shared" si="1345"/>
        <v>0</v>
      </c>
      <c r="DC162" s="37">
        <f t="shared" si="1345"/>
        <v>0</v>
      </c>
      <c r="DD162" s="37">
        <f t="shared" si="1345"/>
        <v>0</v>
      </c>
      <c r="DE162" s="37">
        <f t="shared" si="1345"/>
        <v>1444060000</v>
      </c>
      <c r="DF162" s="37">
        <f t="shared" si="1345"/>
        <v>4167292865.2600002</v>
      </c>
      <c r="DG162" s="37">
        <f t="shared" si="1345"/>
        <v>2527030453.8000002</v>
      </c>
      <c r="DH162" s="37">
        <f t="shared" si="1345"/>
        <v>2527030453.8000002</v>
      </c>
      <c r="DI162" s="37">
        <f t="shared" si="1345"/>
        <v>0</v>
      </c>
      <c r="DJ162" s="37">
        <f t="shared" si="1345"/>
        <v>0</v>
      </c>
      <c r="DK162" s="37">
        <f t="shared" si="1345"/>
        <v>0</v>
      </c>
      <c r="DL162" s="37">
        <f t="shared" si="1345"/>
        <v>0</v>
      </c>
      <c r="DM162" s="37">
        <f t="shared" si="1345"/>
        <v>0</v>
      </c>
      <c r="DN162" s="37">
        <f t="shared" si="1345"/>
        <v>1307028800</v>
      </c>
      <c r="DO162" s="37">
        <f t="shared" si="1345"/>
        <v>2164513815</v>
      </c>
      <c r="DP162" s="37">
        <f t="shared" si="1345"/>
        <v>1236827425</v>
      </c>
      <c r="DQ162" s="37">
        <f t="shared" si="1345"/>
        <v>1236827425</v>
      </c>
      <c r="DR162" s="37">
        <f t="shared" si="1345"/>
        <v>0</v>
      </c>
      <c r="DS162" s="37">
        <f t="shared" si="1345"/>
        <v>180353000</v>
      </c>
      <c r="DT162" s="37">
        <f t="shared" si="1345"/>
        <v>2404600000</v>
      </c>
      <c r="DU162" s="37">
        <f t="shared" si="1345"/>
        <v>1617968901.0599999</v>
      </c>
      <c r="DV162" s="37">
        <f t="shared" si="1345"/>
        <v>1617968901.0599999</v>
      </c>
      <c r="DW162" s="37">
        <f t="shared" si="1345"/>
        <v>0</v>
      </c>
      <c r="DX162" s="37">
        <f t="shared" si="1345"/>
        <v>0</v>
      </c>
      <c r="DY162" s="37">
        <f t="shared" si="1345"/>
        <v>0</v>
      </c>
      <c r="DZ162" s="37">
        <f t="shared" si="1345"/>
        <v>0</v>
      </c>
      <c r="EA162" s="37">
        <f t="shared" si="1345"/>
        <v>0</v>
      </c>
      <c r="EB162" s="37">
        <f t="shared" si="1345"/>
        <v>0</v>
      </c>
      <c r="EC162" s="37">
        <f t="shared" si="1345"/>
        <v>0</v>
      </c>
      <c r="ED162" s="37">
        <f t="shared" si="1345"/>
        <v>0</v>
      </c>
      <c r="EE162" s="37">
        <f t="shared" si="1345"/>
        <v>0</v>
      </c>
      <c r="EF162" s="37">
        <f t="shared" si="1345"/>
        <v>0</v>
      </c>
      <c r="EG162" s="37">
        <f t="shared" si="1345"/>
        <v>0</v>
      </c>
      <c r="EH162" s="37">
        <f t="shared" si="1345"/>
        <v>0</v>
      </c>
      <c r="EI162" s="37">
        <f t="shared" si="1345"/>
        <v>0</v>
      </c>
      <c r="EJ162" s="37">
        <f t="shared" si="1345"/>
        <v>0</v>
      </c>
      <c r="EK162" s="37">
        <f t="shared" si="1345"/>
        <v>0</v>
      </c>
      <c r="EL162" s="37">
        <f t="shared" si="1345"/>
        <v>0</v>
      </c>
      <c r="EM162" s="37">
        <f t="shared" si="1345"/>
        <v>0</v>
      </c>
      <c r="EN162" s="37">
        <f t="shared" si="1345"/>
        <v>0</v>
      </c>
      <c r="EO162" s="37">
        <f t="shared" si="1345"/>
        <v>0</v>
      </c>
      <c r="EP162" s="37">
        <f t="shared" si="1345"/>
        <v>0</v>
      </c>
      <c r="EQ162" s="37">
        <f t="shared" si="1345"/>
        <v>0</v>
      </c>
      <c r="ER162" s="37">
        <f t="shared" si="1345"/>
        <v>0</v>
      </c>
      <c r="ES162" s="37">
        <f t="shared" si="1345"/>
        <v>0</v>
      </c>
      <c r="ET162" s="37">
        <f t="shared" si="1345"/>
        <v>0</v>
      </c>
      <c r="EU162" s="37">
        <f t="shared" si="1345"/>
        <v>0</v>
      </c>
      <c r="EV162" s="37">
        <f t="shared" si="1345"/>
        <v>0</v>
      </c>
      <c r="EW162" s="37">
        <f t="shared" ref="EW162" si="1346">EW163+EW167+EW169</f>
        <v>1487381800</v>
      </c>
      <c r="EX162" s="37">
        <f t="shared" ref="EX162:GY162" si="1347">EX163+EX167+EX169</f>
        <v>4569113815</v>
      </c>
      <c r="EY162" s="37">
        <f t="shared" si="1347"/>
        <v>2854796326.0599999</v>
      </c>
      <c r="EZ162" s="37">
        <f t="shared" si="1347"/>
        <v>2854796326.0599999</v>
      </c>
      <c r="FA162" s="37">
        <f t="shared" si="1347"/>
        <v>0</v>
      </c>
      <c r="FB162" s="37">
        <f t="shared" si="1347"/>
        <v>0</v>
      </c>
      <c r="FC162" s="37">
        <f t="shared" si="1347"/>
        <v>0</v>
      </c>
      <c r="FD162" s="37">
        <f t="shared" si="1347"/>
        <v>0</v>
      </c>
      <c r="FE162" s="37">
        <f t="shared" si="1347"/>
        <v>0</v>
      </c>
      <c r="FF162" s="37">
        <f t="shared" si="1347"/>
        <v>0</v>
      </c>
      <c r="FG162" s="37">
        <f t="shared" si="1347"/>
        <v>1346239664.001771</v>
      </c>
      <c r="FH162" s="37">
        <f t="shared" si="1347"/>
        <v>2217714387</v>
      </c>
      <c r="FI162" s="37">
        <f t="shared" si="1347"/>
        <v>1444874128.5799999</v>
      </c>
      <c r="FJ162" s="37">
        <f t="shared" si="1347"/>
        <v>1444874128.5799999</v>
      </c>
      <c r="FK162" s="37">
        <f t="shared" si="1347"/>
        <v>0</v>
      </c>
      <c r="FL162" s="37">
        <f t="shared" si="1347"/>
        <v>100000000</v>
      </c>
      <c r="FM162" s="37">
        <f t="shared" si="1347"/>
        <v>2570270120</v>
      </c>
      <c r="FN162" s="37">
        <f t="shared" si="1347"/>
        <v>2114659783.8899999</v>
      </c>
      <c r="FO162" s="37">
        <f t="shared" si="1347"/>
        <v>2114659783.8899999</v>
      </c>
      <c r="FP162" s="37">
        <f t="shared" si="1347"/>
        <v>0</v>
      </c>
      <c r="FQ162" s="37">
        <f t="shared" si="1347"/>
        <v>0</v>
      </c>
      <c r="FR162" s="37">
        <f t="shared" si="1347"/>
        <v>0</v>
      </c>
      <c r="FS162" s="37">
        <f t="shared" si="1347"/>
        <v>0</v>
      </c>
      <c r="FT162" s="37">
        <f t="shared" si="1347"/>
        <v>0</v>
      </c>
      <c r="FU162" s="37">
        <f t="shared" si="1347"/>
        <v>0</v>
      </c>
      <c r="FV162" s="37">
        <f t="shared" si="1347"/>
        <v>0</v>
      </c>
      <c r="FW162" s="37">
        <f t="shared" si="1347"/>
        <v>0</v>
      </c>
      <c r="FX162" s="37">
        <f t="shared" si="1347"/>
        <v>0</v>
      </c>
      <c r="FY162" s="37">
        <f t="shared" si="1347"/>
        <v>0</v>
      </c>
      <c r="FZ162" s="37">
        <f t="shared" si="1347"/>
        <v>0</v>
      </c>
      <c r="GA162" s="37">
        <f t="shared" si="1347"/>
        <v>0</v>
      </c>
      <c r="GB162" s="37">
        <f t="shared" si="1347"/>
        <v>0</v>
      </c>
      <c r="GC162" s="37">
        <f t="shared" si="1347"/>
        <v>0</v>
      </c>
      <c r="GD162" s="37">
        <f t="shared" si="1347"/>
        <v>0</v>
      </c>
      <c r="GE162" s="37">
        <f t="shared" si="1347"/>
        <v>0</v>
      </c>
      <c r="GF162" s="37">
        <f t="shared" si="1347"/>
        <v>0</v>
      </c>
      <c r="GG162" s="37">
        <f t="shared" si="1347"/>
        <v>0</v>
      </c>
      <c r="GH162" s="37">
        <f t="shared" si="1347"/>
        <v>0</v>
      </c>
      <c r="GI162" s="37">
        <f t="shared" si="1347"/>
        <v>0</v>
      </c>
      <c r="GJ162" s="37">
        <f t="shared" si="1347"/>
        <v>0</v>
      </c>
      <c r="GK162" s="37">
        <f t="shared" si="1347"/>
        <v>0</v>
      </c>
      <c r="GL162" s="37">
        <f t="shared" si="1347"/>
        <v>0</v>
      </c>
      <c r="GM162" s="37">
        <f t="shared" si="1347"/>
        <v>0</v>
      </c>
      <c r="GN162" s="37">
        <f t="shared" si="1347"/>
        <v>0</v>
      </c>
      <c r="GO162" s="37">
        <f t="shared" si="1347"/>
        <v>0</v>
      </c>
      <c r="GP162" s="37">
        <f t="shared" si="1347"/>
        <v>0</v>
      </c>
      <c r="GQ162" s="37">
        <f t="shared" si="1347"/>
        <v>0</v>
      </c>
      <c r="GR162" s="37">
        <f t="shared" si="1347"/>
        <v>0</v>
      </c>
      <c r="GS162" s="37">
        <f t="shared" si="1347"/>
        <v>0</v>
      </c>
      <c r="GT162" s="37">
        <f t="shared" si="1347"/>
        <v>0</v>
      </c>
      <c r="GU162" s="37">
        <f t="shared" si="1347"/>
        <v>1446239664.001771</v>
      </c>
      <c r="GV162" s="37">
        <f t="shared" si="1347"/>
        <v>4787984507</v>
      </c>
      <c r="GW162" s="37">
        <f t="shared" si="1347"/>
        <v>3559533912.4700003</v>
      </c>
      <c r="GX162" s="37">
        <f t="shared" si="1347"/>
        <v>3559533912.4700003</v>
      </c>
      <c r="GY162" s="961">
        <f t="shared" si="1347"/>
        <v>0</v>
      </c>
      <c r="GZ162" s="37">
        <f t="shared" ref="GZ162:IW162" si="1348">GZ163+GZ167+GZ169</f>
        <v>0</v>
      </c>
      <c r="HA162" s="37">
        <f t="shared" si="1348"/>
        <v>0</v>
      </c>
      <c r="HB162" s="37">
        <f t="shared" si="1348"/>
        <v>0</v>
      </c>
      <c r="HC162" s="37">
        <f t="shared" si="1348"/>
        <v>0</v>
      </c>
      <c r="HD162" s="37">
        <f t="shared" si="1348"/>
        <v>0</v>
      </c>
      <c r="HE162" s="37">
        <f t="shared" si="1348"/>
        <v>5154228464.00177</v>
      </c>
      <c r="HF162" s="37">
        <f t="shared" si="1348"/>
        <v>8390974605</v>
      </c>
      <c r="HG162" s="37">
        <f t="shared" si="1348"/>
        <v>4422704401.5799999</v>
      </c>
      <c r="HH162" s="37">
        <f t="shared" si="1348"/>
        <v>4422704401.5799999</v>
      </c>
      <c r="HI162" s="37">
        <f t="shared" si="1348"/>
        <v>0</v>
      </c>
      <c r="HJ162" s="37">
        <f t="shared" si="1348"/>
        <v>625453000</v>
      </c>
      <c r="HK162" s="37">
        <f t="shared" si="1348"/>
        <v>8073269267.2600002</v>
      </c>
      <c r="HL162" s="37">
        <f t="shared" si="1348"/>
        <v>5992243322.75</v>
      </c>
      <c r="HM162" s="37">
        <f t="shared" si="1348"/>
        <v>5992243322.75</v>
      </c>
      <c r="HN162" s="37">
        <f t="shared" si="1348"/>
        <v>0</v>
      </c>
      <c r="HO162" s="37">
        <f t="shared" si="1348"/>
        <v>0</v>
      </c>
      <c r="HP162" s="37">
        <f t="shared" si="1348"/>
        <v>29000000</v>
      </c>
      <c r="HQ162" s="37">
        <f t="shared" si="1348"/>
        <v>24040000</v>
      </c>
      <c r="HR162" s="37">
        <f t="shared" si="1348"/>
        <v>24040000</v>
      </c>
      <c r="HS162" s="37">
        <f t="shared" si="1348"/>
        <v>0</v>
      </c>
      <c r="HT162" s="37">
        <f t="shared" si="1348"/>
        <v>0</v>
      </c>
      <c r="HU162" s="37">
        <f t="shared" si="1348"/>
        <v>0</v>
      </c>
      <c r="HV162" s="37">
        <f t="shared" si="1348"/>
        <v>0</v>
      </c>
      <c r="HW162" s="37">
        <f t="shared" si="1348"/>
        <v>0</v>
      </c>
      <c r="HX162" s="37">
        <f t="shared" si="1348"/>
        <v>0</v>
      </c>
      <c r="HY162" s="37">
        <f t="shared" si="1348"/>
        <v>0</v>
      </c>
      <c r="HZ162" s="37">
        <f t="shared" si="1348"/>
        <v>0</v>
      </c>
      <c r="IA162" s="37">
        <f t="shared" si="1348"/>
        <v>0</v>
      </c>
      <c r="IB162" s="37">
        <f t="shared" si="1348"/>
        <v>0</v>
      </c>
      <c r="IC162" s="37">
        <f t="shared" si="1348"/>
        <v>0</v>
      </c>
      <c r="ID162" s="37">
        <f t="shared" si="1348"/>
        <v>0</v>
      </c>
      <c r="IE162" s="37">
        <f t="shared" si="1348"/>
        <v>0</v>
      </c>
      <c r="IF162" s="37">
        <f t="shared" si="1348"/>
        <v>0</v>
      </c>
      <c r="IG162" s="37">
        <f t="shared" si="1348"/>
        <v>0</v>
      </c>
      <c r="IH162" s="37">
        <f t="shared" si="1348"/>
        <v>0</v>
      </c>
      <c r="II162" s="37">
        <f t="shared" si="1348"/>
        <v>0</v>
      </c>
      <c r="IJ162" s="37">
        <f t="shared" si="1348"/>
        <v>0</v>
      </c>
      <c r="IK162" s="37">
        <f t="shared" si="1348"/>
        <v>0</v>
      </c>
      <c r="IL162" s="37">
        <f t="shared" si="1348"/>
        <v>0</v>
      </c>
      <c r="IM162" s="37">
        <f t="shared" si="1348"/>
        <v>0</v>
      </c>
      <c r="IN162" s="37">
        <f t="shared" si="1348"/>
        <v>0</v>
      </c>
      <c r="IO162" s="37">
        <f t="shared" si="1348"/>
        <v>0</v>
      </c>
      <c r="IP162" s="37">
        <f t="shared" si="1348"/>
        <v>0</v>
      </c>
      <c r="IQ162" s="37">
        <f t="shared" si="1348"/>
        <v>0</v>
      </c>
      <c r="IR162" s="37">
        <f t="shared" si="1348"/>
        <v>0</v>
      </c>
      <c r="IS162" s="37">
        <f t="shared" si="1348"/>
        <v>5779681464.00177</v>
      </c>
      <c r="IT162" s="37">
        <f t="shared" si="1348"/>
        <v>16493243872.26</v>
      </c>
      <c r="IU162" s="37">
        <f t="shared" si="1348"/>
        <v>10438987724.33</v>
      </c>
      <c r="IV162" s="37">
        <f t="shared" si="1348"/>
        <v>10438987724.33</v>
      </c>
      <c r="IW162" s="37">
        <f t="shared" si="1348"/>
        <v>0</v>
      </c>
    </row>
    <row r="163" spans="1:257" s="487" customFormat="1" ht="24.75" customHeight="1" x14ac:dyDescent="0.25">
      <c r="A163" s="346"/>
      <c r="B163" s="343"/>
      <c r="C163" s="252">
        <v>29</v>
      </c>
      <c r="D163" s="526" t="s">
        <v>397</v>
      </c>
      <c r="E163" s="509"/>
      <c r="F163" s="482"/>
      <c r="G163" s="255"/>
      <c r="H163" s="255"/>
      <c r="I163" s="255"/>
      <c r="J163" s="255"/>
      <c r="K163" s="255"/>
      <c r="L163" s="255"/>
      <c r="M163" s="255"/>
      <c r="N163" s="255"/>
      <c r="O163" s="255"/>
      <c r="P163" s="255"/>
      <c r="Q163" s="255"/>
      <c r="R163" s="255"/>
      <c r="S163" s="255"/>
      <c r="T163" s="255"/>
      <c r="U163" s="255"/>
      <c r="V163" s="255"/>
      <c r="W163" s="255"/>
      <c r="X163" s="255"/>
      <c r="Y163" s="312"/>
      <c r="Z163" s="255"/>
      <c r="AA163" s="255"/>
      <c r="AB163" s="255"/>
      <c r="AC163" s="38">
        <f t="shared" ref="AC163:BL163" si="1349">SUM(AC164:AC166)</f>
        <v>0</v>
      </c>
      <c r="AD163" s="38">
        <f t="shared" si="1349"/>
        <v>0</v>
      </c>
      <c r="AE163" s="38">
        <f t="shared" si="1349"/>
        <v>0</v>
      </c>
      <c r="AF163" s="38">
        <f t="shared" si="1349"/>
        <v>0</v>
      </c>
      <c r="AG163" s="38">
        <f t="shared" si="1349"/>
        <v>1058800000</v>
      </c>
      <c r="AH163" s="38">
        <f t="shared" si="1349"/>
        <v>1945664802</v>
      </c>
      <c r="AI163" s="38">
        <f t="shared" si="1349"/>
        <v>554991698</v>
      </c>
      <c r="AJ163" s="38">
        <f t="shared" si="1349"/>
        <v>554991698</v>
      </c>
      <c r="AK163" s="38">
        <f t="shared" si="1349"/>
        <v>170000000</v>
      </c>
      <c r="AL163" s="38">
        <f t="shared" si="1349"/>
        <v>782745192</v>
      </c>
      <c r="AM163" s="38">
        <f t="shared" si="1349"/>
        <v>781931333</v>
      </c>
      <c r="AN163" s="38">
        <f t="shared" si="1349"/>
        <v>781931333</v>
      </c>
      <c r="AO163" s="38">
        <f t="shared" si="1349"/>
        <v>0</v>
      </c>
      <c r="AP163" s="38">
        <f t="shared" si="1349"/>
        <v>0</v>
      </c>
      <c r="AQ163" s="38">
        <f t="shared" si="1349"/>
        <v>0</v>
      </c>
      <c r="AR163" s="38">
        <f t="shared" si="1349"/>
        <v>0</v>
      </c>
      <c r="AS163" s="38">
        <f t="shared" si="1349"/>
        <v>0</v>
      </c>
      <c r="AT163" s="38">
        <f t="shared" si="1349"/>
        <v>0</v>
      </c>
      <c r="AU163" s="38">
        <f t="shared" si="1349"/>
        <v>0</v>
      </c>
      <c r="AV163" s="38">
        <f t="shared" si="1349"/>
        <v>0</v>
      </c>
      <c r="AW163" s="38">
        <f t="shared" si="1349"/>
        <v>0</v>
      </c>
      <c r="AX163" s="38">
        <f t="shared" si="1349"/>
        <v>0</v>
      </c>
      <c r="AY163" s="38">
        <f t="shared" si="1349"/>
        <v>0</v>
      </c>
      <c r="AZ163" s="38">
        <f t="shared" si="1349"/>
        <v>0</v>
      </c>
      <c r="BA163" s="38">
        <f t="shared" si="1349"/>
        <v>0</v>
      </c>
      <c r="BB163" s="38">
        <f t="shared" si="1349"/>
        <v>0</v>
      </c>
      <c r="BC163" s="38">
        <f t="shared" si="1349"/>
        <v>0</v>
      </c>
      <c r="BD163" s="38">
        <f t="shared" si="1349"/>
        <v>0</v>
      </c>
      <c r="BE163" s="38">
        <f t="shared" si="1349"/>
        <v>0</v>
      </c>
      <c r="BF163" s="38">
        <f t="shared" si="1349"/>
        <v>0</v>
      </c>
      <c r="BG163" s="38">
        <f t="shared" si="1349"/>
        <v>0</v>
      </c>
      <c r="BH163" s="38">
        <f t="shared" si="1349"/>
        <v>0</v>
      </c>
      <c r="BI163" s="38">
        <f t="shared" si="1349"/>
        <v>0</v>
      </c>
      <c r="BJ163" s="38">
        <f t="shared" si="1349"/>
        <v>0</v>
      </c>
      <c r="BK163" s="38">
        <f t="shared" si="1349"/>
        <v>0</v>
      </c>
      <c r="BL163" s="38">
        <f t="shared" si="1349"/>
        <v>0</v>
      </c>
      <c r="BM163" s="38">
        <f t="shared" ref="BM163:DX163" si="1350">SUM(BM164:BM166)</f>
        <v>1228800000</v>
      </c>
      <c r="BN163" s="38">
        <f t="shared" si="1350"/>
        <v>2728409994</v>
      </c>
      <c r="BO163" s="38">
        <f t="shared" si="1350"/>
        <v>1336923031</v>
      </c>
      <c r="BP163" s="38">
        <f t="shared" si="1350"/>
        <v>1336923031</v>
      </c>
      <c r="BQ163" s="38">
        <f t="shared" si="1350"/>
        <v>0</v>
      </c>
      <c r="BR163" s="38">
        <f t="shared" si="1350"/>
        <v>0</v>
      </c>
      <c r="BS163" s="38">
        <f t="shared" si="1350"/>
        <v>0</v>
      </c>
      <c r="BT163" s="38">
        <f t="shared" si="1350"/>
        <v>0</v>
      </c>
      <c r="BU163" s="38">
        <f t="shared" si="1350"/>
        <v>1090564000</v>
      </c>
      <c r="BV163" s="38">
        <f t="shared" si="1350"/>
        <v>1762480396</v>
      </c>
      <c r="BW163" s="38">
        <f t="shared" si="1350"/>
        <v>965148635</v>
      </c>
      <c r="BX163" s="38">
        <f t="shared" si="1350"/>
        <v>965148635</v>
      </c>
      <c r="BY163" s="38">
        <f t="shared" si="1350"/>
        <v>0</v>
      </c>
      <c r="BZ163" s="38">
        <f t="shared" si="1350"/>
        <v>175100000</v>
      </c>
      <c r="CA163" s="38">
        <f t="shared" si="1350"/>
        <v>2038334710.8400002</v>
      </c>
      <c r="CB163" s="38">
        <f t="shared" si="1350"/>
        <v>1216019693.8</v>
      </c>
      <c r="CC163" s="38">
        <f t="shared" si="1350"/>
        <v>1216019693.8</v>
      </c>
      <c r="CD163" s="38">
        <f t="shared" si="1350"/>
        <v>0</v>
      </c>
      <c r="CE163" s="38">
        <f t="shared" si="1350"/>
        <v>0</v>
      </c>
      <c r="CF163" s="38">
        <f t="shared" si="1350"/>
        <v>0</v>
      </c>
      <c r="CG163" s="38">
        <f t="shared" si="1350"/>
        <v>0</v>
      </c>
      <c r="CH163" s="38">
        <f t="shared" si="1350"/>
        <v>0</v>
      </c>
      <c r="CI163" s="38">
        <f t="shared" si="1350"/>
        <v>0</v>
      </c>
      <c r="CJ163" s="38">
        <f t="shared" si="1350"/>
        <v>0</v>
      </c>
      <c r="CK163" s="38">
        <f t="shared" si="1350"/>
        <v>0</v>
      </c>
      <c r="CL163" s="38">
        <f t="shared" si="1350"/>
        <v>0</v>
      </c>
      <c r="CM163" s="38">
        <f t="shared" si="1350"/>
        <v>0</v>
      </c>
      <c r="CN163" s="38">
        <f t="shared" si="1350"/>
        <v>0</v>
      </c>
      <c r="CO163" s="38">
        <f t="shared" si="1350"/>
        <v>0</v>
      </c>
      <c r="CP163" s="38">
        <f t="shared" si="1350"/>
        <v>0</v>
      </c>
      <c r="CQ163" s="38">
        <f t="shared" si="1350"/>
        <v>0</v>
      </c>
      <c r="CR163" s="38">
        <f t="shared" si="1350"/>
        <v>0</v>
      </c>
      <c r="CS163" s="38">
        <f t="shared" si="1350"/>
        <v>0</v>
      </c>
      <c r="CT163" s="38">
        <f t="shared" si="1350"/>
        <v>0</v>
      </c>
      <c r="CU163" s="38">
        <f t="shared" si="1350"/>
        <v>0</v>
      </c>
      <c r="CV163" s="38">
        <f t="shared" si="1350"/>
        <v>0</v>
      </c>
      <c r="CW163" s="38">
        <f t="shared" si="1350"/>
        <v>0</v>
      </c>
      <c r="CX163" s="38">
        <f t="shared" si="1350"/>
        <v>0</v>
      </c>
      <c r="CY163" s="38">
        <f t="shared" si="1350"/>
        <v>0</v>
      </c>
      <c r="CZ163" s="38">
        <f t="shared" si="1350"/>
        <v>0</v>
      </c>
      <c r="DA163" s="38">
        <f t="shared" si="1350"/>
        <v>0</v>
      </c>
      <c r="DB163" s="38">
        <f t="shared" si="1350"/>
        <v>0</v>
      </c>
      <c r="DC163" s="38">
        <f t="shared" si="1350"/>
        <v>0</v>
      </c>
      <c r="DD163" s="38">
        <f t="shared" si="1350"/>
        <v>0</v>
      </c>
      <c r="DE163" s="38">
        <f t="shared" si="1350"/>
        <v>1265664000</v>
      </c>
      <c r="DF163" s="38">
        <f t="shared" si="1350"/>
        <v>3800815106.8400002</v>
      </c>
      <c r="DG163" s="38">
        <f t="shared" si="1350"/>
        <v>2181168328.8000002</v>
      </c>
      <c r="DH163" s="38">
        <f t="shared" si="1350"/>
        <v>2181168328.8000002</v>
      </c>
      <c r="DI163" s="38">
        <f t="shared" si="1350"/>
        <v>0</v>
      </c>
      <c r="DJ163" s="38">
        <f t="shared" si="1350"/>
        <v>0</v>
      </c>
      <c r="DK163" s="38">
        <f t="shared" si="1350"/>
        <v>0</v>
      </c>
      <c r="DL163" s="38">
        <f t="shared" si="1350"/>
        <v>0</v>
      </c>
      <c r="DM163" s="38">
        <f t="shared" si="1350"/>
        <v>0</v>
      </c>
      <c r="DN163" s="38">
        <f t="shared" si="1350"/>
        <v>1123280920</v>
      </c>
      <c r="DO163" s="38">
        <f t="shared" si="1350"/>
        <v>2135833082</v>
      </c>
      <c r="DP163" s="38">
        <f t="shared" si="1350"/>
        <v>1236496692</v>
      </c>
      <c r="DQ163" s="38">
        <f t="shared" si="1350"/>
        <v>1236496692</v>
      </c>
      <c r="DR163" s="38">
        <f t="shared" si="1350"/>
        <v>0</v>
      </c>
      <c r="DS163" s="38">
        <f t="shared" si="1350"/>
        <v>180353000</v>
      </c>
      <c r="DT163" s="38">
        <f t="shared" si="1350"/>
        <v>2154900000</v>
      </c>
      <c r="DU163" s="38">
        <f t="shared" si="1350"/>
        <v>1410472494.0599999</v>
      </c>
      <c r="DV163" s="38">
        <f t="shared" si="1350"/>
        <v>1410472494.0599999</v>
      </c>
      <c r="DW163" s="38">
        <f t="shared" si="1350"/>
        <v>0</v>
      </c>
      <c r="DX163" s="38">
        <f t="shared" si="1350"/>
        <v>0</v>
      </c>
      <c r="DY163" s="38">
        <f t="shared" ref="DY163:EW163" si="1351">SUM(DY164:DY166)</f>
        <v>0</v>
      </c>
      <c r="DZ163" s="38">
        <f t="shared" si="1351"/>
        <v>0</v>
      </c>
      <c r="EA163" s="38">
        <f t="shared" si="1351"/>
        <v>0</v>
      </c>
      <c r="EB163" s="38">
        <f t="shared" si="1351"/>
        <v>0</v>
      </c>
      <c r="EC163" s="38">
        <f t="shared" si="1351"/>
        <v>0</v>
      </c>
      <c r="ED163" s="38">
        <f t="shared" si="1351"/>
        <v>0</v>
      </c>
      <c r="EE163" s="38">
        <f t="shared" si="1351"/>
        <v>0</v>
      </c>
      <c r="EF163" s="38">
        <f t="shared" si="1351"/>
        <v>0</v>
      </c>
      <c r="EG163" s="38">
        <f t="shared" si="1351"/>
        <v>0</v>
      </c>
      <c r="EH163" s="38">
        <f t="shared" si="1351"/>
        <v>0</v>
      </c>
      <c r="EI163" s="38">
        <f t="shared" si="1351"/>
        <v>0</v>
      </c>
      <c r="EJ163" s="38">
        <f t="shared" si="1351"/>
        <v>0</v>
      </c>
      <c r="EK163" s="38">
        <f t="shared" si="1351"/>
        <v>0</v>
      </c>
      <c r="EL163" s="38">
        <f t="shared" si="1351"/>
        <v>0</v>
      </c>
      <c r="EM163" s="38">
        <f t="shared" si="1351"/>
        <v>0</v>
      </c>
      <c r="EN163" s="38">
        <f t="shared" si="1351"/>
        <v>0</v>
      </c>
      <c r="EO163" s="38">
        <f t="shared" si="1351"/>
        <v>0</v>
      </c>
      <c r="EP163" s="38">
        <f t="shared" si="1351"/>
        <v>0</v>
      </c>
      <c r="EQ163" s="38">
        <f t="shared" si="1351"/>
        <v>0</v>
      </c>
      <c r="ER163" s="38">
        <f t="shared" si="1351"/>
        <v>0</v>
      </c>
      <c r="ES163" s="38">
        <f t="shared" si="1351"/>
        <v>0</v>
      </c>
      <c r="ET163" s="38">
        <f t="shared" si="1351"/>
        <v>0</v>
      </c>
      <c r="EU163" s="38">
        <f t="shared" si="1351"/>
        <v>0</v>
      </c>
      <c r="EV163" s="38">
        <f t="shared" si="1351"/>
        <v>0</v>
      </c>
      <c r="EW163" s="38">
        <f t="shared" si="1351"/>
        <v>1303633920</v>
      </c>
      <c r="EX163" s="38">
        <f t="shared" ref="EX163:GY163" si="1352">SUM(EX164:EX166)</f>
        <v>4290733082</v>
      </c>
      <c r="EY163" s="38">
        <f t="shared" si="1352"/>
        <v>2646969186.0599999</v>
      </c>
      <c r="EZ163" s="38">
        <f t="shared" si="1352"/>
        <v>2646969186.0599999</v>
      </c>
      <c r="FA163" s="38">
        <f t="shared" si="1352"/>
        <v>0</v>
      </c>
      <c r="FB163" s="38">
        <f t="shared" si="1352"/>
        <v>0</v>
      </c>
      <c r="FC163" s="38">
        <f t="shared" si="1352"/>
        <v>0</v>
      </c>
      <c r="FD163" s="38">
        <f t="shared" si="1352"/>
        <v>0</v>
      </c>
      <c r="FE163" s="38">
        <f t="shared" si="1352"/>
        <v>0</v>
      </c>
      <c r="FF163" s="38">
        <f t="shared" si="1352"/>
        <v>0</v>
      </c>
      <c r="FG163" s="38">
        <f t="shared" si="1352"/>
        <v>1156979347.6017709</v>
      </c>
      <c r="FH163" s="38">
        <f t="shared" si="1352"/>
        <v>2145881556</v>
      </c>
      <c r="FI163" s="38">
        <f t="shared" si="1352"/>
        <v>1374156297.5799999</v>
      </c>
      <c r="FJ163" s="38">
        <f t="shared" si="1352"/>
        <v>1374156297.5799999</v>
      </c>
      <c r="FK163" s="38">
        <f t="shared" si="1352"/>
        <v>0</v>
      </c>
      <c r="FL163" s="38">
        <f t="shared" si="1352"/>
        <v>100000000</v>
      </c>
      <c r="FM163" s="38">
        <f t="shared" si="1352"/>
        <v>2317179376</v>
      </c>
      <c r="FN163" s="38">
        <f t="shared" si="1352"/>
        <v>1889206980.8899999</v>
      </c>
      <c r="FO163" s="38">
        <f t="shared" si="1352"/>
        <v>1889206980.8899999</v>
      </c>
      <c r="FP163" s="38">
        <f t="shared" si="1352"/>
        <v>0</v>
      </c>
      <c r="FQ163" s="38">
        <f t="shared" si="1352"/>
        <v>0</v>
      </c>
      <c r="FR163" s="38">
        <f t="shared" si="1352"/>
        <v>0</v>
      </c>
      <c r="FS163" s="38">
        <f t="shared" si="1352"/>
        <v>0</v>
      </c>
      <c r="FT163" s="38">
        <f t="shared" si="1352"/>
        <v>0</v>
      </c>
      <c r="FU163" s="38">
        <f t="shared" si="1352"/>
        <v>0</v>
      </c>
      <c r="FV163" s="38">
        <f t="shared" si="1352"/>
        <v>0</v>
      </c>
      <c r="FW163" s="38">
        <f t="shared" si="1352"/>
        <v>0</v>
      </c>
      <c r="FX163" s="38">
        <f t="shared" si="1352"/>
        <v>0</v>
      </c>
      <c r="FY163" s="38">
        <f t="shared" si="1352"/>
        <v>0</v>
      </c>
      <c r="FZ163" s="38">
        <f t="shared" si="1352"/>
        <v>0</v>
      </c>
      <c r="GA163" s="38">
        <f t="shared" si="1352"/>
        <v>0</v>
      </c>
      <c r="GB163" s="38">
        <f t="shared" si="1352"/>
        <v>0</v>
      </c>
      <c r="GC163" s="38">
        <f t="shared" si="1352"/>
        <v>0</v>
      </c>
      <c r="GD163" s="38">
        <f t="shared" si="1352"/>
        <v>0</v>
      </c>
      <c r="GE163" s="38">
        <f t="shared" si="1352"/>
        <v>0</v>
      </c>
      <c r="GF163" s="38">
        <f t="shared" si="1352"/>
        <v>0</v>
      </c>
      <c r="GG163" s="38">
        <f t="shared" si="1352"/>
        <v>0</v>
      </c>
      <c r="GH163" s="38">
        <f t="shared" si="1352"/>
        <v>0</v>
      </c>
      <c r="GI163" s="38">
        <f t="shared" si="1352"/>
        <v>0</v>
      </c>
      <c r="GJ163" s="38">
        <f t="shared" si="1352"/>
        <v>0</v>
      </c>
      <c r="GK163" s="38">
        <f t="shared" si="1352"/>
        <v>0</v>
      </c>
      <c r="GL163" s="38">
        <f t="shared" si="1352"/>
        <v>0</v>
      </c>
      <c r="GM163" s="38">
        <f t="shared" si="1352"/>
        <v>0</v>
      </c>
      <c r="GN163" s="38">
        <f t="shared" si="1352"/>
        <v>0</v>
      </c>
      <c r="GO163" s="38">
        <f t="shared" si="1352"/>
        <v>0</v>
      </c>
      <c r="GP163" s="38">
        <f t="shared" si="1352"/>
        <v>0</v>
      </c>
      <c r="GQ163" s="38">
        <f t="shared" si="1352"/>
        <v>0</v>
      </c>
      <c r="GR163" s="38">
        <f t="shared" si="1352"/>
        <v>0</v>
      </c>
      <c r="GS163" s="38">
        <f t="shared" si="1352"/>
        <v>0</v>
      </c>
      <c r="GT163" s="38">
        <f t="shared" si="1352"/>
        <v>0</v>
      </c>
      <c r="GU163" s="38">
        <f t="shared" si="1352"/>
        <v>1256979347.6017709</v>
      </c>
      <c r="GV163" s="38">
        <f t="shared" si="1352"/>
        <v>4463060932</v>
      </c>
      <c r="GW163" s="38">
        <f t="shared" si="1352"/>
        <v>3263363278.4700003</v>
      </c>
      <c r="GX163" s="38">
        <f t="shared" si="1352"/>
        <v>3263363278.4700003</v>
      </c>
      <c r="GY163" s="724">
        <f t="shared" si="1352"/>
        <v>0</v>
      </c>
      <c r="GZ163" s="38">
        <f t="shared" ref="GZ163:IW163" si="1353">SUM(GZ164:GZ166)</f>
        <v>0</v>
      </c>
      <c r="HA163" s="38">
        <f t="shared" si="1353"/>
        <v>0</v>
      </c>
      <c r="HB163" s="38">
        <f t="shared" si="1353"/>
        <v>0</v>
      </c>
      <c r="HC163" s="38">
        <f t="shared" si="1353"/>
        <v>0</v>
      </c>
      <c r="HD163" s="38">
        <f t="shared" si="1353"/>
        <v>0</v>
      </c>
      <c r="HE163" s="38">
        <f t="shared" si="1353"/>
        <v>4429624267.6017704</v>
      </c>
      <c r="HF163" s="38">
        <f t="shared" si="1353"/>
        <v>7989859836</v>
      </c>
      <c r="HG163" s="38">
        <f t="shared" si="1353"/>
        <v>4130793322.5799999</v>
      </c>
      <c r="HH163" s="38">
        <f t="shared" si="1353"/>
        <v>4130793322.5799999</v>
      </c>
      <c r="HI163" s="38">
        <f t="shared" si="1353"/>
        <v>0</v>
      </c>
      <c r="HJ163" s="38">
        <f t="shared" si="1353"/>
        <v>625453000</v>
      </c>
      <c r="HK163" s="38">
        <f t="shared" si="1353"/>
        <v>7293159278.8400002</v>
      </c>
      <c r="HL163" s="38">
        <f t="shared" si="1353"/>
        <v>5297630501.75</v>
      </c>
      <c r="HM163" s="38">
        <f t="shared" si="1353"/>
        <v>5297630501.75</v>
      </c>
      <c r="HN163" s="38">
        <f t="shared" si="1353"/>
        <v>0</v>
      </c>
      <c r="HO163" s="38">
        <f t="shared" si="1353"/>
        <v>0</v>
      </c>
      <c r="HP163" s="38">
        <f t="shared" si="1353"/>
        <v>0</v>
      </c>
      <c r="HQ163" s="38">
        <f t="shared" si="1353"/>
        <v>0</v>
      </c>
      <c r="HR163" s="38">
        <f t="shared" si="1353"/>
        <v>0</v>
      </c>
      <c r="HS163" s="38">
        <f t="shared" si="1353"/>
        <v>0</v>
      </c>
      <c r="HT163" s="38">
        <f t="shared" si="1353"/>
        <v>0</v>
      </c>
      <c r="HU163" s="38">
        <f t="shared" si="1353"/>
        <v>0</v>
      </c>
      <c r="HV163" s="38">
        <f t="shared" si="1353"/>
        <v>0</v>
      </c>
      <c r="HW163" s="38">
        <f t="shared" si="1353"/>
        <v>0</v>
      </c>
      <c r="HX163" s="38">
        <f t="shared" si="1353"/>
        <v>0</v>
      </c>
      <c r="HY163" s="38">
        <f t="shared" si="1353"/>
        <v>0</v>
      </c>
      <c r="HZ163" s="38">
        <f t="shared" si="1353"/>
        <v>0</v>
      </c>
      <c r="IA163" s="38">
        <f t="shared" si="1353"/>
        <v>0</v>
      </c>
      <c r="IB163" s="38">
        <f t="shared" si="1353"/>
        <v>0</v>
      </c>
      <c r="IC163" s="38">
        <f t="shared" si="1353"/>
        <v>0</v>
      </c>
      <c r="ID163" s="38">
        <f t="shared" si="1353"/>
        <v>0</v>
      </c>
      <c r="IE163" s="38">
        <f t="shared" si="1353"/>
        <v>0</v>
      </c>
      <c r="IF163" s="38">
        <f t="shared" si="1353"/>
        <v>0</v>
      </c>
      <c r="IG163" s="38">
        <f t="shared" si="1353"/>
        <v>0</v>
      </c>
      <c r="IH163" s="38">
        <f t="shared" si="1353"/>
        <v>0</v>
      </c>
      <c r="II163" s="38">
        <f t="shared" si="1353"/>
        <v>0</v>
      </c>
      <c r="IJ163" s="38">
        <f t="shared" si="1353"/>
        <v>0</v>
      </c>
      <c r="IK163" s="38">
        <f t="shared" si="1353"/>
        <v>0</v>
      </c>
      <c r="IL163" s="38">
        <f t="shared" si="1353"/>
        <v>0</v>
      </c>
      <c r="IM163" s="38">
        <f t="shared" si="1353"/>
        <v>0</v>
      </c>
      <c r="IN163" s="38">
        <f t="shared" si="1353"/>
        <v>0</v>
      </c>
      <c r="IO163" s="38">
        <f t="shared" si="1353"/>
        <v>0</v>
      </c>
      <c r="IP163" s="38">
        <f t="shared" si="1353"/>
        <v>0</v>
      </c>
      <c r="IQ163" s="38">
        <f t="shared" si="1353"/>
        <v>0</v>
      </c>
      <c r="IR163" s="38">
        <f t="shared" si="1353"/>
        <v>0</v>
      </c>
      <c r="IS163" s="38">
        <f t="shared" si="1353"/>
        <v>5055077267.6017704</v>
      </c>
      <c r="IT163" s="38">
        <f t="shared" si="1353"/>
        <v>15283019114.84</v>
      </c>
      <c r="IU163" s="38">
        <f t="shared" si="1353"/>
        <v>9428423824.3299999</v>
      </c>
      <c r="IV163" s="38">
        <f t="shared" si="1353"/>
        <v>9428423824.3299999</v>
      </c>
      <c r="IW163" s="38">
        <f t="shared" si="1353"/>
        <v>0</v>
      </c>
    </row>
    <row r="164" spans="1:257" ht="130.5" customHeight="1" x14ac:dyDescent="0.2">
      <c r="A164" s="346"/>
      <c r="B164" s="346"/>
      <c r="C164" s="299">
        <v>22</v>
      </c>
      <c r="D164" s="265" t="s">
        <v>242</v>
      </c>
      <c r="E164" s="273" t="s">
        <v>243</v>
      </c>
      <c r="F164" s="273" t="s">
        <v>398</v>
      </c>
      <c r="G164" s="280">
        <v>114</v>
      </c>
      <c r="H164" s="848" t="s">
        <v>399</v>
      </c>
      <c r="I164" s="282" t="s">
        <v>400</v>
      </c>
      <c r="J164" s="270" t="s">
        <v>401</v>
      </c>
      <c r="K164" s="267">
        <v>5</v>
      </c>
      <c r="L164" s="322" t="s">
        <v>58</v>
      </c>
      <c r="M164" s="299" t="s">
        <v>53</v>
      </c>
      <c r="N164" s="272">
        <v>30</v>
      </c>
      <c r="O164" s="267">
        <v>30</v>
      </c>
      <c r="P164" s="424">
        <v>30</v>
      </c>
      <c r="Q164" s="299">
        <v>30</v>
      </c>
      <c r="R164" s="275"/>
      <c r="S164" s="274">
        <v>31</v>
      </c>
      <c r="T164" s="299">
        <v>30</v>
      </c>
      <c r="U164" s="299"/>
      <c r="V164" s="426">
        <v>30</v>
      </c>
      <c r="W164" s="299">
        <v>30</v>
      </c>
      <c r="X164" s="322"/>
      <c r="Y164" s="756">
        <v>31</v>
      </c>
      <c r="Z164" s="427">
        <f>BM164/$BM$163</f>
        <v>0.23860677083333334</v>
      </c>
      <c r="AA164" s="272">
        <v>11</v>
      </c>
      <c r="AB164" s="281" t="s">
        <v>229</v>
      </c>
      <c r="AC164" s="45"/>
      <c r="AD164" s="42"/>
      <c r="AE164" s="41"/>
      <c r="AF164" s="41"/>
      <c r="AG164" s="45">
        <f>293200000-170000000</f>
        <v>123200000</v>
      </c>
      <c r="AH164" s="54">
        <v>699161201</v>
      </c>
      <c r="AI164" s="42"/>
      <c r="AJ164" s="42"/>
      <c r="AK164" s="42">
        <v>170000000</v>
      </c>
      <c r="AL164" s="42">
        <v>782745192</v>
      </c>
      <c r="AM164" s="42">
        <v>781931333</v>
      </c>
      <c r="AN164" s="42">
        <v>781931333</v>
      </c>
      <c r="AO164" s="45"/>
      <c r="AP164" s="42"/>
      <c r="AQ164" s="42"/>
      <c r="AR164" s="42"/>
      <c r="AS164" s="45"/>
      <c r="AT164" s="42"/>
      <c r="AU164" s="41"/>
      <c r="AV164" s="41"/>
      <c r="AW164" s="45"/>
      <c r="AX164" s="42"/>
      <c r="AY164" s="42"/>
      <c r="AZ164" s="42"/>
      <c r="BA164" s="45"/>
      <c r="BB164" s="42"/>
      <c r="BC164" s="42"/>
      <c r="BD164" s="42"/>
      <c r="BE164" s="45"/>
      <c r="BF164" s="42"/>
      <c r="BG164" s="41"/>
      <c r="BH164" s="41"/>
      <c r="BI164" s="45"/>
      <c r="BJ164" s="42"/>
      <c r="BK164" s="42"/>
      <c r="BL164" s="42"/>
      <c r="BM164" s="40">
        <f>+AC164+AG164+AK164+AO164+AS164+AW164+BA164+BE164+BI164</f>
        <v>293200000</v>
      </c>
      <c r="BN164" s="41">
        <f t="shared" ref="BN164:BP166" si="1354">AD164+AH164+AL164+AP164+AT164+AX164+BB164+BF164+BJ164</f>
        <v>1481906393</v>
      </c>
      <c r="BO164" s="41">
        <f t="shared" si="1354"/>
        <v>781931333</v>
      </c>
      <c r="BP164" s="41">
        <f t="shared" si="1354"/>
        <v>781931333</v>
      </c>
      <c r="BQ164" s="87"/>
      <c r="BR164" s="87"/>
      <c r="BS164" s="87"/>
      <c r="BT164" s="87"/>
      <c r="BU164" s="87">
        <v>126896000</v>
      </c>
      <c r="BV164" s="87">
        <v>1037538491</v>
      </c>
      <c r="BW164" s="87">
        <v>300000000</v>
      </c>
      <c r="BX164" s="87">
        <v>300000000</v>
      </c>
      <c r="BY164" s="87"/>
      <c r="BZ164" s="57">
        <f>309000000-133900000</f>
        <v>175100000</v>
      </c>
      <c r="CA164" s="86">
        <v>1118419244.4200001</v>
      </c>
      <c r="CB164" s="86">
        <v>951268167</v>
      </c>
      <c r="CC164" s="86">
        <v>951268167</v>
      </c>
      <c r="CD164" s="86"/>
      <c r="CE164" s="86"/>
      <c r="CF164" s="86"/>
      <c r="CG164" s="86"/>
      <c r="CH164" s="86"/>
      <c r="CI164" s="87">
        <v>0</v>
      </c>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2">
        <f t="shared" ref="DE164:DH166" si="1355">BQ164+BU164+BZ164+CE164+CI164+CM164+CQ164+CV164+DA164</f>
        <v>301996000</v>
      </c>
      <c r="DF164" s="102">
        <f t="shared" si="1355"/>
        <v>2155957735.4200001</v>
      </c>
      <c r="DG164" s="102">
        <f t="shared" si="1355"/>
        <v>1251268167</v>
      </c>
      <c r="DH164" s="102">
        <f t="shared" si="1355"/>
        <v>1251268167</v>
      </c>
      <c r="DI164" s="102"/>
      <c r="DJ164" s="88"/>
      <c r="DK164" s="57"/>
      <c r="DL164" s="88"/>
      <c r="DM164" s="88"/>
      <c r="DN164" s="88">
        <v>130702880</v>
      </c>
      <c r="DO164" s="88">
        <v>1420857735</v>
      </c>
      <c r="DP164" s="88">
        <v>530000000</v>
      </c>
      <c r="DQ164" s="88">
        <v>530000000</v>
      </c>
      <c r="DR164" s="88"/>
      <c r="DS164" s="57">
        <v>180353000</v>
      </c>
      <c r="DT164" s="57">
        <v>1136700000</v>
      </c>
      <c r="DU164" s="57">
        <v>963212994</v>
      </c>
      <c r="DV164" s="57">
        <v>963212994</v>
      </c>
      <c r="DW164" s="57"/>
      <c r="DX164" s="57"/>
      <c r="DY164" s="57"/>
      <c r="DZ164" s="57"/>
      <c r="EA164" s="57"/>
      <c r="EB164" s="88"/>
      <c r="EC164" s="88"/>
      <c r="ED164" s="88"/>
      <c r="EE164" s="88"/>
      <c r="EF164" s="88"/>
      <c r="EG164" s="88"/>
      <c r="EH164" s="88"/>
      <c r="EI164" s="88"/>
      <c r="EJ164" s="88"/>
      <c r="EK164" s="88"/>
      <c r="EL164" s="88"/>
      <c r="EM164" s="88"/>
      <c r="EN164" s="88"/>
      <c r="EO164" s="88"/>
      <c r="EP164" s="88"/>
      <c r="EQ164" s="88"/>
      <c r="ER164" s="88"/>
      <c r="ES164" s="88"/>
      <c r="ET164" s="87"/>
      <c r="EU164" s="87"/>
      <c r="EV164" s="87"/>
      <c r="EW164" s="82">
        <f t="shared" ref="EW164:EX166" si="1356">DJ164+DN164+DS164+DX164+EB164+EF164+EJ164+EN164+ES164</f>
        <v>311055880</v>
      </c>
      <c r="EX164" s="90">
        <f t="shared" si="1356"/>
        <v>2557557735</v>
      </c>
      <c r="EY164" s="90">
        <f t="shared" ref="EY164:EZ166" si="1357">DL164+DP164+DU164+DZ164+ED164+EH164+EL164+EP164+EU164</f>
        <v>1493212994</v>
      </c>
      <c r="EZ164" s="90">
        <f t="shared" si="1357"/>
        <v>1493212994</v>
      </c>
      <c r="FA164" s="173"/>
      <c r="FB164" s="87"/>
      <c r="FC164" s="88"/>
      <c r="FD164" s="88"/>
      <c r="FE164" s="88"/>
      <c r="FF164" s="133"/>
      <c r="FG164" s="87">
        <v>199900000</v>
      </c>
      <c r="FH164" s="87">
        <v>1475686973</v>
      </c>
      <c r="FI164" s="87">
        <v>742630004</v>
      </c>
      <c r="FJ164" s="87">
        <v>742630004</v>
      </c>
      <c r="FK164" s="87"/>
      <c r="FL164" s="87">
        <v>100000000</v>
      </c>
      <c r="FM164" s="732">
        <f>1102044165+173590744</f>
        <v>1275634909</v>
      </c>
      <c r="FN164" s="732">
        <v>1078594334</v>
      </c>
      <c r="FO164" s="732">
        <v>1078594334</v>
      </c>
      <c r="FP164" s="732"/>
      <c r="FQ164" s="87"/>
      <c r="FR164" s="87"/>
      <c r="FS164" s="87"/>
      <c r="FT164" s="87"/>
      <c r="FU164" s="87"/>
      <c r="FV164" s="87"/>
      <c r="FW164" s="87"/>
      <c r="FX164" s="87"/>
      <c r="FY164" s="87"/>
      <c r="FZ164" s="87"/>
      <c r="GA164" s="87"/>
      <c r="GB164" s="87"/>
      <c r="GC164" s="87"/>
      <c r="GD164" s="87"/>
      <c r="GE164" s="87"/>
      <c r="GF164" s="87"/>
      <c r="GG164" s="87"/>
      <c r="GH164" s="87"/>
      <c r="GI164" s="87"/>
      <c r="GJ164" s="87"/>
      <c r="GK164" s="87"/>
      <c r="GL164" s="87"/>
      <c r="GM164" s="87"/>
      <c r="GN164" s="87"/>
      <c r="GO164" s="87"/>
      <c r="GP164" s="87"/>
      <c r="GQ164" s="87"/>
      <c r="GR164" s="87"/>
      <c r="GS164" s="87"/>
      <c r="GT164" s="87"/>
      <c r="GU164" s="82">
        <f>FB164+FG164+FL164+FQ164+FV164+GA164+GF164+GK164+GP164</f>
        <v>299900000</v>
      </c>
      <c r="GV164" s="82">
        <f t="shared" ref="GV164:GY166" si="1358">GQ164+GL164+GG164+GB164+FW164+FR164+FM164+FH164+FC164</f>
        <v>2751321882</v>
      </c>
      <c r="GW164" s="82">
        <f t="shared" si="1358"/>
        <v>1821224338</v>
      </c>
      <c r="GX164" s="82">
        <f t="shared" si="1358"/>
        <v>1821224338</v>
      </c>
      <c r="GY164" s="792">
        <f t="shared" si="1358"/>
        <v>0</v>
      </c>
      <c r="GZ164" s="792">
        <f t="shared" ref="GZ164:GZ166" si="1359">AC164+BQ164+DJ164+FB164</f>
        <v>0</v>
      </c>
      <c r="HA164" s="792">
        <f t="shared" ref="HA164:HA166" si="1360">AD164+BR164+DK164+FC164</f>
        <v>0</v>
      </c>
      <c r="HB164" s="792">
        <f t="shared" ref="HB164:HB166" si="1361">AE164+BS164+DL164+FD164</f>
        <v>0</v>
      </c>
      <c r="HC164" s="792">
        <f t="shared" ref="HC164:HC166" si="1362">AF164+BT164+DM164+FE164</f>
        <v>0</v>
      </c>
      <c r="HD164" s="792">
        <f t="shared" ref="HD164:HD166" si="1363">FF164</f>
        <v>0</v>
      </c>
      <c r="HE164" s="792">
        <f t="shared" ref="HE164:HE166" si="1364">AG164+BU164+DN164+FG164</f>
        <v>580698880</v>
      </c>
      <c r="HF164" s="792">
        <f t="shared" ref="HF164:HF166" si="1365">AH164+BV164+DO164+FH164</f>
        <v>4633244400</v>
      </c>
      <c r="HG164" s="792">
        <f t="shared" ref="HG164:HG166" si="1366">AI164+BW164+DP164+FI164</f>
        <v>1572630004</v>
      </c>
      <c r="HH164" s="792">
        <f t="shared" ref="HH164:HH166" si="1367">AJ164+BX164+DQ164+FJ164</f>
        <v>1572630004</v>
      </c>
      <c r="HI164" s="792">
        <f t="shared" ref="HI164:HI166" si="1368">BY164+DR164+FK164</f>
        <v>0</v>
      </c>
      <c r="HJ164" s="792">
        <f t="shared" ref="HJ164:HJ166" si="1369">AK164+BZ164+DS164+FL164</f>
        <v>625453000</v>
      </c>
      <c r="HK164" s="792">
        <f t="shared" ref="HK164:HK166" si="1370">AL164+CA164+DT164+FM164</f>
        <v>4313499345.4200001</v>
      </c>
      <c r="HL164" s="792">
        <f t="shared" ref="HL164:HL166" si="1371">AM164+CB164+DU164+FN164</f>
        <v>3775006828</v>
      </c>
      <c r="HM164" s="792">
        <f t="shared" ref="HM164:HM166" si="1372">AN164+CC164+DV164+FO164</f>
        <v>3775006828</v>
      </c>
      <c r="HN164" s="792">
        <f t="shared" ref="HN164:HN166" si="1373">CD164+DW164+FP164</f>
        <v>0</v>
      </c>
      <c r="HO164" s="792">
        <f t="shared" ref="HO164:HO166" si="1374">AO164+CE164+DX164+FQ164</f>
        <v>0</v>
      </c>
      <c r="HP164" s="792">
        <f t="shared" ref="HP164:HP166" si="1375">AP164+CF164+DY164+FR164</f>
        <v>0</v>
      </c>
      <c r="HQ164" s="792">
        <f t="shared" ref="HQ164:HQ166" si="1376">AQ164+CG164+DZ164+FS164</f>
        <v>0</v>
      </c>
      <c r="HR164" s="792">
        <f t="shared" ref="HR164:HR166" si="1377">AR164+CH164+EA164+FT164</f>
        <v>0</v>
      </c>
      <c r="HS164" s="792">
        <f t="shared" ref="HS164:HS166" si="1378">FU164</f>
        <v>0</v>
      </c>
      <c r="HT164" s="792">
        <f t="shared" ref="HT164:HT166" si="1379">AS164+CI164+EB164+FV164</f>
        <v>0</v>
      </c>
      <c r="HU164" s="792">
        <f t="shared" ref="HU164:HU166" si="1380">AT164+CJ164+EC164+FW164</f>
        <v>0</v>
      </c>
      <c r="HV164" s="792">
        <f t="shared" ref="HV164:HV166" si="1381">AU164+CK164+ED164+FX164</f>
        <v>0</v>
      </c>
      <c r="HW164" s="792">
        <f t="shared" ref="HW164:HW166" si="1382">AV164+CL164+EE164+FY164</f>
        <v>0</v>
      </c>
      <c r="HX164" s="792">
        <f t="shared" ref="HX164:HX166" si="1383">FZ164</f>
        <v>0</v>
      </c>
      <c r="HY164" s="792">
        <f t="shared" ref="HY164:HY166" si="1384">AW164+CM164+EF164+GA164</f>
        <v>0</v>
      </c>
      <c r="HZ164" s="792">
        <f t="shared" ref="HZ164:HZ166" si="1385">AX164+CN164+EG164+GB164</f>
        <v>0</v>
      </c>
      <c r="IA164" s="792">
        <f t="shared" ref="IA164:IA166" si="1386">AY164+CO164+EH164+GC164</f>
        <v>0</v>
      </c>
      <c r="IB164" s="792">
        <f t="shared" ref="IB164:IB166" si="1387">AZ164+CP164+EI164+GD164</f>
        <v>0</v>
      </c>
      <c r="IC164" s="792">
        <f t="shared" ref="IC164:IC166" si="1388">GE164</f>
        <v>0</v>
      </c>
      <c r="ID164" s="792">
        <f t="shared" ref="ID164:ID166" si="1389">BA164+CQ164+EJ164+GF164</f>
        <v>0</v>
      </c>
      <c r="IE164" s="792">
        <f t="shared" ref="IE164:IE166" si="1390">BB164+CR164+EK164+GG164</f>
        <v>0</v>
      </c>
      <c r="IF164" s="792">
        <f t="shared" ref="IF164:IF166" si="1391">BC164+CS164+EL164+GH164</f>
        <v>0</v>
      </c>
      <c r="IG164" s="792">
        <f t="shared" ref="IG164:IG166" si="1392">BD164+CT164+EM164+GI164</f>
        <v>0</v>
      </c>
      <c r="IH164" s="792">
        <f t="shared" ref="IH164:IH166" si="1393">CU164+GJ164</f>
        <v>0</v>
      </c>
      <c r="II164" s="792">
        <f t="shared" ref="II164:II166" si="1394">BE164+CV164+EN164+GK164</f>
        <v>0</v>
      </c>
      <c r="IJ164" s="792">
        <f t="shared" ref="IJ164:IJ166" si="1395">BF164+CW164+EO164+GL164</f>
        <v>0</v>
      </c>
      <c r="IK164" s="792">
        <f t="shared" ref="IK164:IK166" si="1396">BG164+CX164+EP164+GM164</f>
        <v>0</v>
      </c>
      <c r="IL164" s="792">
        <f t="shared" ref="IL164:IL166" si="1397">BH164+CY164+EQ164+GM164</f>
        <v>0</v>
      </c>
      <c r="IM164" s="792">
        <f t="shared" ref="IM164:IM166" si="1398">CZ164+ER164+GO164</f>
        <v>0</v>
      </c>
      <c r="IN164" s="792">
        <f t="shared" ref="IN164:IN166" si="1399">BI164+DA164+ES164+GP164</f>
        <v>0</v>
      </c>
      <c r="IO164" s="792"/>
      <c r="IP164" s="792"/>
      <c r="IQ164" s="792"/>
      <c r="IR164" s="792"/>
      <c r="IS164" s="792">
        <f t="shared" ref="IS164:IS166" si="1400">GZ164+HE164+HJ164+HO164+HT164+HY164+ID164+II164+IN164</f>
        <v>1206151880</v>
      </c>
      <c r="IT164" s="792">
        <f t="shared" ref="IT164:IT166" si="1401">HA164+HF164+HK164+HP164+HU164+HZ164+IE164+IJ164+IO164</f>
        <v>8946743745.4200001</v>
      </c>
      <c r="IU164" s="792">
        <f t="shared" ref="IU164:IU166" si="1402">HB164+HG164+HL164+HQ164+HV164+IA164+IF164+IK164+IP164</f>
        <v>5347636832</v>
      </c>
      <c r="IV164" s="792">
        <f t="shared" ref="IV164:IV166" si="1403">HC164+HH164+HM164+HR164+HW164+IB164+IG164+IL164+IQ164</f>
        <v>5347636832</v>
      </c>
      <c r="IW164" s="793">
        <f t="shared" ref="IW164:IW166" si="1404">HD164+HI164+HN164+HS164+HX164+IC164+IH164+IM164+IR164</f>
        <v>0</v>
      </c>
    </row>
    <row r="165" spans="1:257" ht="54.75" customHeight="1" x14ac:dyDescent="0.2">
      <c r="A165" s="346"/>
      <c r="B165" s="346"/>
      <c r="C165" s="286">
        <v>12</v>
      </c>
      <c r="D165" s="331" t="s">
        <v>402</v>
      </c>
      <c r="E165" s="324">
        <v>3166</v>
      </c>
      <c r="F165" s="286">
        <v>2500</v>
      </c>
      <c r="G165" s="280">
        <v>115</v>
      </c>
      <c r="H165" s="848" t="s">
        <v>403</v>
      </c>
      <c r="I165" s="282" t="s">
        <v>404</v>
      </c>
      <c r="J165" s="270" t="s">
        <v>401</v>
      </c>
      <c r="K165" s="267">
        <v>5</v>
      </c>
      <c r="L165" s="299" t="s">
        <v>73</v>
      </c>
      <c r="M165" s="299">
        <v>0</v>
      </c>
      <c r="N165" s="272">
        <v>120</v>
      </c>
      <c r="O165" s="267">
        <v>16</v>
      </c>
      <c r="P165" s="527">
        <v>27</v>
      </c>
      <c r="Q165" s="410">
        <v>35</v>
      </c>
      <c r="R165" s="275"/>
      <c r="S165" s="528">
        <v>54</v>
      </c>
      <c r="T165" s="410">
        <v>35</v>
      </c>
      <c r="U165" s="410"/>
      <c r="V165" s="529">
        <v>51</v>
      </c>
      <c r="W165" s="410">
        <v>34</v>
      </c>
      <c r="X165" s="299"/>
      <c r="Y165" s="426">
        <v>56</v>
      </c>
      <c r="Z165" s="427">
        <f>BM165/$BM$163</f>
        <v>0.6611328125</v>
      </c>
      <c r="AA165" s="272">
        <v>11</v>
      </c>
      <c r="AB165" s="281" t="s">
        <v>229</v>
      </c>
      <c r="AC165" s="45"/>
      <c r="AD165" s="42"/>
      <c r="AE165" s="41"/>
      <c r="AF165" s="41"/>
      <c r="AG165" s="45">
        <v>812400000</v>
      </c>
      <c r="AH165" s="54">
        <v>1122790002</v>
      </c>
      <c r="AI165" s="42">
        <v>498866578</v>
      </c>
      <c r="AJ165" s="42">
        <v>498866578</v>
      </c>
      <c r="AK165" s="45"/>
      <c r="AL165" s="42"/>
      <c r="AM165" s="42"/>
      <c r="AN165" s="42"/>
      <c r="AO165" s="45"/>
      <c r="AP165" s="42"/>
      <c r="AQ165" s="42"/>
      <c r="AR165" s="42"/>
      <c r="AS165" s="45"/>
      <c r="AT165" s="42"/>
      <c r="AU165" s="41"/>
      <c r="AV165" s="41"/>
      <c r="AW165" s="45"/>
      <c r="AX165" s="42"/>
      <c r="AY165" s="42"/>
      <c r="AZ165" s="42"/>
      <c r="BA165" s="45"/>
      <c r="BB165" s="42"/>
      <c r="BC165" s="42"/>
      <c r="BD165" s="42"/>
      <c r="BE165" s="45"/>
      <c r="BF165" s="42"/>
      <c r="BG165" s="41"/>
      <c r="BH165" s="41"/>
      <c r="BI165" s="45"/>
      <c r="BJ165" s="42"/>
      <c r="BK165" s="42"/>
      <c r="BL165" s="42"/>
      <c r="BM165" s="40">
        <f>+AC165+AG165+AK165+AO165+AS165+AW165+BA165+BE165+BI165</f>
        <v>812400000</v>
      </c>
      <c r="BN165" s="41">
        <f t="shared" si="1354"/>
        <v>1122790002</v>
      </c>
      <c r="BO165" s="41">
        <f t="shared" si="1354"/>
        <v>498866578</v>
      </c>
      <c r="BP165" s="41">
        <f t="shared" si="1354"/>
        <v>498866578</v>
      </c>
      <c r="BQ165" s="87"/>
      <c r="BR165" s="87"/>
      <c r="BS165" s="87"/>
      <c r="BT165" s="87"/>
      <c r="BU165" s="87">
        <v>836772000</v>
      </c>
      <c r="BV165" s="87">
        <v>566730870</v>
      </c>
      <c r="BW165" s="87">
        <v>525398635</v>
      </c>
      <c r="BX165" s="87">
        <v>525398635</v>
      </c>
      <c r="BY165" s="87"/>
      <c r="BZ165" s="87"/>
      <c r="CA165" s="87">
        <v>766596222.00999999</v>
      </c>
      <c r="CB165" s="87">
        <v>235611526.80000001</v>
      </c>
      <c r="CC165" s="87">
        <v>235611526.80000001</v>
      </c>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2">
        <f t="shared" si="1355"/>
        <v>836772000</v>
      </c>
      <c r="DF165" s="102">
        <f t="shared" si="1355"/>
        <v>1333327092.01</v>
      </c>
      <c r="DG165" s="102">
        <f t="shared" si="1355"/>
        <v>761010161.79999995</v>
      </c>
      <c r="DH165" s="102">
        <f t="shared" si="1355"/>
        <v>761010161.79999995</v>
      </c>
      <c r="DI165" s="102"/>
      <c r="DJ165" s="88"/>
      <c r="DK165" s="57"/>
      <c r="DL165" s="88"/>
      <c r="DM165" s="88"/>
      <c r="DN165" s="88">
        <v>861875160</v>
      </c>
      <c r="DO165" s="88">
        <v>590796102</v>
      </c>
      <c r="DP165" s="88">
        <v>582317447</v>
      </c>
      <c r="DQ165" s="88">
        <v>582317447</v>
      </c>
      <c r="DR165" s="88"/>
      <c r="DS165" s="88"/>
      <c r="DT165" s="88">
        <v>848500000</v>
      </c>
      <c r="DU165" s="88">
        <v>330044745.06</v>
      </c>
      <c r="DV165" s="88">
        <v>330044745.06</v>
      </c>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7"/>
      <c r="EU165" s="87"/>
      <c r="EV165" s="87"/>
      <c r="EW165" s="82">
        <f t="shared" si="1356"/>
        <v>861875160</v>
      </c>
      <c r="EX165" s="90">
        <f t="shared" si="1356"/>
        <v>1439296102</v>
      </c>
      <c r="EY165" s="90">
        <f t="shared" si="1357"/>
        <v>912362192.05999994</v>
      </c>
      <c r="EZ165" s="90">
        <f t="shared" si="1357"/>
        <v>912362192.05999994</v>
      </c>
      <c r="FA165" s="173"/>
      <c r="FB165" s="87"/>
      <c r="FC165" s="88"/>
      <c r="FD165" s="88"/>
      <c r="FE165" s="88"/>
      <c r="FF165" s="133"/>
      <c r="FG165" s="87">
        <v>831000000</v>
      </c>
      <c r="FH165" s="87">
        <v>602580100</v>
      </c>
      <c r="FI165" s="87">
        <v>563911810.58000004</v>
      </c>
      <c r="FJ165" s="87">
        <v>563911810.58000004</v>
      </c>
      <c r="FK165" s="87"/>
      <c r="FL165" s="87"/>
      <c r="FM165" s="733">
        <v>867953723</v>
      </c>
      <c r="FN165" s="733">
        <v>652342569.88999999</v>
      </c>
      <c r="FO165" s="733">
        <v>652342569.88999999</v>
      </c>
      <c r="FP165" s="733"/>
      <c r="FQ165" s="87"/>
      <c r="FR165" s="87"/>
      <c r="FS165" s="87"/>
      <c r="FT165" s="87"/>
      <c r="FU165" s="87"/>
      <c r="FV165" s="87"/>
      <c r="FW165" s="87"/>
      <c r="FX165" s="87"/>
      <c r="FY165" s="87"/>
      <c r="FZ165" s="87"/>
      <c r="GA165" s="87"/>
      <c r="GB165" s="87"/>
      <c r="GC165" s="87"/>
      <c r="GD165" s="87"/>
      <c r="GE165" s="87"/>
      <c r="GF165" s="87"/>
      <c r="GG165" s="87"/>
      <c r="GH165" s="87"/>
      <c r="GI165" s="87"/>
      <c r="GJ165" s="87"/>
      <c r="GK165" s="87"/>
      <c r="GL165" s="87"/>
      <c r="GM165" s="87"/>
      <c r="GN165" s="87"/>
      <c r="GO165" s="87"/>
      <c r="GP165" s="87"/>
      <c r="GQ165" s="87"/>
      <c r="GR165" s="87"/>
      <c r="GS165" s="87"/>
      <c r="GT165" s="87"/>
      <c r="GU165" s="82">
        <f>FB165+FG165+FL165+FQ165+FV165+GA165+GF165+GK165+GP165</f>
        <v>831000000</v>
      </c>
      <c r="GV165" s="82">
        <f t="shared" si="1358"/>
        <v>1470533823</v>
      </c>
      <c r="GW165" s="82">
        <f t="shared" si="1358"/>
        <v>1216254380.47</v>
      </c>
      <c r="GX165" s="82">
        <f t="shared" si="1358"/>
        <v>1216254380.47</v>
      </c>
      <c r="GY165" s="792">
        <f t="shared" si="1358"/>
        <v>0</v>
      </c>
      <c r="GZ165" s="792">
        <f t="shared" si="1359"/>
        <v>0</v>
      </c>
      <c r="HA165" s="792">
        <f t="shared" si="1360"/>
        <v>0</v>
      </c>
      <c r="HB165" s="792">
        <f t="shared" si="1361"/>
        <v>0</v>
      </c>
      <c r="HC165" s="792">
        <f t="shared" si="1362"/>
        <v>0</v>
      </c>
      <c r="HD165" s="792">
        <f t="shared" si="1363"/>
        <v>0</v>
      </c>
      <c r="HE165" s="792">
        <f t="shared" si="1364"/>
        <v>3342047160</v>
      </c>
      <c r="HF165" s="792">
        <f t="shared" si="1365"/>
        <v>2882897074</v>
      </c>
      <c r="HG165" s="792">
        <f t="shared" si="1366"/>
        <v>2170494470.5799999</v>
      </c>
      <c r="HH165" s="792">
        <f t="shared" si="1367"/>
        <v>2170494470.5799999</v>
      </c>
      <c r="HI165" s="792">
        <f t="shared" si="1368"/>
        <v>0</v>
      </c>
      <c r="HJ165" s="792">
        <f t="shared" si="1369"/>
        <v>0</v>
      </c>
      <c r="HK165" s="792">
        <f t="shared" si="1370"/>
        <v>2483049945.0100002</v>
      </c>
      <c r="HL165" s="792">
        <f t="shared" si="1371"/>
        <v>1217998841.75</v>
      </c>
      <c r="HM165" s="792">
        <f t="shared" si="1372"/>
        <v>1217998841.75</v>
      </c>
      <c r="HN165" s="792">
        <f t="shared" si="1373"/>
        <v>0</v>
      </c>
      <c r="HO165" s="792">
        <f t="shared" si="1374"/>
        <v>0</v>
      </c>
      <c r="HP165" s="792">
        <f t="shared" si="1375"/>
        <v>0</v>
      </c>
      <c r="HQ165" s="792">
        <f t="shared" si="1376"/>
        <v>0</v>
      </c>
      <c r="HR165" s="792">
        <f t="shared" si="1377"/>
        <v>0</v>
      </c>
      <c r="HS165" s="792">
        <f t="shared" si="1378"/>
        <v>0</v>
      </c>
      <c r="HT165" s="792">
        <f t="shared" si="1379"/>
        <v>0</v>
      </c>
      <c r="HU165" s="792">
        <f t="shared" si="1380"/>
        <v>0</v>
      </c>
      <c r="HV165" s="792">
        <f t="shared" si="1381"/>
        <v>0</v>
      </c>
      <c r="HW165" s="792">
        <f t="shared" si="1382"/>
        <v>0</v>
      </c>
      <c r="HX165" s="792">
        <f t="shared" si="1383"/>
        <v>0</v>
      </c>
      <c r="HY165" s="792">
        <f t="shared" si="1384"/>
        <v>0</v>
      </c>
      <c r="HZ165" s="792">
        <f t="shared" si="1385"/>
        <v>0</v>
      </c>
      <c r="IA165" s="792">
        <f t="shared" si="1386"/>
        <v>0</v>
      </c>
      <c r="IB165" s="792">
        <f t="shared" si="1387"/>
        <v>0</v>
      </c>
      <c r="IC165" s="792">
        <f t="shared" si="1388"/>
        <v>0</v>
      </c>
      <c r="ID165" s="792">
        <f t="shared" si="1389"/>
        <v>0</v>
      </c>
      <c r="IE165" s="792">
        <f t="shared" si="1390"/>
        <v>0</v>
      </c>
      <c r="IF165" s="792">
        <f t="shared" si="1391"/>
        <v>0</v>
      </c>
      <c r="IG165" s="792">
        <f t="shared" si="1392"/>
        <v>0</v>
      </c>
      <c r="IH165" s="792">
        <f t="shared" si="1393"/>
        <v>0</v>
      </c>
      <c r="II165" s="792">
        <f t="shared" si="1394"/>
        <v>0</v>
      </c>
      <c r="IJ165" s="792">
        <f t="shared" si="1395"/>
        <v>0</v>
      </c>
      <c r="IK165" s="792">
        <f t="shared" si="1396"/>
        <v>0</v>
      </c>
      <c r="IL165" s="792">
        <f t="shared" si="1397"/>
        <v>0</v>
      </c>
      <c r="IM165" s="792">
        <f t="shared" si="1398"/>
        <v>0</v>
      </c>
      <c r="IN165" s="792">
        <f t="shared" si="1399"/>
        <v>0</v>
      </c>
      <c r="IO165" s="792"/>
      <c r="IP165" s="792"/>
      <c r="IQ165" s="792"/>
      <c r="IR165" s="792"/>
      <c r="IS165" s="792">
        <f t="shared" si="1400"/>
        <v>3342047160</v>
      </c>
      <c r="IT165" s="792">
        <f t="shared" si="1401"/>
        <v>5365947019.0100002</v>
      </c>
      <c r="IU165" s="792">
        <f t="shared" si="1402"/>
        <v>3388493312.3299999</v>
      </c>
      <c r="IV165" s="792">
        <f t="shared" si="1403"/>
        <v>3388493312.3299999</v>
      </c>
      <c r="IW165" s="793">
        <f t="shared" si="1404"/>
        <v>0</v>
      </c>
    </row>
    <row r="166" spans="1:257" ht="54.75" customHeight="1" x14ac:dyDescent="0.2">
      <c r="A166" s="346"/>
      <c r="B166" s="346"/>
      <c r="C166" s="284"/>
      <c r="D166" s="401"/>
      <c r="E166" s="401"/>
      <c r="F166" s="401"/>
      <c r="G166" s="280">
        <v>116</v>
      </c>
      <c r="H166" s="848" t="s">
        <v>405</v>
      </c>
      <c r="I166" s="282" t="s">
        <v>406</v>
      </c>
      <c r="J166" s="270" t="s">
        <v>401</v>
      </c>
      <c r="K166" s="267">
        <v>5</v>
      </c>
      <c r="L166" s="299" t="s">
        <v>73</v>
      </c>
      <c r="M166" s="299" t="s">
        <v>53</v>
      </c>
      <c r="N166" s="272">
        <v>36</v>
      </c>
      <c r="O166" s="323">
        <v>5</v>
      </c>
      <c r="P166" s="530">
        <v>5</v>
      </c>
      <c r="Q166" s="531">
        <v>11</v>
      </c>
      <c r="R166" s="275"/>
      <c r="S166" s="532">
        <v>15</v>
      </c>
      <c r="T166" s="531">
        <v>10</v>
      </c>
      <c r="U166" s="531"/>
      <c r="V166" s="532">
        <v>17</v>
      </c>
      <c r="W166" s="531">
        <v>10</v>
      </c>
      <c r="X166" s="299"/>
      <c r="Y166" s="426">
        <v>19</v>
      </c>
      <c r="Z166" s="427">
        <f>BM166/$BM$163</f>
        <v>0.10026041666666667</v>
      </c>
      <c r="AA166" s="272">
        <v>11</v>
      </c>
      <c r="AB166" s="281" t="s">
        <v>229</v>
      </c>
      <c r="AC166" s="45"/>
      <c r="AD166" s="42"/>
      <c r="AE166" s="41"/>
      <c r="AF166" s="41"/>
      <c r="AG166" s="45">
        <v>123200000</v>
      </c>
      <c r="AH166" s="54">
        <v>123713599</v>
      </c>
      <c r="AI166" s="42">
        <v>56125120</v>
      </c>
      <c r="AJ166" s="42">
        <v>56125120</v>
      </c>
      <c r="AK166" s="45"/>
      <c r="AL166" s="42"/>
      <c r="AM166" s="42"/>
      <c r="AN166" s="42"/>
      <c r="AO166" s="45"/>
      <c r="AP166" s="42"/>
      <c r="AQ166" s="42"/>
      <c r="AR166" s="42"/>
      <c r="AS166" s="45"/>
      <c r="AT166" s="42"/>
      <c r="AU166" s="41"/>
      <c r="AV166" s="41"/>
      <c r="AW166" s="45"/>
      <c r="AX166" s="42"/>
      <c r="AY166" s="42"/>
      <c r="AZ166" s="42"/>
      <c r="BA166" s="45"/>
      <c r="BB166" s="42"/>
      <c r="BC166" s="42"/>
      <c r="BD166" s="42"/>
      <c r="BE166" s="45"/>
      <c r="BF166" s="42"/>
      <c r="BG166" s="41"/>
      <c r="BH166" s="41"/>
      <c r="BI166" s="45"/>
      <c r="BJ166" s="42"/>
      <c r="BK166" s="42"/>
      <c r="BL166" s="42"/>
      <c r="BM166" s="40">
        <f>+AC166+AG166+AK166+AO166+AS166+AW166+BA166+BE166+BI166</f>
        <v>123200000</v>
      </c>
      <c r="BN166" s="41">
        <f t="shared" si="1354"/>
        <v>123713599</v>
      </c>
      <c r="BO166" s="41">
        <f t="shared" si="1354"/>
        <v>56125120</v>
      </c>
      <c r="BP166" s="41">
        <f t="shared" si="1354"/>
        <v>56125120</v>
      </c>
      <c r="BQ166" s="87"/>
      <c r="BR166" s="87"/>
      <c r="BS166" s="87"/>
      <c r="BT166" s="87"/>
      <c r="BU166" s="87">
        <v>126896000</v>
      </c>
      <c r="BV166" s="87">
        <v>158211035</v>
      </c>
      <c r="BW166" s="87">
        <v>139750000</v>
      </c>
      <c r="BX166" s="87">
        <v>139750000</v>
      </c>
      <c r="BY166" s="87"/>
      <c r="BZ166" s="87"/>
      <c r="CA166" s="87">
        <v>153319244.41</v>
      </c>
      <c r="CB166" s="87">
        <v>29140000</v>
      </c>
      <c r="CC166" s="87">
        <v>29140000</v>
      </c>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2">
        <f t="shared" si="1355"/>
        <v>126896000</v>
      </c>
      <c r="DF166" s="102">
        <f t="shared" si="1355"/>
        <v>311530279.40999997</v>
      </c>
      <c r="DG166" s="102">
        <f t="shared" si="1355"/>
        <v>168890000</v>
      </c>
      <c r="DH166" s="102">
        <f t="shared" si="1355"/>
        <v>168890000</v>
      </c>
      <c r="DI166" s="102"/>
      <c r="DJ166" s="88"/>
      <c r="DK166" s="57"/>
      <c r="DL166" s="88"/>
      <c r="DM166" s="88"/>
      <c r="DN166" s="88">
        <v>130702880</v>
      </c>
      <c r="DO166" s="88">
        <v>124179245</v>
      </c>
      <c r="DP166" s="88">
        <v>124179245</v>
      </c>
      <c r="DQ166" s="88">
        <v>124179245</v>
      </c>
      <c r="DR166" s="88"/>
      <c r="DS166" s="88"/>
      <c r="DT166" s="88">
        <v>169700000</v>
      </c>
      <c r="DU166" s="88">
        <v>117214755</v>
      </c>
      <c r="DV166" s="88">
        <v>117214755</v>
      </c>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7"/>
      <c r="EU166" s="87"/>
      <c r="EV166" s="87"/>
      <c r="EW166" s="82">
        <f t="shared" si="1356"/>
        <v>130702880</v>
      </c>
      <c r="EX166" s="90">
        <f t="shared" si="1356"/>
        <v>293879245</v>
      </c>
      <c r="EY166" s="90">
        <f t="shared" si="1357"/>
        <v>241394000</v>
      </c>
      <c r="EZ166" s="90">
        <f t="shared" si="1357"/>
        <v>241394000</v>
      </c>
      <c r="FA166" s="173"/>
      <c r="FB166" s="87"/>
      <c r="FC166" s="88"/>
      <c r="FD166" s="88"/>
      <c r="FE166" s="88"/>
      <c r="FF166" s="133"/>
      <c r="FG166" s="87">
        <v>126079347.60177085</v>
      </c>
      <c r="FH166" s="87">
        <v>67614483</v>
      </c>
      <c r="FI166" s="87">
        <v>67614483</v>
      </c>
      <c r="FJ166" s="87">
        <v>67614483</v>
      </c>
      <c r="FK166" s="87"/>
      <c r="FL166" s="87"/>
      <c r="FM166" s="732">
        <v>173590744</v>
      </c>
      <c r="FN166" s="732">
        <v>158270077</v>
      </c>
      <c r="FO166" s="732">
        <v>158270077</v>
      </c>
      <c r="FP166" s="732"/>
      <c r="FQ166" s="87"/>
      <c r="FR166" s="87"/>
      <c r="FS166" s="87"/>
      <c r="FT166" s="87"/>
      <c r="FU166" s="87"/>
      <c r="FV166" s="87"/>
      <c r="FW166" s="87"/>
      <c r="FX166" s="87"/>
      <c r="FY166" s="87"/>
      <c r="FZ166" s="87"/>
      <c r="GA166" s="87"/>
      <c r="GB166" s="87"/>
      <c r="GC166" s="87"/>
      <c r="GD166" s="87"/>
      <c r="GE166" s="87"/>
      <c r="GF166" s="87"/>
      <c r="GG166" s="87"/>
      <c r="GH166" s="87"/>
      <c r="GI166" s="87"/>
      <c r="GJ166" s="87"/>
      <c r="GK166" s="87"/>
      <c r="GL166" s="87"/>
      <c r="GM166" s="87"/>
      <c r="GN166" s="87"/>
      <c r="GO166" s="87"/>
      <c r="GP166" s="87"/>
      <c r="GQ166" s="87"/>
      <c r="GR166" s="87"/>
      <c r="GS166" s="87"/>
      <c r="GT166" s="87"/>
      <c r="GU166" s="82">
        <f>FB166+FG166+FL166+FQ166+FV166+GA166+GF166+GK166+GP166</f>
        <v>126079347.60177085</v>
      </c>
      <c r="GV166" s="82">
        <f t="shared" si="1358"/>
        <v>241205227</v>
      </c>
      <c r="GW166" s="82">
        <f t="shared" si="1358"/>
        <v>225884560</v>
      </c>
      <c r="GX166" s="82">
        <f t="shared" si="1358"/>
        <v>225884560</v>
      </c>
      <c r="GY166" s="792">
        <f t="shared" si="1358"/>
        <v>0</v>
      </c>
      <c r="GZ166" s="792">
        <f t="shared" si="1359"/>
        <v>0</v>
      </c>
      <c r="HA166" s="792">
        <f t="shared" si="1360"/>
        <v>0</v>
      </c>
      <c r="HB166" s="792">
        <f t="shared" si="1361"/>
        <v>0</v>
      </c>
      <c r="HC166" s="792">
        <f t="shared" si="1362"/>
        <v>0</v>
      </c>
      <c r="HD166" s="792">
        <f t="shared" si="1363"/>
        <v>0</v>
      </c>
      <c r="HE166" s="792">
        <f t="shared" si="1364"/>
        <v>506878227.60177088</v>
      </c>
      <c r="HF166" s="792">
        <f t="shared" si="1365"/>
        <v>473718362</v>
      </c>
      <c r="HG166" s="792">
        <f t="shared" si="1366"/>
        <v>387668848</v>
      </c>
      <c r="HH166" s="792">
        <f t="shared" si="1367"/>
        <v>387668848</v>
      </c>
      <c r="HI166" s="792">
        <f t="shared" si="1368"/>
        <v>0</v>
      </c>
      <c r="HJ166" s="792">
        <f t="shared" si="1369"/>
        <v>0</v>
      </c>
      <c r="HK166" s="792">
        <f t="shared" si="1370"/>
        <v>496609988.40999997</v>
      </c>
      <c r="HL166" s="792">
        <f t="shared" si="1371"/>
        <v>304624832</v>
      </c>
      <c r="HM166" s="792">
        <f t="shared" si="1372"/>
        <v>304624832</v>
      </c>
      <c r="HN166" s="792">
        <f t="shared" si="1373"/>
        <v>0</v>
      </c>
      <c r="HO166" s="792">
        <f t="shared" si="1374"/>
        <v>0</v>
      </c>
      <c r="HP166" s="792">
        <f t="shared" si="1375"/>
        <v>0</v>
      </c>
      <c r="HQ166" s="792">
        <f t="shared" si="1376"/>
        <v>0</v>
      </c>
      <c r="HR166" s="792">
        <f t="shared" si="1377"/>
        <v>0</v>
      </c>
      <c r="HS166" s="792">
        <f t="shared" si="1378"/>
        <v>0</v>
      </c>
      <c r="HT166" s="792">
        <f t="shared" si="1379"/>
        <v>0</v>
      </c>
      <c r="HU166" s="792">
        <f t="shared" si="1380"/>
        <v>0</v>
      </c>
      <c r="HV166" s="792">
        <f t="shared" si="1381"/>
        <v>0</v>
      </c>
      <c r="HW166" s="792">
        <f t="shared" si="1382"/>
        <v>0</v>
      </c>
      <c r="HX166" s="792">
        <f t="shared" si="1383"/>
        <v>0</v>
      </c>
      <c r="HY166" s="792">
        <f t="shared" si="1384"/>
        <v>0</v>
      </c>
      <c r="HZ166" s="792">
        <f t="shared" si="1385"/>
        <v>0</v>
      </c>
      <c r="IA166" s="792">
        <f t="shared" si="1386"/>
        <v>0</v>
      </c>
      <c r="IB166" s="792">
        <f t="shared" si="1387"/>
        <v>0</v>
      </c>
      <c r="IC166" s="792">
        <f t="shared" si="1388"/>
        <v>0</v>
      </c>
      <c r="ID166" s="792">
        <f t="shared" si="1389"/>
        <v>0</v>
      </c>
      <c r="IE166" s="792">
        <f t="shared" si="1390"/>
        <v>0</v>
      </c>
      <c r="IF166" s="792">
        <f t="shared" si="1391"/>
        <v>0</v>
      </c>
      <c r="IG166" s="792">
        <f t="shared" si="1392"/>
        <v>0</v>
      </c>
      <c r="IH166" s="792">
        <f t="shared" si="1393"/>
        <v>0</v>
      </c>
      <c r="II166" s="792">
        <f t="shared" si="1394"/>
        <v>0</v>
      </c>
      <c r="IJ166" s="792">
        <f t="shared" si="1395"/>
        <v>0</v>
      </c>
      <c r="IK166" s="792">
        <f t="shared" si="1396"/>
        <v>0</v>
      </c>
      <c r="IL166" s="792">
        <f t="shared" si="1397"/>
        <v>0</v>
      </c>
      <c r="IM166" s="792">
        <f t="shared" si="1398"/>
        <v>0</v>
      </c>
      <c r="IN166" s="792">
        <f t="shared" si="1399"/>
        <v>0</v>
      </c>
      <c r="IO166" s="792"/>
      <c r="IP166" s="792"/>
      <c r="IQ166" s="792"/>
      <c r="IR166" s="792"/>
      <c r="IS166" s="792">
        <f t="shared" si="1400"/>
        <v>506878227.60177088</v>
      </c>
      <c r="IT166" s="792">
        <f t="shared" si="1401"/>
        <v>970328350.40999997</v>
      </c>
      <c r="IU166" s="792">
        <f t="shared" si="1402"/>
        <v>692293680</v>
      </c>
      <c r="IV166" s="792">
        <f t="shared" si="1403"/>
        <v>692293680</v>
      </c>
      <c r="IW166" s="793">
        <f t="shared" si="1404"/>
        <v>0</v>
      </c>
    </row>
    <row r="167" spans="1:257" ht="24.75" customHeight="1" x14ac:dyDescent="0.2">
      <c r="A167" s="346"/>
      <c r="B167" s="346"/>
      <c r="C167" s="252">
        <v>30</v>
      </c>
      <c r="D167" s="359" t="s">
        <v>407</v>
      </c>
      <c r="E167" s="497"/>
      <c r="F167" s="360"/>
      <c r="G167" s="255"/>
      <c r="H167" s="255"/>
      <c r="I167" s="255"/>
      <c r="J167" s="255"/>
      <c r="K167" s="255"/>
      <c r="L167" s="255"/>
      <c r="M167" s="255"/>
      <c r="N167" s="255"/>
      <c r="O167" s="255"/>
      <c r="P167" s="255"/>
      <c r="Q167" s="255"/>
      <c r="R167" s="255"/>
      <c r="S167" s="255"/>
      <c r="T167" s="255"/>
      <c r="U167" s="255"/>
      <c r="V167" s="255"/>
      <c r="W167" s="255"/>
      <c r="X167" s="255"/>
      <c r="Y167" s="312"/>
      <c r="Z167" s="255"/>
      <c r="AA167" s="255"/>
      <c r="AB167" s="255"/>
      <c r="AC167" s="191">
        <f t="shared" ref="AC167:BL167" si="1405">SUM(AC168)</f>
        <v>0</v>
      </c>
      <c r="AD167" s="191">
        <f t="shared" si="1405"/>
        <v>0</v>
      </c>
      <c r="AE167" s="191">
        <f t="shared" si="1405"/>
        <v>0</v>
      </c>
      <c r="AF167" s="191">
        <f t="shared" si="1405"/>
        <v>0</v>
      </c>
      <c r="AG167" s="191">
        <f t="shared" si="1405"/>
        <v>50000000</v>
      </c>
      <c r="AH167" s="191">
        <f t="shared" si="1405"/>
        <v>53011024</v>
      </c>
      <c r="AI167" s="191">
        <f t="shared" si="1405"/>
        <v>6083334</v>
      </c>
      <c r="AJ167" s="191">
        <f t="shared" si="1405"/>
        <v>6083334</v>
      </c>
      <c r="AK167" s="191">
        <f t="shared" si="1405"/>
        <v>0</v>
      </c>
      <c r="AL167" s="191">
        <f t="shared" si="1405"/>
        <v>0</v>
      </c>
      <c r="AM167" s="191">
        <f t="shared" si="1405"/>
        <v>0</v>
      </c>
      <c r="AN167" s="191">
        <f t="shared" si="1405"/>
        <v>0</v>
      </c>
      <c r="AO167" s="191">
        <f t="shared" si="1405"/>
        <v>0</v>
      </c>
      <c r="AP167" s="191">
        <f t="shared" si="1405"/>
        <v>0</v>
      </c>
      <c r="AQ167" s="191">
        <f t="shared" si="1405"/>
        <v>0</v>
      </c>
      <c r="AR167" s="191">
        <f t="shared" si="1405"/>
        <v>0</v>
      </c>
      <c r="AS167" s="191">
        <f t="shared" si="1405"/>
        <v>0</v>
      </c>
      <c r="AT167" s="191">
        <f t="shared" si="1405"/>
        <v>0</v>
      </c>
      <c r="AU167" s="191">
        <f t="shared" si="1405"/>
        <v>0</v>
      </c>
      <c r="AV167" s="191">
        <f t="shared" si="1405"/>
        <v>0</v>
      </c>
      <c r="AW167" s="191">
        <f t="shared" si="1405"/>
        <v>0</v>
      </c>
      <c r="AX167" s="191">
        <f t="shared" si="1405"/>
        <v>0</v>
      </c>
      <c r="AY167" s="191">
        <f t="shared" si="1405"/>
        <v>0</v>
      </c>
      <c r="AZ167" s="191">
        <f t="shared" si="1405"/>
        <v>0</v>
      </c>
      <c r="BA167" s="191">
        <f t="shared" si="1405"/>
        <v>0</v>
      </c>
      <c r="BB167" s="191">
        <f t="shared" si="1405"/>
        <v>0</v>
      </c>
      <c r="BC167" s="191">
        <f t="shared" si="1405"/>
        <v>0</v>
      </c>
      <c r="BD167" s="191">
        <f t="shared" si="1405"/>
        <v>0</v>
      </c>
      <c r="BE167" s="191">
        <f t="shared" si="1405"/>
        <v>0</v>
      </c>
      <c r="BF167" s="191">
        <f t="shared" si="1405"/>
        <v>0</v>
      </c>
      <c r="BG167" s="191">
        <f t="shared" si="1405"/>
        <v>0</v>
      </c>
      <c r="BH167" s="191">
        <f t="shared" si="1405"/>
        <v>0</v>
      </c>
      <c r="BI167" s="191">
        <f t="shared" si="1405"/>
        <v>0</v>
      </c>
      <c r="BJ167" s="191">
        <f t="shared" si="1405"/>
        <v>0</v>
      </c>
      <c r="BK167" s="191">
        <f t="shared" si="1405"/>
        <v>0</v>
      </c>
      <c r="BL167" s="191">
        <f t="shared" si="1405"/>
        <v>0</v>
      </c>
      <c r="BM167" s="191">
        <f t="shared" ref="BM167:DX167" si="1406">SUM(BM168)</f>
        <v>50000000</v>
      </c>
      <c r="BN167" s="191">
        <f t="shared" si="1406"/>
        <v>53011024</v>
      </c>
      <c r="BO167" s="191">
        <f t="shared" si="1406"/>
        <v>6083334</v>
      </c>
      <c r="BP167" s="191">
        <f t="shared" si="1406"/>
        <v>6083334</v>
      </c>
      <c r="BQ167" s="191">
        <f t="shared" si="1406"/>
        <v>0</v>
      </c>
      <c r="BR167" s="191">
        <f t="shared" si="1406"/>
        <v>0</v>
      </c>
      <c r="BS167" s="191">
        <f t="shared" si="1406"/>
        <v>0</v>
      </c>
      <c r="BT167" s="191">
        <f t="shared" si="1406"/>
        <v>0</v>
      </c>
      <c r="BU167" s="191">
        <f t="shared" si="1406"/>
        <v>51500000</v>
      </c>
      <c r="BV167" s="191">
        <f t="shared" si="1406"/>
        <v>443025</v>
      </c>
      <c r="BW167" s="191">
        <f t="shared" si="1406"/>
        <v>443025</v>
      </c>
      <c r="BX167" s="191">
        <f t="shared" si="1406"/>
        <v>443025</v>
      </c>
      <c r="BY167" s="191">
        <f t="shared" si="1406"/>
        <v>0</v>
      </c>
      <c r="BZ167" s="191">
        <f t="shared" si="1406"/>
        <v>0</v>
      </c>
      <c r="CA167" s="191">
        <f t="shared" si="1406"/>
        <v>111500000</v>
      </c>
      <c r="CB167" s="191">
        <f t="shared" si="1406"/>
        <v>96175100</v>
      </c>
      <c r="CC167" s="191">
        <f t="shared" si="1406"/>
        <v>96175100</v>
      </c>
      <c r="CD167" s="191">
        <f t="shared" si="1406"/>
        <v>0</v>
      </c>
      <c r="CE167" s="191">
        <f t="shared" si="1406"/>
        <v>0</v>
      </c>
      <c r="CF167" s="191">
        <f t="shared" si="1406"/>
        <v>0</v>
      </c>
      <c r="CG167" s="191">
        <f t="shared" si="1406"/>
        <v>0</v>
      </c>
      <c r="CH167" s="191">
        <f t="shared" si="1406"/>
        <v>0</v>
      </c>
      <c r="CI167" s="191">
        <f t="shared" si="1406"/>
        <v>0</v>
      </c>
      <c r="CJ167" s="191">
        <f t="shared" si="1406"/>
        <v>0</v>
      </c>
      <c r="CK167" s="191">
        <f t="shared" si="1406"/>
        <v>0</v>
      </c>
      <c r="CL167" s="191">
        <f t="shared" si="1406"/>
        <v>0</v>
      </c>
      <c r="CM167" s="191">
        <f t="shared" si="1406"/>
        <v>0</v>
      </c>
      <c r="CN167" s="191">
        <f t="shared" si="1406"/>
        <v>0</v>
      </c>
      <c r="CO167" s="191">
        <f t="shared" si="1406"/>
        <v>0</v>
      </c>
      <c r="CP167" s="191">
        <f t="shared" si="1406"/>
        <v>0</v>
      </c>
      <c r="CQ167" s="191">
        <f t="shared" si="1406"/>
        <v>0</v>
      </c>
      <c r="CR167" s="191">
        <f t="shared" si="1406"/>
        <v>0</v>
      </c>
      <c r="CS167" s="191">
        <f t="shared" si="1406"/>
        <v>0</v>
      </c>
      <c r="CT167" s="191">
        <f t="shared" si="1406"/>
        <v>0</v>
      </c>
      <c r="CU167" s="191">
        <f t="shared" si="1406"/>
        <v>0</v>
      </c>
      <c r="CV167" s="191">
        <f t="shared" si="1406"/>
        <v>0</v>
      </c>
      <c r="CW167" s="191">
        <f t="shared" si="1406"/>
        <v>0</v>
      </c>
      <c r="CX167" s="191">
        <f t="shared" si="1406"/>
        <v>0</v>
      </c>
      <c r="CY167" s="191">
        <f t="shared" si="1406"/>
        <v>0</v>
      </c>
      <c r="CZ167" s="191">
        <f t="shared" si="1406"/>
        <v>0</v>
      </c>
      <c r="DA167" s="191">
        <f t="shared" si="1406"/>
        <v>0</v>
      </c>
      <c r="DB167" s="191">
        <f t="shared" si="1406"/>
        <v>0</v>
      </c>
      <c r="DC167" s="191">
        <f t="shared" si="1406"/>
        <v>0</v>
      </c>
      <c r="DD167" s="191">
        <f t="shared" si="1406"/>
        <v>0</v>
      </c>
      <c r="DE167" s="191">
        <f t="shared" si="1406"/>
        <v>51500000</v>
      </c>
      <c r="DF167" s="191">
        <f t="shared" si="1406"/>
        <v>111943025</v>
      </c>
      <c r="DG167" s="191">
        <f t="shared" si="1406"/>
        <v>96618125</v>
      </c>
      <c r="DH167" s="191">
        <f t="shared" si="1406"/>
        <v>96618125</v>
      </c>
      <c r="DI167" s="191">
        <f t="shared" si="1406"/>
        <v>0</v>
      </c>
      <c r="DJ167" s="191">
        <f t="shared" si="1406"/>
        <v>0</v>
      </c>
      <c r="DK167" s="191">
        <f t="shared" si="1406"/>
        <v>0</v>
      </c>
      <c r="DL167" s="191">
        <f t="shared" si="1406"/>
        <v>0</v>
      </c>
      <c r="DM167" s="191">
        <f t="shared" si="1406"/>
        <v>0</v>
      </c>
      <c r="DN167" s="191">
        <f t="shared" si="1406"/>
        <v>53045000</v>
      </c>
      <c r="DO167" s="191">
        <f t="shared" si="1406"/>
        <v>0</v>
      </c>
      <c r="DP167" s="191">
        <f t="shared" si="1406"/>
        <v>0</v>
      </c>
      <c r="DQ167" s="191">
        <f t="shared" si="1406"/>
        <v>0</v>
      </c>
      <c r="DR167" s="191">
        <f t="shared" si="1406"/>
        <v>0</v>
      </c>
      <c r="DS167" s="191">
        <f t="shared" si="1406"/>
        <v>0</v>
      </c>
      <c r="DT167" s="191">
        <f t="shared" si="1406"/>
        <v>80000000</v>
      </c>
      <c r="DU167" s="191">
        <f t="shared" si="1406"/>
        <v>66150000</v>
      </c>
      <c r="DV167" s="191">
        <f t="shared" si="1406"/>
        <v>66150000</v>
      </c>
      <c r="DW167" s="191">
        <f t="shared" si="1406"/>
        <v>0</v>
      </c>
      <c r="DX167" s="191">
        <f t="shared" si="1406"/>
        <v>0</v>
      </c>
      <c r="DY167" s="191">
        <f t="shared" ref="DY167:EW167" si="1407">SUM(DY168)</f>
        <v>0</v>
      </c>
      <c r="DZ167" s="191">
        <f t="shared" si="1407"/>
        <v>0</v>
      </c>
      <c r="EA167" s="191">
        <f t="shared" si="1407"/>
        <v>0</v>
      </c>
      <c r="EB167" s="191">
        <f t="shared" si="1407"/>
        <v>0</v>
      </c>
      <c r="EC167" s="191">
        <f t="shared" si="1407"/>
        <v>0</v>
      </c>
      <c r="ED167" s="191">
        <f t="shared" si="1407"/>
        <v>0</v>
      </c>
      <c r="EE167" s="191">
        <f t="shared" si="1407"/>
        <v>0</v>
      </c>
      <c r="EF167" s="191">
        <f t="shared" si="1407"/>
        <v>0</v>
      </c>
      <c r="EG167" s="191">
        <f t="shared" si="1407"/>
        <v>0</v>
      </c>
      <c r="EH167" s="191">
        <f t="shared" si="1407"/>
        <v>0</v>
      </c>
      <c r="EI167" s="191">
        <f t="shared" si="1407"/>
        <v>0</v>
      </c>
      <c r="EJ167" s="191">
        <f t="shared" si="1407"/>
        <v>0</v>
      </c>
      <c r="EK167" s="191">
        <f t="shared" si="1407"/>
        <v>0</v>
      </c>
      <c r="EL167" s="191">
        <f t="shared" si="1407"/>
        <v>0</v>
      </c>
      <c r="EM167" s="191">
        <f t="shared" si="1407"/>
        <v>0</v>
      </c>
      <c r="EN167" s="191">
        <f t="shared" si="1407"/>
        <v>0</v>
      </c>
      <c r="EO167" s="191">
        <f t="shared" si="1407"/>
        <v>0</v>
      </c>
      <c r="EP167" s="191">
        <f t="shared" si="1407"/>
        <v>0</v>
      </c>
      <c r="EQ167" s="191">
        <f t="shared" si="1407"/>
        <v>0</v>
      </c>
      <c r="ER167" s="191">
        <f t="shared" si="1407"/>
        <v>0</v>
      </c>
      <c r="ES167" s="191">
        <f t="shared" si="1407"/>
        <v>0</v>
      </c>
      <c r="ET167" s="191">
        <f t="shared" si="1407"/>
        <v>0</v>
      </c>
      <c r="EU167" s="191">
        <f t="shared" si="1407"/>
        <v>0</v>
      </c>
      <c r="EV167" s="191">
        <f t="shared" si="1407"/>
        <v>0</v>
      </c>
      <c r="EW167" s="191">
        <f t="shared" si="1407"/>
        <v>53045000</v>
      </c>
      <c r="EX167" s="191">
        <f t="shared" ref="EX167:IW167" si="1408">SUM(EX168)</f>
        <v>80000000</v>
      </c>
      <c r="EY167" s="191">
        <f t="shared" si="1408"/>
        <v>66150000</v>
      </c>
      <c r="EZ167" s="191">
        <f t="shared" si="1408"/>
        <v>66150000</v>
      </c>
      <c r="FA167" s="191">
        <f t="shared" si="1408"/>
        <v>0</v>
      </c>
      <c r="FB167" s="191">
        <f t="shared" si="1408"/>
        <v>0</v>
      </c>
      <c r="FC167" s="191">
        <f t="shared" si="1408"/>
        <v>0</v>
      </c>
      <c r="FD167" s="191">
        <f t="shared" si="1408"/>
        <v>0</v>
      </c>
      <c r="FE167" s="191">
        <f t="shared" si="1408"/>
        <v>0</v>
      </c>
      <c r="FF167" s="191">
        <f t="shared" si="1408"/>
        <v>0</v>
      </c>
      <c r="FG167" s="191">
        <f t="shared" si="1408"/>
        <v>54636350</v>
      </c>
      <c r="FH167" s="191">
        <f t="shared" si="1408"/>
        <v>0</v>
      </c>
      <c r="FI167" s="191">
        <f t="shared" si="1408"/>
        <v>0</v>
      </c>
      <c r="FJ167" s="191">
        <f t="shared" si="1408"/>
        <v>0</v>
      </c>
      <c r="FK167" s="191">
        <f t="shared" si="1408"/>
        <v>0</v>
      </c>
      <c r="FL167" s="191">
        <f t="shared" si="1408"/>
        <v>0</v>
      </c>
      <c r="FM167" s="191">
        <f t="shared" si="1408"/>
        <v>79500000</v>
      </c>
      <c r="FN167" s="191">
        <f t="shared" si="1408"/>
        <v>79500000</v>
      </c>
      <c r="FO167" s="191">
        <f t="shared" si="1408"/>
        <v>79500000</v>
      </c>
      <c r="FP167" s="191">
        <f t="shared" si="1408"/>
        <v>0</v>
      </c>
      <c r="FQ167" s="191">
        <f t="shared" si="1408"/>
        <v>0</v>
      </c>
      <c r="FR167" s="191">
        <f t="shared" si="1408"/>
        <v>0</v>
      </c>
      <c r="FS167" s="191">
        <f t="shared" si="1408"/>
        <v>0</v>
      </c>
      <c r="FT167" s="191">
        <f t="shared" si="1408"/>
        <v>0</v>
      </c>
      <c r="FU167" s="191">
        <f t="shared" si="1408"/>
        <v>0</v>
      </c>
      <c r="FV167" s="191">
        <f t="shared" si="1408"/>
        <v>0</v>
      </c>
      <c r="FW167" s="191">
        <f t="shared" si="1408"/>
        <v>0</v>
      </c>
      <c r="FX167" s="191">
        <f t="shared" si="1408"/>
        <v>0</v>
      </c>
      <c r="FY167" s="191">
        <f t="shared" si="1408"/>
        <v>0</v>
      </c>
      <c r="FZ167" s="191">
        <f t="shared" si="1408"/>
        <v>0</v>
      </c>
      <c r="GA167" s="191">
        <f t="shared" si="1408"/>
        <v>0</v>
      </c>
      <c r="GB167" s="191">
        <f t="shared" si="1408"/>
        <v>0</v>
      </c>
      <c r="GC167" s="191">
        <f t="shared" si="1408"/>
        <v>0</v>
      </c>
      <c r="GD167" s="191">
        <f t="shared" si="1408"/>
        <v>0</v>
      </c>
      <c r="GE167" s="191">
        <f t="shared" si="1408"/>
        <v>0</v>
      </c>
      <c r="GF167" s="191">
        <f t="shared" si="1408"/>
        <v>0</v>
      </c>
      <c r="GG167" s="191">
        <f t="shared" si="1408"/>
        <v>0</v>
      </c>
      <c r="GH167" s="191">
        <f t="shared" si="1408"/>
        <v>0</v>
      </c>
      <c r="GI167" s="191">
        <f t="shared" si="1408"/>
        <v>0</v>
      </c>
      <c r="GJ167" s="191">
        <f t="shared" si="1408"/>
        <v>0</v>
      </c>
      <c r="GK167" s="191">
        <f t="shared" si="1408"/>
        <v>0</v>
      </c>
      <c r="GL167" s="191">
        <f t="shared" si="1408"/>
        <v>0</v>
      </c>
      <c r="GM167" s="191">
        <f t="shared" si="1408"/>
        <v>0</v>
      </c>
      <c r="GN167" s="191">
        <f t="shared" si="1408"/>
        <v>0</v>
      </c>
      <c r="GO167" s="191">
        <f t="shared" si="1408"/>
        <v>0</v>
      </c>
      <c r="GP167" s="191">
        <f t="shared" si="1408"/>
        <v>0</v>
      </c>
      <c r="GQ167" s="191">
        <f t="shared" si="1408"/>
        <v>0</v>
      </c>
      <c r="GR167" s="191">
        <f t="shared" si="1408"/>
        <v>0</v>
      </c>
      <c r="GS167" s="191">
        <f t="shared" si="1408"/>
        <v>0</v>
      </c>
      <c r="GT167" s="191">
        <f t="shared" si="1408"/>
        <v>0</v>
      </c>
      <c r="GU167" s="191">
        <f t="shared" si="1408"/>
        <v>54636350</v>
      </c>
      <c r="GV167" s="191">
        <f t="shared" si="1408"/>
        <v>79500000</v>
      </c>
      <c r="GW167" s="191">
        <f t="shared" si="1408"/>
        <v>79500000</v>
      </c>
      <c r="GX167" s="191">
        <f t="shared" si="1408"/>
        <v>79500000</v>
      </c>
      <c r="GY167" s="965">
        <f t="shared" si="1408"/>
        <v>0</v>
      </c>
      <c r="GZ167" s="201">
        <f t="shared" si="1408"/>
        <v>0</v>
      </c>
      <c r="HA167" s="191">
        <f t="shared" si="1408"/>
        <v>0</v>
      </c>
      <c r="HB167" s="191">
        <f t="shared" si="1408"/>
        <v>0</v>
      </c>
      <c r="HC167" s="191">
        <f t="shared" si="1408"/>
        <v>0</v>
      </c>
      <c r="HD167" s="191">
        <f t="shared" si="1408"/>
        <v>0</v>
      </c>
      <c r="HE167" s="191">
        <f t="shared" si="1408"/>
        <v>209181350</v>
      </c>
      <c r="HF167" s="191">
        <f t="shared" si="1408"/>
        <v>53454049</v>
      </c>
      <c r="HG167" s="191">
        <f t="shared" si="1408"/>
        <v>6526359</v>
      </c>
      <c r="HH167" s="191">
        <f t="shared" si="1408"/>
        <v>6526359</v>
      </c>
      <c r="HI167" s="191">
        <f t="shared" si="1408"/>
        <v>0</v>
      </c>
      <c r="HJ167" s="191">
        <f t="shared" si="1408"/>
        <v>0</v>
      </c>
      <c r="HK167" s="191">
        <f t="shared" si="1408"/>
        <v>271000000</v>
      </c>
      <c r="HL167" s="191">
        <f t="shared" si="1408"/>
        <v>241825100</v>
      </c>
      <c r="HM167" s="191">
        <f t="shared" si="1408"/>
        <v>241825100</v>
      </c>
      <c r="HN167" s="191">
        <f t="shared" si="1408"/>
        <v>0</v>
      </c>
      <c r="HO167" s="191">
        <f t="shared" si="1408"/>
        <v>0</v>
      </c>
      <c r="HP167" s="191">
        <f t="shared" si="1408"/>
        <v>0</v>
      </c>
      <c r="HQ167" s="191">
        <f t="shared" si="1408"/>
        <v>0</v>
      </c>
      <c r="HR167" s="191">
        <f t="shared" si="1408"/>
        <v>0</v>
      </c>
      <c r="HS167" s="191">
        <f t="shared" si="1408"/>
        <v>0</v>
      </c>
      <c r="HT167" s="191">
        <f t="shared" si="1408"/>
        <v>0</v>
      </c>
      <c r="HU167" s="191">
        <f t="shared" si="1408"/>
        <v>0</v>
      </c>
      <c r="HV167" s="191">
        <f t="shared" si="1408"/>
        <v>0</v>
      </c>
      <c r="HW167" s="191">
        <f t="shared" si="1408"/>
        <v>0</v>
      </c>
      <c r="HX167" s="191">
        <f t="shared" si="1408"/>
        <v>0</v>
      </c>
      <c r="HY167" s="191">
        <f t="shared" si="1408"/>
        <v>0</v>
      </c>
      <c r="HZ167" s="191">
        <f t="shared" si="1408"/>
        <v>0</v>
      </c>
      <c r="IA167" s="191">
        <f t="shared" si="1408"/>
        <v>0</v>
      </c>
      <c r="IB167" s="191">
        <f t="shared" si="1408"/>
        <v>0</v>
      </c>
      <c r="IC167" s="191">
        <f t="shared" si="1408"/>
        <v>0</v>
      </c>
      <c r="ID167" s="191">
        <f t="shared" si="1408"/>
        <v>0</v>
      </c>
      <c r="IE167" s="191">
        <f t="shared" si="1408"/>
        <v>0</v>
      </c>
      <c r="IF167" s="191">
        <f t="shared" si="1408"/>
        <v>0</v>
      </c>
      <c r="IG167" s="191">
        <f t="shared" si="1408"/>
        <v>0</v>
      </c>
      <c r="IH167" s="191">
        <f t="shared" si="1408"/>
        <v>0</v>
      </c>
      <c r="II167" s="191">
        <f t="shared" si="1408"/>
        <v>0</v>
      </c>
      <c r="IJ167" s="191">
        <f t="shared" si="1408"/>
        <v>0</v>
      </c>
      <c r="IK167" s="191">
        <f t="shared" si="1408"/>
        <v>0</v>
      </c>
      <c r="IL167" s="191">
        <f t="shared" si="1408"/>
        <v>0</v>
      </c>
      <c r="IM167" s="191">
        <f t="shared" si="1408"/>
        <v>0</v>
      </c>
      <c r="IN167" s="191">
        <f t="shared" si="1408"/>
        <v>0</v>
      </c>
      <c r="IO167" s="191">
        <f t="shared" si="1408"/>
        <v>0</v>
      </c>
      <c r="IP167" s="191">
        <f t="shared" si="1408"/>
        <v>0</v>
      </c>
      <c r="IQ167" s="191">
        <f t="shared" si="1408"/>
        <v>0</v>
      </c>
      <c r="IR167" s="191">
        <f t="shared" si="1408"/>
        <v>0</v>
      </c>
      <c r="IS167" s="191">
        <f t="shared" si="1408"/>
        <v>209181350</v>
      </c>
      <c r="IT167" s="191">
        <f t="shared" si="1408"/>
        <v>324454049</v>
      </c>
      <c r="IU167" s="191">
        <f t="shared" si="1408"/>
        <v>248351459</v>
      </c>
      <c r="IV167" s="191">
        <f t="shared" si="1408"/>
        <v>248351459</v>
      </c>
      <c r="IW167" s="191">
        <f t="shared" si="1408"/>
        <v>0</v>
      </c>
    </row>
    <row r="168" spans="1:257" ht="103.5" customHeight="1" x14ac:dyDescent="0.2">
      <c r="A168" s="346"/>
      <c r="B168" s="346"/>
      <c r="C168" s="272" t="s">
        <v>946</v>
      </c>
      <c r="D168" s="534" t="s">
        <v>408</v>
      </c>
      <c r="E168" s="267" t="s">
        <v>132</v>
      </c>
      <c r="F168" s="411">
        <v>0.27</v>
      </c>
      <c r="G168" s="300">
        <v>117</v>
      </c>
      <c r="H168" s="849" t="s">
        <v>409</v>
      </c>
      <c r="I168" s="287" t="s">
        <v>410</v>
      </c>
      <c r="J168" s="300" t="s">
        <v>401</v>
      </c>
      <c r="K168" s="288">
        <v>5</v>
      </c>
      <c r="L168" s="264" t="s">
        <v>73</v>
      </c>
      <c r="M168" s="264" t="s">
        <v>53</v>
      </c>
      <c r="N168" s="264">
        <v>5</v>
      </c>
      <c r="O168" s="288">
        <v>1</v>
      </c>
      <c r="P168" s="483">
        <v>1</v>
      </c>
      <c r="Q168" s="264">
        <v>1</v>
      </c>
      <c r="R168" s="275"/>
      <c r="S168" s="535">
        <v>3</v>
      </c>
      <c r="T168" s="264">
        <v>2</v>
      </c>
      <c r="U168" s="536"/>
      <c r="V168" s="537">
        <v>2</v>
      </c>
      <c r="W168" s="264">
        <v>1</v>
      </c>
      <c r="X168" s="536"/>
      <c r="Y168" s="537">
        <v>6</v>
      </c>
      <c r="Z168" s="473">
        <f>BM168/BM167</f>
        <v>1</v>
      </c>
      <c r="AA168" s="266">
        <v>8</v>
      </c>
      <c r="AB168" s="266" t="s">
        <v>135</v>
      </c>
      <c r="AC168" s="59"/>
      <c r="AD168" s="42"/>
      <c r="AE168" s="41"/>
      <c r="AF168" s="41"/>
      <c r="AG168" s="59">
        <v>50000000</v>
      </c>
      <c r="AH168" s="42">
        <v>53011024</v>
      </c>
      <c r="AI168" s="42">
        <v>6083334</v>
      </c>
      <c r="AJ168" s="42">
        <v>6083334</v>
      </c>
      <c r="AK168" s="59"/>
      <c r="AL168" s="42"/>
      <c r="AM168" s="42"/>
      <c r="AN168" s="42"/>
      <c r="AO168" s="59"/>
      <c r="AP168" s="42"/>
      <c r="AQ168" s="42"/>
      <c r="AR168" s="42"/>
      <c r="AS168" s="59"/>
      <c r="AT168" s="42"/>
      <c r="AU168" s="41"/>
      <c r="AV168" s="41"/>
      <c r="AW168" s="59"/>
      <c r="AX168" s="42"/>
      <c r="AY168" s="42"/>
      <c r="AZ168" s="42"/>
      <c r="BA168" s="59"/>
      <c r="BB168" s="42"/>
      <c r="BC168" s="42"/>
      <c r="BD168" s="42"/>
      <c r="BE168" s="59"/>
      <c r="BF168" s="42"/>
      <c r="BG168" s="41"/>
      <c r="BH168" s="41"/>
      <c r="BI168" s="59"/>
      <c r="BJ168" s="42"/>
      <c r="BK168" s="42"/>
      <c r="BL168" s="42"/>
      <c r="BM168" s="44">
        <f>+AC168+AG168+AK168+AO168+AS168+AW168+BA168+BE168+BI168</f>
        <v>50000000</v>
      </c>
      <c r="BN168" s="44">
        <f>AD168+AH168+AL168+AP168+AT168+AX168+BB168+BF168+BJ168</f>
        <v>53011024</v>
      </c>
      <c r="BO168" s="44">
        <f>AE168+AI168+AM168+AQ168+AU168+AY168+BC168+BG168+BK168</f>
        <v>6083334</v>
      </c>
      <c r="BP168" s="44">
        <f>AF168+AJ168+AN168+AR168+AV168+AZ168+BD168+BH168+BL168</f>
        <v>6083334</v>
      </c>
      <c r="BQ168" s="91"/>
      <c r="BR168" s="44"/>
      <c r="BS168" s="44"/>
      <c r="BT168" s="44"/>
      <c r="BU168" s="91">
        <v>51500000</v>
      </c>
      <c r="BV168" s="44">
        <v>443025</v>
      </c>
      <c r="BW168" s="44">
        <v>443025</v>
      </c>
      <c r="BX168" s="44">
        <v>443025</v>
      </c>
      <c r="BY168" s="163"/>
      <c r="BZ168" s="91"/>
      <c r="CA168" s="44">
        <v>111500000</v>
      </c>
      <c r="CB168" s="44">
        <v>96175100</v>
      </c>
      <c r="CC168" s="44">
        <v>96175100</v>
      </c>
      <c r="CD168" s="163"/>
      <c r="CE168" s="44"/>
      <c r="CF168" s="44"/>
      <c r="CG168" s="44"/>
      <c r="CH168" s="44"/>
      <c r="CI168" s="91"/>
      <c r="CJ168" s="44"/>
      <c r="CK168" s="44"/>
      <c r="CL168" s="44"/>
      <c r="CM168" s="91"/>
      <c r="CN168" s="44"/>
      <c r="CO168" s="44"/>
      <c r="CP168" s="44"/>
      <c r="CQ168" s="91"/>
      <c r="CR168" s="44"/>
      <c r="CS168" s="44"/>
      <c r="CT168" s="44"/>
      <c r="CU168" s="163"/>
      <c r="CV168" s="91"/>
      <c r="CW168" s="44"/>
      <c r="CX168" s="44"/>
      <c r="CY168" s="44"/>
      <c r="CZ168" s="163"/>
      <c r="DA168" s="91"/>
      <c r="DB168" s="44"/>
      <c r="DC168" s="44"/>
      <c r="DD168" s="44"/>
      <c r="DE168" s="85">
        <f>BQ168+BU168+BZ168+CE168+CI168+CM168+CQ168+CV168+DA168</f>
        <v>51500000</v>
      </c>
      <c r="DF168" s="44">
        <f>BR168+BV168+CA168+CF168+CJ168+CN168+CR168+CW168+DB168</f>
        <v>111943025</v>
      </c>
      <c r="DG168" s="44">
        <f>BS168+BW168+CB168+CG168+CK168+CO168+CS168+CX168+DC168</f>
        <v>96618125</v>
      </c>
      <c r="DH168" s="44">
        <f>BT168+BX168+CC168+CH168+CL168+CP168+CT168+CY168+DD168</f>
        <v>96618125</v>
      </c>
      <c r="DI168" s="163"/>
      <c r="DJ168" s="91"/>
      <c r="DK168" s="115"/>
      <c r="DL168" s="115"/>
      <c r="DM168" s="115"/>
      <c r="DN168" s="115">
        <v>53045000</v>
      </c>
      <c r="DO168" s="115"/>
      <c r="DP168" s="115"/>
      <c r="DQ168" s="115"/>
      <c r="DR168" s="115"/>
      <c r="DS168" s="115"/>
      <c r="DT168" s="115">
        <v>80000000</v>
      </c>
      <c r="DU168" s="115">
        <v>66150000</v>
      </c>
      <c r="DV168" s="115">
        <v>66150000</v>
      </c>
      <c r="DW168" s="115"/>
      <c r="DX168" s="91"/>
      <c r="DY168" s="115"/>
      <c r="DZ168" s="115"/>
      <c r="EA168" s="115"/>
      <c r="EB168" s="115"/>
      <c r="EC168" s="115"/>
      <c r="ED168" s="115"/>
      <c r="EE168" s="115"/>
      <c r="EF168" s="91"/>
      <c r="EG168" s="115"/>
      <c r="EH168" s="115"/>
      <c r="EI168" s="115"/>
      <c r="EJ168" s="115"/>
      <c r="EK168" s="115"/>
      <c r="EL168" s="115"/>
      <c r="EM168" s="115"/>
      <c r="EN168" s="115"/>
      <c r="EO168" s="115"/>
      <c r="EP168" s="115"/>
      <c r="EQ168" s="115"/>
      <c r="ER168" s="115"/>
      <c r="ES168" s="115"/>
      <c r="ET168" s="122"/>
      <c r="EU168" s="122"/>
      <c r="EV168" s="122"/>
      <c r="EW168" s="82">
        <f>DJ168+DN168+DS168+DX168+EB168+EF168+EJ168+EN168+ES168</f>
        <v>53045000</v>
      </c>
      <c r="EX168" s="90">
        <f>DK168+DO168+DT168+DY168+EC168+EG168+EK168+EO168+ET168</f>
        <v>80000000</v>
      </c>
      <c r="EY168" s="90">
        <f>DL168+DP168+DU168+DZ168+ED168+EH168+EL168+EP168+EU168</f>
        <v>66150000</v>
      </c>
      <c r="EZ168" s="90">
        <f>DM168+DQ168+DV168+EA168+EE168+EI168+EM168+EQ168+EV168</f>
        <v>66150000</v>
      </c>
      <c r="FA168" s="136"/>
      <c r="FB168" s="121"/>
      <c r="FC168" s="90"/>
      <c r="FD168" s="90"/>
      <c r="FE168" s="90"/>
      <c r="FF168" s="136"/>
      <c r="FG168" s="114">
        <v>54636350</v>
      </c>
      <c r="FH168" s="114"/>
      <c r="FI168" s="114"/>
      <c r="FJ168" s="114"/>
      <c r="FK168" s="114"/>
      <c r="FL168" s="114"/>
      <c r="FM168" s="114">
        <v>79500000</v>
      </c>
      <c r="FN168" s="114">
        <v>79500000</v>
      </c>
      <c r="FO168" s="114">
        <v>79500000</v>
      </c>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21"/>
      <c r="GR168" s="121"/>
      <c r="GS168" s="121"/>
      <c r="GT168" s="121"/>
      <c r="GU168" s="82">
        <f>FB168+FG168+FL168+FQ168+FV168+GA168+GF168+GK168+GP168</f>
        <v>54636350</v>
      </c>
      <c r="GV168" s="82">
        <f>GQ168+GL168+GG168+GB168+FW168+FR168+FM168+FH168+FC168</f>
        <v>79500000</v>
      </c>
      <c r="GW168" s="82">
        <f>GR168+GM168+GH168+GC168+FX168+FS168+FN168+FI168+FD168</f>
        <v>79500000</v>
      </c>
      <c r="GX168" s="82">
        <f>GS168+GN168+GI168+GD168+FY168+FT168+FO168+FJ168+FE168</f>
        <v>79500000</v>
      </c>
      <c r="GY168" s="792">
        <f>GT168+GO168+GJ168+GE168+FZ168+FU168+FP168+FK168+FF168</f>
        <v>0</v>
      </c>
      <c r="GZ168" s="792">
        <f>AC168+BQ168+DJ168+FB168</f>
        <v>0</v>
      </c>
      <c r="HA168" s="792">
        <f>AD168+BR168+DK168+FC168</f>
        <v>0</v>
      </c>
      <c r="HB168" s="792">
        <f>AE168+BS168+DL168+FD168</f>
        <v>0</v>
      </c>
      <c r="HC168" s="792">
        <f>AF168+BT168+DM168+FE168</f>
        <v>0</v>
      </c>
      <c r="HD168" s="792">
        <f>FF168</f>
        <v>0</v>
      </c>
      <c r="HE168" s="792">
        <f>AG168+BU168+DN168+FG168</f>
        <v>209181350</v>
      </c>
      <c r="HF168" s="792">
        <f>AH168+BV168+DO168+FH168</f>
        <v>53454049</v>
      </c>
      <c r="HG168" s="792">
        <f>AI168+BW168+DP168+FI168</f>
        <v>6526359</v>
      </c>
      <c r="HH168" s="792">
        <f>AJ168+BX168+DQ168+FJ168</f>
        <v>6526359</v>
      </c>
      <c r="HI168" s="792">
        <f>BY168+DR168+FK168</f>
        <v>0</v>
      </c>
      <c r="HJ168" s="792">
        <f>AK168+BZ168+DS168+FL168</f>
        <v>0</v>
      </c>
      <c r="HK168" s="792">
        <f>AL168+CA168+DT168+FM168</f>
        <v>271000000</v>
      </c>
      <c r="HL168" s="792">
        <f>AM168+CB168+DU168+FN168</f>
        <v>241825100</v>
      </c>
      <c r="HM168" s="792">
        <f>AN168+CC168+DV168+FO168</f>
        <v>241825100</v>
      </c>
      <c r="HN168" s="792">
        <f>CD168+DW168+FP168</f>
        <v>0</v>
      </c>
      <c r="HO168" s="792">
        <f>AO168+CE168+DX168+FQ168</f>
        <v>0</v>
      </c>
      <c r="HP168" s="792">
        <f>AP168+CF168+DY168+FR168</f>
        <v>0</v>
      </c>
      <c r="HQ168" s="792">
        <f>AQ168+CG168+DZ168+FS168</f>
        <v>0</v>
      </c>
      <c r="HR168" s="792">
        <f>AR168+CH168+EA168+FT168</f>
        <v>0</v>
      </c>
      <c r="HS168" s="792">
        <f>FU168</f>
        <v>0</v>
      </c>
      <c r="HT168" s="792">
        <f>AS168+CI168+EB168+FV168</f>
        <v>0</v>
      </c>
      <c r="HU168" s="792">
        <f>AT168+CJ168+EC168+FW168</f>
        <v>0</v>
      </c>
      <c r="HV168" s="792">
        <f>AU168+CK168+ED168+FX168</f>
        <v>0</v>
      </c>
      <c r="HW168" s="792">
        <f>AV168+CL168+EE168+FY168</f>
        <v>0</v>
      </c>
      <c r="HX168" s="792">
        <f>FZ168</f>
        <v>0</v>
      </c>
      <c r="HY168" s="792">
        <f>AW168+CM168+EF168+GA168</f>
        <v>0</v>
      </c>
      <c r="HZ168" s="792">
        <f>AX168+CN168+EG168+GB168</f>
        <v>0</v>
      </c>
      <c r="IA168" s="792">
        <f>AY168+CO168+EH168+GC168</f>
        <v>0</v>
      </c>
      <c r="IB168" s="792">
        <f>AZ168+CP168+EI168+GD168</f>
        <v>0</v>
      </c>
      <c r="IC168" s="792">
        <f>GE168</f>
        <v>0</v>
      </c>
      <c r="ID168" s="792">
        <f>BA168+CQ168+EJ168+GF168</f>
        <v>0</v>
      </c>
      <c r="IE168" s="792">
        <f>BB168+CR168+EK168+GG168</f>
        <v>0</v>
      </c>
      <c r="IF168" s="792">
        <f>BC168+CS168+EL168+GH168</f>
        <v>0</v>
      </c>
      <c r="IG168" s="792">
        <f>BD168+CT168+EM168+GI168</f>
        <v>0</v>
      </c>
      <c r="IH168" s="792">
        <f>CU168+GJ168</f>
        <v>0</v>
      </c>
      <c r="II168" s="792">
        <f>BE168+CV168+EN168+GK168</f>
        <v>0</v>
      </c>
      <c r="IJ168" s="792">
        <f>BF168+CW168+EO168+GL168</f>
        <v>0</v>
      </c>
      <c r="IK168" s="792">
        <f>BG168+CX168+EP168+GM168</f>
        <v>0</v>
      </c>
      <c r="IL168" s="792">
        <f>BH168+CY168+EQ168+GM168</f>
        <v>0</v>
      </c>
      <c r="IM168" s="792">
        <f>CZ168+ER168+GO168</f>
        <v>0</v>
      </c>
      <c r="IN168" s="792">
        <f>BI168+DA168+ES168+GP168</f>
        <v>0</v>
      </c>
      <c r="IO168" s="792"/>
      <c r="IP168" s="792"/>
      <c r="IQ168" s="792"/>
      <c r="IR168" s="792"/>
      <c r="IS168" s="792">
        <f>GZ168+HE168+HJ168+HO168+HT168+HY168+ID168+II168+IN168</f>
        <v>209181350</v>
      </c>
      <c r="IT168" s="792">
        <f>HA168+HF168+HK168+HP168+HU168+HZ168+IE168+IJ168+IO168</f>
        <v>324454049</v>
      </c>
      <c r="IU168" s="792">
        <f>HB168+HG168+HL168+HQ168+HV168+IA168+IF168+IK168+IP168</f>
        <v>248351459</v>
      </c>
      <c r="IV168" s="792">
        <f>HC168+HH168+HM168+HR168+HW168+IB168+IG168+IL168+IQ168</f>
        <v>248351459</v>
      </c>
      <c r="IW168" s="793">
        <f>HD168+HI168+HN168+HS168+HX168+IC168+IH168+IM168+IR168</f>
        <v>0</v>
      </c>
    </row>
    <row r="169" spans="1:257" ht="24.75" customHeight="1" x14ac:dyDescent="0.2">
      <c r="A169" s="346"/>
      <c r="B169" s="346"/>
      <c r="C169" s="252">
        <v>31</v>
      </c>
      <c r="D169" s="253" t="s">
        <v>412</v>
      </c>
      <c r="E169" s="310"/>
      <c r="F169" s="256"/>
      <c r="G169" s="255"/>
      <c r="H169" s="255"/>
      <c r="I169" s="255"/>
      <c r="J169" s="255"/>
      <c r="K169" s="255"/>
      <c r="L169" s="255"/>
      <c r="M169" s="255"/>
      <c r="N169" s="255"/>
      <c r="O169" s="255"/>
      <c r="P169" s="255"/>
      <c r="Q169" s="255"/>
      <c r="R169" s="255"/>
      <c r="S169" s="255"/>
      <c r="T169" s="255"/>
      <c r="U169" s="255"/>
      <c r="V169" s="255"/>
      <c r="W169" s="255"/>
      <c r="X169" s="255"/>
      <c r="Y169" s="312"/>
      <c r="Z169" s="255"/>
      <c r="AA169" s="255"/>
      <c r="AB169" s="255"/>
      <c r="AC169" s="192">
        <f t="shared" ref="AC169:BL169" si="1409">SUM(AC170)</f>
        <v>0</v>
      </c>
      <c r="AD169" s="192">
        <f t="shared" si="1409"/>
        <v>0</v>
      </c>
      <c r="AE169" s="192">
        <f t="shared" si="1409"/>
        <v>0</v>
      </c>
      <c r="AF169" s="192">
        <f t="shared" si="1409"/>
        <v>0</v>
      </c>
      <c r="AG169" s="192">
        <f t="shared" si="1409"/>
        <v>123200000</v>
      </c>
      <c r="AH169" s="192">
        <f t="shared" si="1409"/>
        <v>174931667</v>
      </c>
      <c r="AI169" s="192">
        <f t="shared" si="1409"/>
        <v>142120667</v>
      </c>
      <c r="AJ169" s="192">
        <f t="shared" si="1409"/>
        <v>142120667</v>
      </c>
      <c r="AK169" s="192">
        <f t="shared" si="1409"/>
        <v>0</v>
      </c>
      <c r="AL169" s="192">
        <f t="shared" si="1409"/>
        <v>12500000</v>
      </c>
      <c r="AM169" s="192">
        <f t="shared" si="1409"/>
        <v>12500000</v>
      </c>
      <c r="AN169" s="192">
        <f t="shared" si="1409"/>
        <v>12500000</v>
      </c>
      <c r="AO169" s="192">
        <f t="shared" si="1409"/>
        <v>0</v>
      </c>
      <c r="AP169" s="192">
        <f t="shared" si="1409"/>
        <v>0</v>
      </c>
      <c r="AQ169" s="192">
        <f t="shared" si="1409"/>
        <v>0</v>
      </c>
      <c r="AR169" s="192">
        <f t="shared" si="1409"/>
        <v>0</v>
      </c>
      <c r="AS169" s="192">
        <f t="shared" si="1409"/>
        <v>0</v>
      </c>
      <c r="AT169" s="192">
        <f t="shared" si="1409"/>
        <v>0</v>
      </c>
      <c r="AU169" s="192">
        <f t="shared" si="1409"/>
        <v>0</v>
      </c>
      <c r="AV169" s="192">
        <f t="shared" si="1409"/>
        <v>0</v>
      </c>
      <c r="AW169" s="192">
        <f t="shared" si="1409"/>
        <v>0</v>
      </c>
      <c r="AX169" s="192">
        <f t="shared" si="1409"/>
        <v>0</v>
      </c>
      <c r="AY169" s="192">
        <f t="shared" si="1409"/>
        <v>0</v>
      </c>
      <c r="AZ169" s="192">
        <f t="shared" si="1409"/>
        <v>0</v>
      </c>
      <c r="BA169" s="192">
        <f t="shared" si="1409"/>
        <v>0</v>
      </c>
      <c r="BB169" s="192">
        <f t="shared" si="1409"/>
        <v>0</v>
      </c>
      <c r="BC169" s="192">
        <f t="shared" si="1409"/>
        <v>0</v>
      </c>
      <c r="BD169" s="192">
        <f t="shared" si="1409"/>
        <v>0</v>
      </c>
      <c r="BE169" s="192">
        <f t="shared" si="1409"/>
        <v>0</v>
      </c>
      <c r="BF169" s="192">
        <f t="shared" si="1409"/>
        <v>0</v>
      </c>
      <c r="BG169" s="192">
        <f t="shared" si="1409"/>
        <v>0</v>
      </c>
      <c r="BH169" s="192">
        <f t="shared" si="1409"/>
        <v>0</v>
      </c>
      <c r="BI169" s="192">
        <f t="shared" si="1409"/>
        <v>0</v>
      </c>
      <c r="BJ169" s="192">
        <f t="shared" si="1409"/>
        <v>0</v>
      </c>
      <c r="BK169" s="192">
        <f t="shared" si="1409"/>
        <v>0</v>
      </c>
      <c r="BL169" s="192">
        <f t="shared" si="1409"/>
        <v>0</v>
      </c>
      <c r="BM169" s="192">
        <f t="shared" ref="BM169:DX169" si="1410">SUM(BM170)</f>
        <v>123200000</v>
      </c>
      <c r="BN169" s="192">
        <f t="shared" si="1410"/>
        <v>187431667</v>
      </c>
      <c r="BO169" s="192">
        <f t="shared" si="1410"/>
        <v>154620667</v>
      </c>
      <c r="BP169" s="192">
        <f t="shared" si="1410"/>
        <v>154620667</v>
      </c>
      <c r="BQ169" s="192">
        <f t="shared" si="1410"/>
        <v>0</v>
      </c>
      <c r="BR169" s="192">
        <f t="shared" si="1410"/>
        <v>0</v>
      </c>
      <c r="BS169" s="192">
        <f t="shared" si="1410"/>
        <v>0</v>
      </c>
      <c r="BT169" s="192">
        <f t="shared" si="1410"/>
        <v>0</v>
      </c>
      <c r="BU169" s="192">
        <f t="shared" si="1410"/>
        <v>126896000</v>
      </c>
      <c r="BV169" s="192">
        <f t="shared" si="1410"/>
        <v>72215489</v>
      </c>
      <c r="BW169" s="192">
        <f t="shared" si="1410"/>
        <v>72215489</v>
      </c>
      <c r="BX169" s="192">
        <f t="shared" si="1410"/>
        <v>72215489</v>
      </c>
      <c r="BY169" s="192">
        <f t="shared" si="1410"/>
        <v>0</v>
      </c>
      <c r="BZ169" s="192">
        <f t="shared" si="1410"/>
        <v>0</v>
      </c>
      <c r="CA169" s="192">
        <f t="shared" si="1410"/>
        <v>153319244.41999999</v>
      </c>
      <c r="CB169" s="192">
        <f t="shared" si="1410"/>
        <v>152988511</v>
      </c>
      <c r="CC169" s="192">
        <f t="shared" si="1410"/>
        <v>152988511</v>
      </c>
      <c r="CD169" s="192">
        <f t="shared" si="1410"/>
        <v>0</v>
      </c>
      <c r="CE169" s="192">
        <f t="shared" si="1410"/>
        <v>0</v>
      </c>
      <c r="CF169" s="192">
        <f t="shared" si="1410"/>
        <v>29000000</v>
      </c>
      <c r="CG169" s="192">
        <f t="shared" si="1410"/>
        <v>24040000</v>
      </c>
      <c r="CH169" s="192">
        <f t="shared" si="1410"/>
        <v>24040000</v>
      </c>
      <c r="CI169" s="192">
        <f t="shared" si="1410"/>
        <v>0</v>
      </c>
      <c r="CJ169" s="192">
        <f t="shared" si="1410"/>
        <v>0</v>
      </c>
      <c r="CK169" s="192">
        <f t="shared" si="1410"/>
        <v>0</v>
      </c>
      <c r="CL169" s="192">
        <f t="shared" si="1410"/>
        <v>0</v>
      </c>
      <c r="CM169" s="192">
        <f t="shared" si="1410"/>
        <v>0</v>
      </c>
      <c r="CN169" s="192">
        <f t="shared" si="1410"/>
        <v>0</v>
      </c>
      <c r="CO169" s="192">
        <f t="shared" si="1410"/>
        <v>0</v>
      </c>
      <c r="CP169" s="192">
        <f t="shared" si="1410"/>
        <v>0</v>
      </c>
      <c r="CQ169" s="192">
        <f t="shared" si="1410"/>
        <v>0</v>
      </c>
      <c r="CR169" s="192">
        <f t="shared" si="1410"/>
        <v>0</v>
      </c>
      <c r="CS169" s="192">
        <f t="shared" si="1410"/>
        <v>0</v>
      </c>
      <c r="CT169" s="192">
        <f t="shared" si="1410"/>
        <v>0</v>
      </c>
      <c r="CU169" s="192">
        <f t="shared" si="1410"/>
        <v>0</v>
      </c>
      <c r="CV169" s="192">
        <f t="shared" si="1410"/>
        <v>0</v>
      </c>
      <c r="CW169" s="192">
        <f t="shared" si="1410"/>
        <v>0</v>
      </c>
      <c r="CX169" s="192">
        <f t="shared" si="1410"/>
        <v>0</v>
      </c>
      <c r="CY169" s="192">
        <f t="shared" si="1410"/>
        <v>0</v>
      </c>
      <c r="CZ169" s="192">
        <f t="shared" si="1410"/>
        <v>0</v>
      </c>
      <c r="DA169" s="192">
        <f t="shared" si="1410"/>
        <v>0</v>
      </c>
      <c r="DB169" s="192">
        <f t="shared" si="1410"/>
        <v>0</v>
      </c>
      <c r="DC169" s="192">
        <f t="shared" si="1410"/>
        <v>0</v>
      </c>
      <c r="DD169" s="192">
        <f t="shared" si="1410"/>
        <v>0</v>
      </c>
      <c r="DE169" s="192">
        <f t="shared" si="1410"/>
        <v>126896000</v>
      </c>
      <c r="DF169" s="192">
        <f t="shared" si="1410"/>
        <v>254534733.41999999</v>
      </c>
      <c r="DG169" s="192">
        <f t="shared" si="1410"/>
        <v>249244000</v>
      </c>
      <c r="DH169" s="192">
        <f t="shared" si="1410"/>
        <v>249244000</v>
      </c>
      <c r="DI169" s="192">
        <f t="shared" si="1410"/>
        <v>0</v>
      </c>
      <c r="DJ169" s="192">
        <f t="shared" si="1410"/>
        <v>0</v>
      </c>
      <c r="DK169" s="192">
        <f t="shared" si="1410"/>
        <v>0</v>
      </c>
      <c r="DL169" s="192">
        <f t="shared" si="1410"/>
        <v>0</v>
      </c>
      <c r="DM169" s="192">
        <f t="shared" si="1410"/>
        <v>0</v>
      </c>
      <c r="DN169" s="192">
        <f t="shared" si="1410"/>
        <v>130702880</v>
      </c>
      <c r="DO169" s="192">
        <f t="shared" si="1410"/>
        <v>28680733</v>
      </c>
      <c r="DP169" s="192">
        <f t="shared" si="1410"/>
        <v>330733</v>
      </c>
      <c r="DQ169" s="192">
        <f t="shared" si="1410"/>
        <v>330733</v>
      </c>
      <c r="DR169" s="192">
        <f t="shared" si="1410"/>
        <v>0</v>
      </c>
      <c r="DS169" s="192">
        <f t="shared" si="1410"/>
        <v>0</v>
      </c>
      <c r="DT169" s="192">
        <f t="shared" si="1410"/>
        <v>169700000</v>
      </c>
      <c r="DU169" s="192">
        <f t="shared" si="1410"/>
        <v>141346407</v>
      </c>
      <c r="DV169" s="192">
        <f t="shared" si="1410"/>
        <v>141346407</v>
      </c>
      <c r="DW169" s="192">
        <f t="shared" si="1410"/>
        <v>0</v>
      </c>
      <c r="DX169" s="192">
        <f t="shared" si="1410"/>
        <v>0</v>
      </c>
      <c r="DY169" s="192">
        <f t="shared" ref="DY169:EW169" si="1411">SUM(DY170)</f>
        <v>0</v>
      </c>
      <c r="DZ169" s="192">
        <f t="shared" si="1411"/>
        <v>0</v>
      </c>
      <c r="EA169" s="192">
        <f t="shared" si="1411"/>
        <v>0</v>
      </c>
      <c r="EB169" s="192">
        <f t="shared" si="1411"/>
        <v>0</v>
      </c>
      <c r="EC169" s="192">
        <f t="shared" si="1411"/>
        <v>0</v>
      </c>
      <c r="ED169" s="192">
        <f t="shared" si="1411"/>
        <v>0</v>
      </c>
      <c r="EE169" s="192">
        <f t="shared" si="1411"/>
        <v>0</v>
      </c>
      <c r="EF169" s="192">
        <f t="shared" si="1411"/>
        <v>0</v>
      </c>
      <c r="EG169" s="192">
        <f t="shared" si="1411"/>
        <v>0</v>
      </c>
      <c r="EH169" s="192">
        <f t="shared" si="1411"/>
        <v>0</v>
      </c>
      <c r="EI169" s="192">
        <f t="shared" si="1411"/>
        <v>0</v>
      </c>
      <c r="EJ169" s="192">
        <f t="shared" si="1411"/>
        <v>0</v>
      </c>
      <c r="EK169" s="192">
        <f t="shared" si="1411"/>
        <v>0</v>
      </c>
      <c r="EL169" s="192">
        <f t="shared" si="1411"/>
        <v>0</v>
      </c>
      <c r="EM169" s="192">
        <f t="shared" si="1411"/>
        <v>0</v>
      </c>
      <c r="EN169" s="192">
        <f t="shared" si="1411"/>
        <v>0</v>
      </c>
      <c r="EO169" s="192">
        <f t="shared" si="1411"/>
        <v>0</v>
      </c>
      <c r="EP169" s="192">
        <f t="shared" si="1411"/>
        <v>0</v>
      </c>
      <c r="EQ169" s="192">
        <f t="shared" si="1411"/>
        <v>0</v>
      </c>
      <c r="ER169" s="192">
        <f t="shared" si="1411"/>
        <v>0</v>
      </c>
      <c r="ES169" s="192">
        <f t="shared" si="1411"/>
        <v>0</v>
      </c>
      <c r="ET169" s="192">
        <f t="shared" si="1411"/>
        <v>0</v>
      </c>
      <c r="EU169" s="192">
        <f t="shared" si="1411"/>
        <v>0</v>
      </c>
      <c r="EV169" s="192">
        <f t="shared" si="1411"/>
        <v>0</v>
      </c>
      <c r="EW169" s="192">
        <f t="shared" si="1411"/>
        <v>130702880</v>
      </c>
      <c r="EX169" s="192">
        <f t="shared" ref="EX169:IW169" si="1412">SUM(EX170)</f>
        <v>198380733</v>
      </c>
      <c r="EY169" s="192">
        <f t="shared" si="1412"/>
        <v>141677140</v>
      </c>
      <c r="EZ169" s="192">
        <f t="shared" si="1412"/>
        <v>141677140</v>
      </c>
      <c r="FA169" s="192">
        <f t="shared" si="1412"/>
        <v>0</v>
      </c>
      <c r="FB169" s="192">
        <f t="shared" si="1412"/>
        <v>0</v>
      </c>
      <c r="FC169" s="192">
        <f t="shared" si="1412"/>
        <v>0</v>
      </c>
      <c r="FD169" s="192">
        <f t="shared" si="1412"/>
        <v>0</v>
      </c>
      <c r="FE169" s="192">
        <f t="shared" si="1412"/>
        <v>0</v>
      </c>
      <c r="FF169" s="192">
        <f t="shared" si="1412"/>
        <v>0</v>
      </c>
      <c r="FG169" s="192">
        <f t="shared" si="1412"/>
        <v>134623966.40000001</v>
      </c>
      <c r="FH169" s="192">
        <f t="shared" si="1412"/>
        <v>71832831</v>
      </c>
      <c r="FI169" s="192">
        <f t="shared" si="1412"/>
        <v>70717831</v>
      </c>
      <c r="FJ169" s="192">
        <f t="shared" si="1412"/>
        <v>70717831</v>
      </c>
      <c r="FK169" s="192">
        <f t="shared" si="1412"/>
        <v>0</v>
      </c>
      <c r="FL169" s="192">
        <f t="shared" si="1412"/>
        <v>0</v>
      </c>
      <c r="FM169" s="192">
        <f t="shared" si="1412"/>
        <v>173590744</v>
      </c>
      <c r="FN169" s="192">
        <f t="shared" si="1412"/>
        <v>145952803</v>
      </c>
      <c r="FO169" s="192">
        <f t="shared" si="1412"/>
        <v>145952803</v>
      </c>
      <c r="FP169" s="192">
        <f t="shared" si="1412"/>
        <v>0</v>
      </c>
      <c r="FQ169" s="192">
        <f t="shared" si="1412"/>
        <v>0</v>
      </c>
      <c r="FR169" s="192">
        <f t="shared" si="1412"/>
        <v>0</v>
      </c>
      <c r="FS169" s="192">
        <f t="shared" si="1412"/>
        <v>0</v>
      </c>
      <c r="FT169" s="192">
        <f t="shared" si="1412"/>
        <v>0</v>
      </c>
      <c r="FU169" s="192">
        <f t="shared" si="1412"/>
        <v>0</v>
      </c>
      <c r="FV169" s="192">
        <f t="shared" si="1412"/>
        <v>0</v>
      </c>
      <c r="FW169" s="192">
        <f t="shared" si="1412"/>
        <v>0</v>
      </c>
      <c r="FX169" s="192">
        <f t="shared" si="1412"/>
        <v>0</v>
      </c>
      <c r="FY169" s="192">
        <f t="shared" si="1412"/>
        <v>0</v>
      </c>
      <c r="FZ169" s="192">
        <f t="shared" si="1412"/>
        <v>0</v>
      </c>
      <c r="GA169" s="192">
        <f t="shared" si="1412"/>
        <v>0</v>
      </c>
      <c r="GB169" s="192">
        <f t="shared" si="1412"/>
        <v>0</v>
      </c>
      <c r="GC169" s="192">
        <f t="shared" si="1412"/>
        <v>0</v>
      </c>
      <c r="GD169" s="192">
        <f t="shared" si="1412"/>
        <v>0</v>
      </c>
      <c r="GE169" s="192">
        <f t="shared" si="1412"/>
        <v>0</v>
      </c>
      <c r="GF169" s="192">
        <f t="shared" si="1412"/>
        <v>0</v>
      </c>
      <c r="GG169" s="192">
        <f t="shared" si="1412"/>
        <v>0</v>
      </c>
      <c r="GH169" s="192">
        <f t="shared" si="1412"/>
        <v>0</v>
      </c>
      <c r="GI169" s="192">
        <f t="shared" si="1412"/>
        <v>0</v>
      </c>
      <c r="GJ169" s="192">
        <f t="shared" si="1412"/>
        <v>0</v>
      </c>
      <c r="GK169" s="192">
        <f t="shared" si="1412"/>
        <v>0</v>
      </c>
      <c r="GL169" s="192">
        <f t="shared" si="1412"/>
        <v>0</v>
      </c>
      <c r="GM169" s="192">
        <f t="shared" si="1412"/>
        <v>0</v>
      </c>
      <c r="GN169" s="192">
        <f t="shared" si="1412"/>
        <v>0</v>
      </c>
      <c r="GO169" s="192">
        <f t="shared" si="1412"/>
        <v>0</v>
      </c>
      <c r="GP169" s="192">
        <f t="shared" si="1412"/>
        <v>0</v>
      </c>
      <c r="GQ169" s="192">
        <f t="shared" si="1412"/>
        <v>0</v>
      </c>
      <c r="GR169" s="192">
        <f t="shared" si="1412"/>
        <v>0</v>
      </c>
      <c r="GS169" s="192">
        <f t="shared" si="1412"/>
        <v>0</v>
      </c>
      <c r="GT169" s="192">
        <f t="shared" si="1412"/>
        <v>0</v>
      </c>
      <c r="GU169" s="192">
        <f t="shared" si="1412"/>
        <v>134623966.40000001</v>
      </c>
      <c r="GV169" s="192">
        <f t="shared" si="1412"/>
        <v>245423575</v>
      </c>
      <c r="GW169" s="192">
        <f t="shared" si="1412"/>
        <v>216670634</v>
      </c>
      <c r="GX169" s="192">
        <f t="shared" si="1412"/>
        <v>216670634</v>
      </c>
      <c r="GY169" s="966">
        <f t="shared" si="1412"/>
        <v>0</v>
      </c>
      <c r="GZ169" s="726">
        <f t="shared" si="1412"/>
        <v>0</v>
      </c>
      <c r="HA169" s="192">
        <f t="shared" si="1412"/>
        <v>0</v>
      </c>
      <c r="HB169" s="192">
        <f t="shared" si="1412"/>
        <v>0</v>
      </c>
      <c r="HC169" s="192">
        <f t="shared" si="1412"/>
        <v>0</v>
      </c>
      <c r="HD169" s="192">
        <f t="shared" si="1412"/>
        <v>0</v>
      </c>
      <c r="HE169" s="192">
        <f t="shared" si="1412"/>
        <v>515422846.39999998</v>
      </c>
      <c r="HF169" s="192">
        <f t="shared" si="1412"/>
        <v>347660720</v>
      </c>
      <c r="HG169" s="192">
        <f t="shared" si="1412"/>
        <v>285384720</v>
      </c>
      <c r="HH169" s="192">
        <f t="shared" si="1412"/>
        <v>285384720</v>
      </c>
      <c r="HI169" s="192">
        <f t="shared" si="1412"/>
        <v>0</v>
      </c>
      <c r="HJ169" s="192">
        <f t="shared" si="1412"/>
        <v>0</v>
      </c>
      <c r="HK169" s="192">
        <f t="shared" si="1412"/>
        <v>509109988.41999996</v>
      </c>
      <c r="HL169" s="192">
        <f t="shared" si="1412"/>
        <v>452787721</v>
      </c>
      <c r="HM169" s="192">
        <f t="shared" si="1412"/>
        <v>452787721</v>
      </c>
      <c r="HN169" s="192">
        <f t="shared" si="1412"/>
        <v>0</v>
      </c>
      <c r="HO169" s="192">
        <f t="shared" si="1412"/>
        <v>0</v>
      </c>
      <c r="HP169" s="192">
        <f t="shared" si="1412"/>
        <v>29000000</v>
      </c>
      <c r="HQ169" s="192">
        <f t="shared" si="1412"/>
        <v>24040000</v>
      </c>
      <c r="HR169" s="192">
        <f t="shared" si="1412"/>
        <v>24040000</v>
      </c>
      <c r="HS169" s="192">
        <f t="shared" si="1412"/>
        <v>0</v>
      </c>
      <c r="HT169" s="192">
        <f t="shared" si="1412"/>
        <v>0</v>
      </c>
      <c r="HU169" s="192">
        <f t="shared" si="1412"/>
        <v>0</v>
      </c>
      <c r="HV169" s="192">
        <f t="shared" si="1412"/>
        <v>0</v>
      </c>
      <c r="HW169" s="192">
        <f t="shared" si="1412"/>
        <v>0</v>
      </c>
      <c r="HX169" s="192">
        <f t="shared" si="1412"/>
        <v>0</v>
      </c>
      <c r="HY169" s="192">
        <f t="shared" si="1412"/>
        <v>0</v>
      </c>
      <c r="HZ169" s="192">
        <f t="shared" si="1412"/>
        <v>0</v>
      </c>
      <c r="IA169" s="192">
        <f t="shared" si="1412"/>
        <v>0</v>
      </c>
      <c r="IB169" s="192">
        <f t="shared" si="1412"/>
        <v>0</v>
      </c>
      <c r="IC169" s="192">
        <f t="shared" si="1412"/>
        <v>0</v>
      </c>
      <c r="ID169" s="192">
        <f t="shared" si="1412"/>
        <v>0</v>
      </c>
      <c r="IE169" s="192">
        <f t="shared" si="1412"/>
        <v>0</v>
      </c>
      <c r="IF169" s="192">
        <f t="shared" si="1412"/>
        <v>0</v>
      </c>
      <c r="IG169" s="192">
        <f t="shared" si="1412"/>
        <v>0</v>
      </c>
      <c r="IH169" s="192">
        <f t="shared" si="1412"/>
        <v>0</v>
      </c>
      <c r="II169" s="192">
        <f t="shared" si="1412"/>
        <v>0</v>
      </c>
      <c r="IJ169" s="192">
        <f t="shared" si="1412"/>
        <v>0</v>
      </c>
      <c r="IK169" s="192">
        <f t="shared" si="1412"/>
        <v>0</v>
      </c>
      <c r="IL169" s="192">
        <f t="shared" si="1412"/>
        <v>0</v>
      </c>
      <c r="IM169" s="192">
        <f t="shared" si="1412"/>
        <v>0</v>
      </c>
      <c r="IN169" s="192">
        <f t="shared" si="1412"/>
        <v>0</v>
      </c>
      <c r="IO169" s="192">
        <f t="shared" si="1412"/>
        <v>0</v>
      </c>
      <c r="IP169" s="192">
        <f t="shared" si="1412"/>
        <v>0</v>
      </c>
      <c r="IQ169" s="192">
        <f t="shared" si="1412"/>
        <v>0</v>
      </c>
      <c r="IR169" s="192">
        <f t="shared" si="1412"/>
        <v>0</v>
      </c>
      <c r="IS169" s="192">
        <f t="shared" si="1412"/>
        <v>515422846.39999998</v>
      </c>
      <c r="IT169" s="192">
        <f t="shared" si="1412"/>
        <v>885770708.41999996</v>
      </c>
      <c r="IU169" s="192">
        <f t="shared" si="1412"/>
        <v>762212441</v>
      </c>
      <c r="IV169" s="192">
        <f t="shared" si="1412"/>
        <v>762212441</v>
      </c>
      <c r="IW169" s="192">
        <f t="shared" si="1412"/>
        <v>0</v>
      </c>
    </row>
    <row r="170" spans="1:257" ht="107.25" customHeight="1" x14ac:dyDescent="0.2">
      <c r="A170" s="346"/>
      <c r="B170" s="401"/>
      <c r="C170" s="299">
        <v>14</v>
      </c>
      <c r="D170" s="265" t="s">
        <v>413</v>
      </c>
      <c r="E170" s="267" t="s">
        <v>275</v>
      </c>
      <c r="F170" s="411">
        <v>0.03</v>
      </c>
      <c r="G170" s="273">
        <v>118</v>
      </c>
      <c r="H170" s="848" t="s">
        <v>414</v>
      </c>
      <c r="I170" s="282" t="s">
        <v>415</v>
      </c>
      <c r="J170" s="406" t="s">
        <v>401</v>
      </c>
      <c r="K170" s="538">
        <v>5</v>
      </c>
      <c r="L170" s="539" t="s">
        <v>73</v>
      </c>
      <c r="M170" s="299">
        <v>16</v>
      </c>
      <c r="N170" s="299">
        <v>20</v>
      </c>
      <c r="O170" s="288">
        <v>4</v>
      </c>
      <c r="P170" s="483">
        <v>5</v>
      </c>
      <c r="Q170" s="264">
        <v>6</v>
      </c>
      <c r="R170" s="275"/>
      <c r="S170" s="535">
        <v>8</v>
      </c>
      <c r="T170" s="264">
        <v>6</v>
      </c>
      <c r="U170" s="536"/>
      <c r="V170" s="537">
        <v>6</v>
      </c>
      <c r="W170" s="264">
        <v>4</v>
      </c>
      <c r="X170" s="540"/>
      <c r="Y170" s="762">
        <v>7</v>
      </c>
      <c r="Z170" s="541">
        <f>BM170/BM169</f>
        <v>1</v>
      </c>
      <c r="AA170" s="272">
        <v>4</v>
      </c>
      <c r="AB170" s="307" t="s">
        <v>114</v>
      </c>
      <c r="AC170" s="60"/>
      <c r="AD170" s="42"/>
      <c r="AE170" s="41"/>
      <c r="AF170" s="41"/>
      <c r="AG170" s="46">
        <v>123200000</v>
      </c>
      <c r="AH170" s="46">
        <v>174931667</v>
      </c>
      <c r="AI170" s="42">
        <v>142120667</v>
      </c>
      <c r="AJ170" s="42">
        <v>142120667</v>
      </c>
      <c r="AK170" s="60"/>
      <c r="AL170" s="42">
        <v>12500000</v>
      </c>
      <c r="AM170" s="42">
        <v>12500000</v>
      </c>
      <c r="AN170" s="42">
        <v>12500000</v>
      </c>
      <c r="AO170" s="60"/>
      <c r="AP170" s="42"/>
      <c r="AQ170" s="42"/>
      <c r="AR170" s="42"/>
      <c r="AS170" s="60"/>
      <c r="AT170" s="42"/>
      <c r="AU170" s="41"/>
      <c r="AV170" s="41"/>
      <c r="AW170" s="60"/>
      <c r="AX170" s="42"/>
      <c r="AY170" s="42"/>
      <c r="AZ170" s="42"/>
      <c r="BA170" s="60"/>
      <c r="BB170" s="42"/>
      <c r="BC170" s="42"/>
      <c r="BD170" s="42"/>
      <c r="BE170" s="60"/>
      <c r="BF170" s="42"/>
      <c r="BG170" s="41"/>
      <c r="BH170" s="41"/>
      <c r="BI170" s="60"/>
      <c r="BJ170" s="42"/>
      <c r="BK170" s="42"/>
      <c r="BL170" s="42"/>
      <c r="BM170" s="40">
        <f>+AC170+AG170+AK170+AO170+AS170+AW170+BA170+BE170+BI170</f>
        <v>123200000</v>
      </c>
      <c r="BN170" s="41">
        <f>AD170+AH170+AL170+AP170+AT170+AX170+BB170+BF170+BJ170</f>
        <v>187431667</v>
      </c>
      <c r="BO170" s="41">
        <f>AE170+AI170+AM170+AQ170+AU170+AY170+BC170+BG170+BK170</f>
        <v>154620667</v>
      </c>
      <c r="BP170" s="41">
        <f>AF170+AJ170+AN170+AR170+AV170+AZ170+BD170+BH170+BL170</f>
        <v>154620667</v>
      </c>
      <c r="BQ170" s="87"/>
      <c r="BR170" s="87"/>
      <c r="BS170" s="87"/>
      <c r="BT170" s="87"/>
      <c r="BU170" s="87">
        <v>126896000</v>
      </c>
      <c r="BV170" s="87">
        <v>72215489</v>
      </c>
      <c r="BW170" s="87">
        <v>72215489</v>
      </c>
      <c r="BX170" s="87">
        <v>72215489</v>
      </c>
      <c r="BY170" s="87"/>
      <c r="BZ170" s="87"/>
      <c r="CA170" s="87">
        <v>153319244.41999999</v>
      </c>
      <c r="CB170" s="87">
        <v>152988511</v>
      </c>
      <c r="CC170" s="87">
        <v>152988511</v>
      </c>
      <c r="CD170" s="87"/>
      <c r="CE170" s="87"/>
      <c r="CF170" s="86">
        <v>29000000</v>
      </c>
      <c r="CG170" s="87">
        <v>24040000</v>
      </c>
      <c r="CH170" s="87">
        <v>24040000</v>
      </c>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2">
        <f>BQ170+BU170+BZ170+CE170+CI170+CM170+CQ170+CV170+DA170</f>
        <v>126896000</v>
      </c>
      <c r="DF170" s="102">
        <f>BR170+BV170+CA170+CF170+CJ170+CN170+CR170+CW170+DB170</f>
        <v>254534733.41999999</v>
      </c>
      <c r="DG170" s="102">
        <f>BS170+BW170+CB170+CG170+CK170+CO170+CS170+CX170+DC170</f>
        <v>249244000</v>
      </c>
      <c r="DH170" s="102">
        <f>BT170+BX170+CC170+CH170+CL170+CP170+CT170+CY170+DD170</f>
        <v>249244000</v>
      </c>
      <c r="DI170" s="102"/>
      <c r="DJ170" s="88"/>
      <c r="DK170" s="57"/>
      <c r="DL170" s="88"/>
      <c r="DM170" s="88"/>
      <c r="DN170" s="88">
        <v>130702880</v>
      </c>
      <c r="DO170" s="88">
        <v>28680733</v>
      </c>
      <c r="DP170" s="88">
        <v>330733</v>
      </c>
      <c r="DQ170" s="88">
        <v>330733</v>
      </c>
      <c r="DR170" s="88"/>
      <c r="DS170" s="88"/>
      <c r="DT170" s="88">
        <v>169700000</v>
      </c>
      <c r="DU170" s="88">
        <v>141346407</v>
      </c>
      <c r="DV170" s="88">
        <v>141346407</v>
      </c>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7"/>
      <c r="EU170" s="87"/>
      <c r="EV170" s="87"/>
      <c r="EW170" s="82">
        <f>DJ170+DN170+DS170+DX170+EB170+EF170+EJ170+EN170+ES170</f>
        <v>130702880</v>
      </c>
      <c r="EX170" s="90">
        <f>DK170+DO170+DT170+DY170+EC170+EG170+EK170+EO170+ET170</f>
        <v>198380733</v>
      </c>
      <c r="EY170" s="90">
        <f>DL170+DP170+DU170+DZ170+ED170+EH170+EL170+EP170+EU170</f>
        <v>141677140</v>
      </c>
      <c r="EZ170" s="90">
        <f>DM170+DQ170+DV170+EA170+EE170+EI170+EM170+EQ170+EV170</f>
        <v>141677140</v>
      </c>
      <c r="FA170" s="173"/>
      <c r="FB170" s="87"/>
      <c r="FC170" s="88"/>
      <c r="FD170" s="88"/>
      <c r="FE170" s="88"/>
      <c r="FF170" s="133"/>
      <c r="FG170" s="87">
        <v>134623966.40000001</v>
      </c>
      <c r="FH170" s="87">
        <f>43482831+28350000</f>
        <v>71832831</v>
      </c>
      <c r="FI170" s="87">
        <v>70717831</v>
      </c>
      <c r="FJ170" s="87">
        <v>70717831</v>
      </c>
      <c r="FK170" s="87"/>
      <c r="FL170" s="87"/>
      <c r="FM170" s="732">
        <v>173590744</v>
      </c>
      <c r="FN170" s="732">
        <v>145952803</v>
      </c>
      <c r="FO170" s="732">
        <v>145952803</v>
      </c>
      <c r="FP170" s="732"/>
      <c r="FQ170" s="87"/>
      <c r="FR170" s="87"/>
      <c r="FS170" s="87"/>
      <c r="FT170" s="87"/>
      <c r="FU170" s="87"/>
      <c r="FV170" s="87"/>
      <c r="FW170" s="87"/>
      <c r="FX170" s="87"/>
      <c r="FY170" s="87"/>
      <c r="FZ170" s="87"/>
      <c r="GA170" s="87"/>
      <c r="GB170" s="87"/>
      <c r="GC170" s="87"/>
      <c r="GD170" s="87"/>
      <c r="GE170" s="87"/>
      <c r="GF170" s="87"/>
      <c r="GG170" s="87"/>
      <c r="GH170" s="87"/>
      <c r="GI170" s="87"/>
      <c r="GJ170" s="87"/>
      <c r="GK170" s="87"/>
      <c r="GL170" s="87"/>
      <c r="GM170" s="87"/>
      <c r="GN170" s="87"/>
      <c r="GO170" s="87"/>
      <c r="GP170" s="87"/>
      <c r="GQ170" s="87"/>
      <c r="GR170" s="87"/>
      <c r="GS170" s="87"/>
      <c r="GT170" s="87"/>
      <c r="GU170" s="82">
        <f>FB170+FG170+FL170+FQ170+FV170+GA170+GF170+GK170+GP170</f>
        <v>134623966.40000001</v>
      </c>
      <c r="GV170" s="82">
        <f>GQ170+GL170+GG170+GB170+FW170+FR170+FM170+FH170+FC170</f>
        <v>245423575</v>
      </c>
      <c r="GW170" s="82">
        <f>GR170+GM170+GH170+GC170+FX170+FS170+FN170+FI170+FD170</f>
        <v>216670634</v>
      </c>
      <c r="GX170" s="82">
        <f>GS170+GN170+GI170+GD170+FY170+FT170+FO170+FJ170+FE170</f>
        <v>216670634</v>
      </c>
      <c r="GY170" s="792">
        <f>GT170+GO170+GJ170+GE170+FZ170+FU170+FP170+FK170+FF170</f>
        <v>0</v>
      </c>
      <c r="GZ170" s="792">
        <f>AC170+BQ170+DJ170+FB170</f>
        <v>0</v>
      </c>
      <c r="HA170" s="792">
        <f>AD170+BR170+DK170+FC170</f>
        <v>0</v>
      </c>
      <c r="HB170" s="792">
        <f>AE170+BS170+DL170+FD170</f>
        <v>0</v>
      </c>
      <c r="HC170" s="792">
        <f>AF170+BT170+DM170+FE170</f>
        <v>0</v>
      </c>
      <c r="HD170" s="792">
        <f>FF170</f>
        <v>0</v>
      </c>
      <c r="HE170" s="792">
        <f>AG170+BU170+DN170+FG170</f>
        <v>515422846.39999998</v>
      </c>
      <c r="HF170" s="792">
        <f>AH170+BV170+DO170+FH170</f>
        <v>347660720</v>
      </c>
      <c r="HG170" s="792">
        <f>AI170+BW170+DP170+FI170</f>
        <v>285384720</v>
      </c>
      <c r="HH170" s="792">
        <f>AJ170+BX170+DQ170+FJ170</f>
        <v>285384720</v>
      </c>
      <c r="HI170" s="792">
        <f>BY170+DR170+FK170</f>
        <v>0</v>
      </c>
      <c r="HJ170" s="792">
        <f>AK170+BZ170+DS170+FL170</f>
        <v>0</v>
      </c>
      <c r="HK170" s="792">
        <f>AL170+CA170+DT170+FM170</f>
        <v>509109988.41999996</v>
      </c>
      <c r="HL170" s="792">
        <f>AM170+CB170+DU170+FN170</f>
        <v>452787721</v>
      </c>
      <c r="HM170" s="792">
        <f>AN170+CC170+DV170+FO170</f>
        <v>452787721</v>
      </c>
      <c r="HN170" s="792">
        <f>CD170+DW170+FP170</f>
        <v>0</v>
      </c>
      <c r="HO170" s="792">
        <f>AO170+CE170+DX170+FQ170</f>
        <v>0</v>
      </c>
      <c r="HP170" s="792">
        <f>AP170+CF170+DY170+FR170</f>
        <v>29000000</v>
      </c>
      <c r="HQ170" s="792">
        <f>AQ170+CG170+DZ170+FS170</f>
        <v>24040000</v>
      </c>
      <c r="HR170" s="792">
        <f>AR170+CH170+EA170+FT170</f>
        <v>24040000</v>
      </c>
      <c r="HS170" s="792">
        <f>FU170</f>
        <v>0</v>
      </c>
      <c r="HT170" s="792">
        <f>AS170+CI170+EB170+FV170</f>
        <v>0</v>
      </c>
      <c r="HU170" s="792">
        <f>AT170+CJ170+EC170+FW170</f>
        <v>0</v>
      </c>
      <c r="HV170" s="792">
        <f>AU170+CK170+ED170+FX170</f>
        <v>0</v>
      </c>
      <c r="HW170" s="792">
        <f>AV170+CL170+EE170+FY170</f>
        <v>0</v>
      </c>
      <c r="HX170" s="792">
        <f>FZ170</f>
        <v>0</v>
      </c>
      <c r="HY170" s="792">
        <f>AW170+CM170+EF170+GA170</f>
        <v>0</v>
      </c>
      <c r="HZ170" s="792">
        <f>AX170+CN170+EG170+GB170</f>
        <v>0</v>
      </c>
      <c r="IA170" s="792">
        <f>AY170+CO170+EH170+GC170</f>
        <v>0</v>
      </c>
      <c r="IB170" s="792">
        <f>AZ170+CP170+EI170+GD170</f>
        <v>0</v>
      </c>
      <c r="IC170" s="792">
        <f>GE170</f>
        <v>0</v>
      </c>
      <c r="ID170" s="792">
        <f>BA170+CQ170+EJ170+GF170</f>
        <v>0</v>
      </c>
      <c r="IE170" s="792">
        <f>BB170+CR170+EK170+GG170</f>
        <v>0</v>
      </c>
      <c r="IF170" s="792">
        <f>BC170+CS170+EL170+GH170</f>
        <v>0</v>
      </c>
      <c r="IG170" s="792">
        <f>BD170+CT170+EM170+GI170</f>
        <v>0</v>
      </c>
      <c r="IH170" s="792">
        <f>CU170+GJ170</f>
        <v>0</v>
      </c>
      <c r="II170" s="792">
        <f>BE170+CV170+EN170+GK170</f>
        <v>0</v>
      </c>
      <c r="IJ170" s="792">
        <f>BF170+CW170+EO170+GL170</f>
        <v>0</v>
      </c>
      <c r="IK170" s="792">
        <f>BG170+CX170+EP170+GM170</f>
        <v>0</v>
      </c>
      <c r="IL170" s="792">
        <f>BH170+CY170+EQ170+GM170</f>
        <v>0</v>
      </c>
      <c r="IM170" s="792">
        <f>CZ170+ER170+GO170</f>
        <v>0</v>
      </c>
      <c r="IN170" s="792">
        <f>BI170+DA170+ES170+GP170</f>
        <v>0</v>
      </c>
      <c r="IO170" s="792"/>
      <c r="IP170" s="792"/>
      <c r="IQ170" s="792"/>
      <c r="IR170" s="792"/>
      <c r="IS170" s="792">
        <f>GZ170+HE170+HJ170+HO170+HT170+HY170+ID170+II170+IN170</f>
        <v>515422846.39999998</v>
      </c>
      <c r="IT170" s="792">
        <f>HA170+HF170+HK170+HP170+HU170+HZ170+IE170+IJ170+IO170</f>
        <v>885770708.41999996</v>
      </c>
      <c r="IU170" s="792">
        <f>HB170+HG170+HL170+HQ170+HV170+IA170+IF170+IK170+IP170</f>
        <v>762212441</v>
      </c>
      <c r="IV170" s="792">
        <f>HC170+HH170+HM170+HR170+HW170+IB170+IG170+IL170+IQ170</f>
        <v>762212441</v>
      </c>
      <c r="IW170" s="793">
        <f>HD170+HI170+HN170+HS170+HX170+IC170+IH170+IM170+IR170</f>
        <v>0</v>
      </c>
    </row>
    <row r="171" spans="1:257" ht="24.75" customHeight="1" x14ac:dyDescent="0.2">
      <c r="A171" s="346"/>
      <c r="B171" s="239">
        <v>10</v>
      </c>
      <c r="C171" s="344" t="s">
        <v>416</v>
      </c>
      <c r="D171" s="241"/>
      <c r="E171" s="241"/>
      <c r="F171" s="241"/>
      <c r="G171" s="345"/>
      <c r="H171" s="345"/>
      <c r="I171" s="345"/>
      <c r="J171" s="345"/>
      <c r="K171" s="345"/>
      <c r="L171" s="345"/>
      <c r="M171" s="345"/>
      <c r="N171" s="345"/>
      <c r="O171" s="345"/>
      <c r="P171" s="345"/>
      <c r="Q171" s="345"/>
      <c r="R171" s="345"/>
      <c r="S171" s="345"/>
      <c r="T171" s="345"/>
      <c r="U171" s="345"/>
      <c r="V171" s="345"/>
      <c r="W171" s="345"/>
      <c r="X171" s="345"/>
      <c r="Y171" s="751"/>
      <c r="Z171" s="345"/>
      <c r="AA171" s="345"/>
      <c r="AB171" s="345"/>
      <c r="AC171" s="37">
        <f t="shared" ref="AC171:CN171" si="1413">+AC172+AC174</f>
        <v>0</v>
      </c>
      <c r="AD171" s="37">
        <f t="shared" si="1413"/>
        <v>0</v>
      </c>
      <c r="AE171" s="37">
        <f t="shared" si="1413"/>
        <v>0</v>
      </c>
      <c r="AF171" s="37">
        <f t="shared" si="1413"/>
        <v>0</v>
      </c>
      <c r="AG171" s="37">
        <f t="shared" si="1413"/>
        <v>333032525</v>
      </c>
      <c r="AH171" s="37">
        <f t="shared" si="1413"/>
        <v>312865735</v>
      </c>
      <c r="AI171" s="37">
        <f t="shared" si="1413"/>
        <v>158252651</v>
      </c>
      <c r="AJ171" s="37">
        <f t="shared" si="1413"/>
        <v>158252651</v>
      </c>
      <c r="AK171" s="37">
        <f t="shared" si="1413"/>
        <v>90000000</v>
      </c>
      <c r="AL171" s="37">
        <f t="shared" si="1413"/>
        <v>90000000</v>
      </c>
      <c r="AM171" s="37">
        <f t="shared" si="1413"/>
        <v>88000000</v>
      </c>
      <c r="AN171" s="37">
        <f t="shared" si="1413"/>
        <v>88000000</v>
      </c>
      <c r="AO171" s="37">
        <f t="shared" si="1413"/>
        <v>0</v>
      </c>
      <c r="AP171" s="37">
        <f t="shared" si="1413"/>
        <v>0</v>
      </c>
      <c r="AQ171" s="37">
        <f t="shared" si="1413"/>
        <v>0</v>
      </c>
      <c r="AR171" s="37">
        <f t="shared" si="1413"/>
        <v>0</v>
      </c>
      <c r="AS171" s="37">
        <f t="shared" si="1413"/>
        <v>0</v>
      </c>
      <c r="AT171" s="37">
        <f t="shared" si="1413"/>
        <v>0</v>
      </c>
      <c r="AU171" s="37">
        <f t="shared" si="1413"/>
        <v>0</v>
      </c>
      <c r="AV171" s="37">
        <f t="shared" si="1413"/>
        <v>0</v>
      </c>
      <c r="AW171" s="37">
        <f t="shared" si="1413"/>
        <v>0</v>
      </c>
      <c r="AX171" s="37">
        <f t="shared" si="1413"/>
        <v>0</v>
      </c>
      <c r="AY171" s="37">
        <f t="shared" si="1413"/>
        <v>0</v>
      </c>
      <c r="AZ171" s="37">
        <f t="shared" si="1413"/>
        <v>0</v>
      </c>
      <c r="BA171" s="37">
        <f t="shared" si="1413"/>
        <v>0</v>
      </c>
      <c r="BB171" s="37">
        <f t="shared" si="1413"/>
        <v>0</v>
      </c>
      <c r="BC171" s="37">
        <f t="shared" si="1413"/>
        <v>0</v>
      </c>
      <c r="BD171" s="37">
        <f t="shared" si="1413"/>
        <v>0</v>
      </c>
      <c r="BE171" s="37">
        <f t="shared" si="1413"/>
        <v>0</v>
      </c>
      <c r="BF171" s="37">
        <f t="shared" si="1413"/>
        <v>0</v>
      </c>
      <c r="BG171" s="37">
        <f t="shared" si="1413"/>
        <v>0</v>
      </c>
      <c r="BH171" s="37">
        <f t="shared" si="1413"/>
        <v>0</v>
      </c>
      <c r="BI171" s="37">
        <f t="shared" si="1413"/>
        <v>0</v>
      </c>
      <c r="BJ171" s="37">
        <f t="shared" si="1413"/>
        <v>0</v>
      </c>
      <c r="BK171" s="37">
        <f t="shared" si="1413"/>
        <v>0</v>
      </c>
      <c r="BL171" s="37">
        <f t="shared" si="1413"/>
        <v>0</v>
      </c>
      <c r="BM171" s="37">
        <f t="shared" si="1413"/>
        <v>423032525</v>
      </c>
      <c r="BN171" s="37">
        <f t="shared" si="1413"/>
        <v>402865735</v>
      </c>
      <c r="BO171" s="37">
        <f t="shared" si="1413"/>
        <v>246252651</v>
      </c>
      <c r="BP171" s="37">
        <f t="shared" si="1413"/>
        <v>246252651</v>
      </c>
      <c r="BQ171" s="37">
        <f t="shared" si="1413"/>
        <v>0</v>
      </c>
      <c r="BR171" s="37">
        <f t="shared" si="1413"/>
        <v>0</v>
      </c>
      <c r="BS171" s="37">
        <f t="shared" si="1413"/>
        <v>0</v>
      </c>
      <c r="BT171" s="37">
        <f t="shared" si="1413"/>
        <v>0</v>
      </c>
      <c r="BU171" s="37">
        <f t="shared" si="1413"/>
        <v>236949833</v>
      </c>
      <c r="BV171" s="37">
        <f t="shared" si="1413"/>
        <v>185613084</v>
      </c>
      <c r="BW171" s="37">
        <f t="shared" si="1413"/>
        <v>117355100</v>
      </c>
      <c r="BX171" s="37">
        <f t="shared" si="1413"/>
        <v>117355100</v>
      </c>
      <c r="BY171" s="37">
        <f t="shared" si="1413"/>
        <v>0</v>
      </c>
      <c r="BZ171" s="37">
        <f t="shared" si="1413"/>
        <v>233900000</v>
      </c>
      <c r="CA171" s="37">
        <f t="shared" si="1413"/>
        <v>500577643</v>
      </c>
      <c r="CB171" s="37">
        <f t="shared" si="1413"/>
        <v>350969866</v>
      </c>
      <c r="CC171" s="37">
        <f t="shared" si="1413"/>
        <v>350969866</v>
      </c>
      <c r="CD171" s="37">
        <f t="shared" si="1413"/>
        <v>0</v>
      </c>
      <c r="CE171" s="37">
        <f t="shared" si="1413"/>
        <v>0</v>
      </c>
      <c r="CF171" s="37">
        <f t="shared" si="1413"/>
        <v>0</v>
      </c>
      <c r="CG171" s="37">
        <f t="shared" si="1413"/>
        <v>0</v>
      </c>
      <c r="CH171" s="37">
        <f t="shared" si="1413"/>
        <v>0</v>
      </c>
      <c r="CI171" s="37">
        <f t="shared" si="1413"/>
        <v>0</v>
      </c>
      <c r="CJ171" s="37">
        <f t="shared" si="1413"/>
        <v>0</v>
      </c>
      <c r="CK171" s="37">
        <f t="shared" si="1413"/>
        <v>0</v>
      </c>
      <c r="CL171" s="37">
        <f t="shared" si="1413"/>
        <v>0</v>
      </c>
      <c r="CM171" s="37">
        <f t="shared" si="1413"/>
        <v>0</v>
      </c>
      <c r="CN171" s="37">
        <f t="shared" si="1413"/>
        <v>0</v>
      </c>
      <c r="CO171" s="37">
        <f t="shared" ref="CO171:EV171" si="1414">+CO172+CO174</f>
        <v>0</v>
      </c>
      <c r="CP171" s="37">
        <f t="shared" si="1414"/>
        <v>0</v>
      </c>
      <c r="CQ171" s="37">
        <f t="shared" si="1414"/>
        <v>0</v>
      </c>
      <c r="CR171" s="37">
        <f t="shared" si="1414"/>
        <v>0</v>
      </c>
      <c r="CS171" s="37">
        <f t="shared" si="1414"/>
        <v>0</v>
      </c>
      <c r="CT171" s="37">
        <f t="shared" si="1414"/>
        <v>0</v>
      </c>
      <c r="CU171" s="37">
        <f t="shared" si="1414"/>
        <v>0</v>
      </c>
      <c r="CV171" s="37">
        <f t="shared" si="1414"/>
        <v>0</v>
      </c>
      <c r="CW171" s="37">
        <f t="shared" si="1414"/>
        <v>0</v>
      </c>
      <c r="CX171" s="37">
        <f t="shared" si="1414"/>
        <v>0</v>
      </c>
      <c r="CY171" s="37">
        <f t="shared" si="1414"/>
        <v>0</v>
      </c>
      <c r="CZ171" s="37">
        <f t="shared" si="1414"/>
        <v>0</v>
      </c>
      <c r="DA171" s="37">
        <f t="shared" si="1414"/>
        <v>0</v>
      </c>
      <c r="DB171" s="37">
        <f t="shared" si="1414"/>
        <v>0</v>
      </c>
      <c r="DC171" s="37">
        <f t="shared" si="1414"/>
        <v>0</v>
      </c>
      <c r="DD171" s="37">
        <f t="shared" si="1414"/>
        <v>0</v>
      </c>
      <c r="DE171" s="37">
        <f t="shared" si="1414"/>
        <v>470849833</v>
      </c>
      <c r="DF171" s="37">
        <f t="shared" si="1414"/>
        <v>686190727</v>
      </c>
      <c r="DG171" s="37">
        <f t="shared" si="1414"/>
        <v>468324966</v>
      </c>
      <c r="DH171" s="37">
        <f t="shared" si="1414"/>
        <v>468324966</v>
      </c>
      <c r="DI171" s="37">
        <f t="shared" si="1414"/>
        <v>0</v>
      </c>
      <c r="DJ171" s="37">
        <f t="shared" si="1414"/>
        <v>0</v>
      </c>
      <c r="DK171" s="37">
        <f t="shared" si="1414"/>
        <v>0</v>
      </c>
      <c r="DL171" s="37">
        <f t="shared" si="1414"/>
        <v>0</v>
      </c>
      <c r="DM171" s="37">
        <f t="shared" si="1414"/>
        <v>0</v>
      </c>
      <c r="DN171" s="37">
        <f t="shared" si="1414"/>
        <v>244058328</v>
      </c>
      <c r="DO171" s="37">
        <f t="shared" si="1414"/>
        <v>594501361</v>
      </c>
      <c r="DP171" s="37">
        <f t="shared" si="1414"/>
        <v>92059385</v>
      </c>
      <c r="DQ171" s="37">
        <f t="shared" si="1414"/>
        <v>92059385</v>
      </c>
      <c r="DR171" s="37">
        <f t="shared" si="1414"/>
        <v>0</v>
      </c>
      <c r="DS171" s="37">
        <f t="shared" si="1414"/>
        <v>74647000</v>
      </c>
      <c r="DT171" s="37">
        <f t="shared" si="1414"/>
        <v>230000000</v>
      </c>
      <c r="DU171" s="37">
        <f t="shared" si="1414"/>
        <v>229079000</v>
      </c>
      <c r="DV171" s="37">
        <f t="shared" si="1414"/>
        <v>229079000</v>
      </c>
      <c r="DW171" s="37">
        <f t="shared" si="1414"/>
        <v>0</v>
      </c>
      <c r="DX171" s="37">
        <f t="shared" si="1414"/>
        <v>0</v>
      </c>
      <c r="DY171" s="37">
        <f t="shared" si="1414"/>
        <v>176268649</v>
      </c>
      <c r="DZ171" s="37">
        <f t="shared" si="1414"/>
        <v>35690915</v>
      </c>
      <c r="EA171" s="37">
        <f t="shared" si="1414"/>
        <v>35690915</v>
      </c>
      <c r="EB171" s="37">
        <f t="shared" si="1414"/>
        <v>0</v>
      </c>
      <c r="EC171" s="37">
        <f t="shared" si="1414"/>
        <v>0</v>
      </c>
      <c r="ED171" s="37">
        <f t="shared" si="1414"/>
        <v>0</v>
      </c>
      <c r="EE171" s="37">
        <f t="shared" si="1414"/>
        <v>0</v>
      </c>
      <c r="EF171" s="37">
        <f t="shared" si="1414"/>
        <v>0</v>
      </c>
      <c r="EG171" s="37">
        <f t="shared" si="1414"/>
        <v>0</v>
      </c>
      <c r="EH171" s="37">
        <f t="shared" si="1414"/>
        <v>0</v>
      </c>
      <c r="EI171" s="37">
        <f t="shared" si="1414"/>
        <v>0</v>
      </c>
      <c r="EJ171" s="37">
        <f t="shared" si="1414"/>
        <v>0</v>
      </c>
      <c r="EK171" s="37">
        <f t="shared" si="1414"/>
        <v>0</v>
      </c>
      <c r="EL171" s="37">
        <f t="shared" si="1414"/>
        <v>0</v>
      </c>
      <c r="EM171" s="37">
        <f t="shared" si="1414"/>
        <v>0</v>
      </c>
      <c r="EN171" s="37">
        <f t="shared" si="1414"/>
        <v>0</v>
      </c>
      <c r="EO171" s="37">
        <f t="shared" si="1414"/>
        <v>0</v>
      </c>
      <c r="EP171" s="37">
        <f t="shared" si="1414"/>
        <v>0</v>
      </c>
      <c r="EQ171" s="37">
        <f t="shared" si="1414"/>
        <v>0</v>
      </c>
      <c r="ER171" s="37">
        <f t="shared" si="1414"/>
        <v>0</v>
      </c>
      <c r="ES171" s="37">
        <f t="shared" si="1414"/>
        <v>0</v>
      </c>
      <c r="ET171" s="37">
        <f t="shared" si="1414"/>
        <v>0</v>
      </c>
      <c r="EU171" s="37">
        <f t="shared" si="1414"/>
        <v>0</v>
      </c>
      <c r="EV171" s="37">
        <f t="shared" si="1414"/>
        <v>0</v>
      </c>
      <c r="EW171" s="37">
        <f t="shared" ref="EW171" si="1415">+EW172+EW174</f>
        <v>318705328</v>
      </c>
      <c r="EX171" s="37">
        <f t="shared" ref="EX171:GY171" si="1416">+EX172+EX174</f>
        <v>1000770010</v>
      </c>
      <c r="EY171" s="37">
        <f t="shared" si="1416"/>
        <v>356829300</v>
      </c>
      <c r="EZ171" s="37">
        <f t="shared" si="1416"/>
        <v>356829300</v>
      </c>
      <c r="FA171" s="37">
        <f t="shared" si="1416"/>
        <v>0</v>
      </c>
      <c r="FB171" s="37">
        <f t="shared" si="1416"/>
        <v>0</v>
      </c>
      <c r="FC171" s="37">
        <f t="shared" si="1416"/>
        <v>0</v>
      </c>
      <c r="FD171" s="37">
        <f t="shared" si="1416"/>
        <v>0</v>
      </c>
      <c r="FE171" s="37">
        <f t="shared" si="1416"/>
        <v>0</v>
      </c>
      <c r="FF171" s="37">
        <f t="shared" si="1416"/>
        <v>0</v>
      </c>
      <c r="FG171" s="37">
        <f t="shared" si="1416"/>
        <v>251380078</v>
      </c>
      <c r="FH171" s="37">
        <f t="shared" si="1416"/>
        <v>259596501</v>
      </c>
      <c r="FI171" s="37">
        <f t="shared" si="1416"/>
        <v>86159591</v>
      </c>
      <c r="FJ171" s="37">
        <f t="shared" si="1416"/>
        <v>86159591</v>
      </c>
      <c r="FK171" s="37">
        <f t="shared" si="1416"/>
        <v>0</v>
      </c>
      <c r="FL171" s="37">
        <f t="shared" si="1416"/>
        <v>45000000</v>
      </c>
      <c r="FM171" s="37">
        <f t="shared" si="1416"/>
        <v>228580526</v>
      </c>
      <c r="FN171" s="37">
        <f t="shared" si="1416"/>
        <v>216647735</v>
      </c>
      <c r="FO171" s="37">
        <f t="shared" si="1416"/>
        <v>216647735</v>
      </c>
      <c r="FP171" s="37">
        <f t="shared" si="1416"/>
        <v>0</v>
      </c>
      <c r="FQ171" s="37">
        <f t="shared" si="1416"/>
        <v>0</v>
      </c>
      <c r="FR171" s="37">
        <f t="shared" si="1416"/>
        <v>173782366</v>
      </c>
      <c r="FS171" s="37">
        <f t="shared" si="1416"/>
        <v>80627300</v>
      </c>
      <c r="FT171" s="37">
        <f t="shared" si="1416"/>
        <v>80627300</v>
      </c>
      <c r="FU171" s="37">
        <f t="shared" si="1416"/>
        <v>0</v>
      </c>
      <c r="FV171" s="37">
        <f t="shared" si="1416"/>
        <v>0</v>
      </c>
      <c r="FW171" s="37">
        <f t="shared" si="1416"/>
        <v>0</v>
      </c>
      <c r="FX171" s="37">
        <f t="shared" si="1416"/>
        <v>0</v>
      </c>
      <c r="FY171" s="37">
        <f t="shared" si="1416"/>
        <v>0</v>
      </c>
      <c r="FZ171" s="37">
        <f t="shared" si="1416"/>
        <v>0</v>
      </c>
      <c r="GA171" s="37">
        <f t="shared" si="1416"/>
        <v>0</v>
      </c>
      <c r="GB171" s="37">
        <f t="shared" si="1416"/>
        <v>0</v>
      </c>
      <c r="GC171" s="37">
        <f t="shared" si="1416"/>
        <v>0</v>
      </c>
      <c r="GD171" s="37">
        <f t="shared" si="1416"/>
        <v>0</v>
      </c>
      <c r="GE171" s="37">
        <f t="shared" si="1416"/>
        <v>0</v>
      </c>
      <c r="GF171" s="37">
        <f t="shared" si="1416"/>
        <v>0</v>
      </c>
      <c r="GG171" s="37">
        <f t="shared" si="1416"/>
        <v>0</v>
      </c>
      <c r="GH171" s="37">
        <f t="shared" si="1416"/>
        <v>0</v>
      </c>
      <c r="GI171" s="37">
        <f t="shared" si="1416"/>
        <v>0</v>
      </c>
      <c r="GJ171" s="37">
        <f t="shared" si="1416"/>
        <v>0</v>
      </c>
      <c r="GK171" s="37">
        <f t="shared" si="1416"/>
        <v>0</v>
      </c>
      <c r="GL171" s="37">
        <f t="shared" si="1416"/>
        <v>0</v>
      </c>
      <c r="GM171" s="37">
        <f t="shared" si="1416"/>
        <v>0</v>
      </c>
      <c r="GN171" s="37">
        <f t="shared" si="1416"/>
        <v>0</v>
      </c>
      <c r="GO171" s="37">
        <f t="shared" si="1416"/>
        <v>0</v>
      </c>
      <c r="GP171" s="37">
        <f t="shared" si="1416"/>
        <v>0</v>
      </c>
      <c r="GQ171" s="37">
        <f t="shared" si="1416"/>
        <v>0</v>
      </c>
      <c r="GR171" s="37">
        <f t="shared" si="1416"/>
        <v>0</v>
      </c>
      <c r="GS171" s="37">
        <f t="shared" si="1416"/>
        <v>0</v>
      </c>
      <c r="GT171" s="37">
        <f t="shared" si="1416"/>
        <v>0</v>
      </c>
      <c r="GU171" s="37">
        <f t="shared" si="1416"/>
        <v>296380078</v>
      </c>
      <c r="GV171" s="37">
        <f t="shared" si="1416"/>
        <v>661959393</v>
      </c>
      <c r="GW171" s="37">
        <f t="shared" si="1416"/>
        <v>383434626</v>
      </c>
      <c r="GX171" s="37">
        <f t="shared" si="1416"/>
        <v>383434626</v>
      </c>
      <c r="GY171" s="961">
        <f t="shared" si="1416"/>
        <v>0</v>
      </c>
      <c r="GZ171" s="37">
        <f t="shared" ref="GZ171:IW171" si="1417">+GZ172+GZ174</f>
        <v>0</v>
      </c>
      <c r="HA171" s="37">
        <f t="shared" si="1417"/>
        <v>0</v>
      </c>
      <c r="HB171" s="37">
        <f t="shared" si="1417"/>
        <v>0</v>
      </c>
      <c r="HC171" s="37">
        <f t="shared" si="1417"/>
        <v>0</v>
      </c>
      <c r="HD171" s="37">
        <f t="shared" si="1417"/>
        <v>0</v>
      </c>
      <c r="HE171" s="37">
        <f t="shared" si="1417"/>
        <v>1065420764</v>
      </c>
      <c r="HF171" s="37">
        <f t="shared" si="1417"/>
        <v>1352576681</v>
      </c>
      <c r="HG171" s="37">
        <f t="shared" si="1417"/>
        <v>453826727</v>
      </c>
      <c r="HH171" s="37">
        <f t="shared" si="1417"/>
        <v>453826727</v>
      </c>
      <c r="HI171" s="37">
        <f t="shared" si="1417"/>
        <v>0</v>
      </c>
      <c r="HJ171" s="37">
        <f t="shared" si="1417"/>
        <v>443547000</v>
      </c>
      <c r="HK171" s="37">
        <f t="shared" si="1417"/>
        <v>1049158169</v>
      </c>
      <c r="HL171" s="37">
        <f t="shared" si="1417"/>
        <v>884696601</v>
      </c>
      <c r="HM171" s="37">
        <f t="shared" si="1417"/>
        <v>884696601</v>
      </c>
      <c r="HN171" s="37">
        <f t="shared" si="1417"/>
        <v>0</v>
      </c>
      <c r="HO171" s="37">
        <f t="shared" si="1417"/>
        <v>0</v>
      </c>
      <c r="HP171" s="37">
        <f t="shared" si="1417"/>
        <v>350051015</v>
      </c>
      <c r="HQ171" s="37">
        <f t="shared" si="1417"/>
        <v>116318215</v>
      </c>
      <c r="HR171" s="37">
        <f t="shared" si="1417"/>
        <v>116318215</v>
      </c>
      <c r="HS171" s="37">
        <f t="shared" si="1417"/>
        <v>0</v>
      </c>
      <c r="HT171" s="37">
        <f t="shared" si="1417"/>
        <v>0</v>
      </c>
      <c r="HU171" s="37">
        <f t="shared" si="1417"/>
        <v>0</v>
      </c>
      <c r="HV171" s="37">
        <f t="shared" si="1417"/>
        <v>0</v>
      </c>
      <c r="HW171" s="37">
        <f t="shared" si="1417"/>
        <v>0</v>
      </c>
      <c r="HX171" s="37">
        <f t="shared" si="1417"/>
        <v>0</v>
      </c>
      <c r="HY171" s="37">
        <f t="shared" si="1417"/>
        <v>0</v>
      </c>
      <c r="HZ171" s="37">
        <f t="shared" si="1417"/>
        <v>0</v>
      </c>
      <c r="IA171" s="37">
        <f t="shared" si="1417"/>
        <v>0</v>
      </c>
      <c r="IB171" s="37">
        <f t="shared" si="1417"/>
        <v>0</v>
      </c>
      <c r="IC171" s="37">
        <f t="shared" si="1417"/>
        <v>0</v>
      </c>
      <c r="ID171" s="37">
        <f t="shared" si="1417"/>
        <v>0</v>
      </c>
      <c r="IE171" s="37">
        <f t="shared" si="1417"/>
        <v>0</v>
      </c>
      <c r="IF171" s="37">
        <f t="shared" si="1417"/>
        <v>0</v>
      </c>
      <c r="IG171" s="37">
        <f t="shared" si="1417"/>
        <v>0</v>
      </c>
      <c r="IH171" s="37">
        <f t="shared" si="1417"/>
        <v>0</v>
      </c>
      <c r="II171" s="37">
        <f t="shared" si="1417"/>
        <v>0</v>
      </c>
      <c r="IJ171" s="37">
        <f t="shared" si="1417"/>
        <v>0</v>
      </c>
      <c r="IK171" s="37">
        <f t="shared" si="1417"/>
        <v>0</v>
      </c>
      <c r="IL171" s="37">
        <f t="shared" si="1417"/>
        <v>0</v>
      </c>
      <c r="IM171" s="37">
        <f t="shared" si="1417"/>
        <v>0</v>
      </c>
      <c r="IN171" s="37">
        <f t="shared" si="1417"/>
        <v>0</v>
      </c>
      <c r="IO171" s="37">
        <f t="shared" si="1417"/>
        <v>0</v>
      </c>
      <c r="IP171" s="37">
        <f t="shared" si="1417"/>
        <v>0</v>
      </c>
      <c r="IQ171" s="37">
        <f t="shared" si="1417"/>
        <v>0</v>
      </c>
      <c r="IR171" s="37">
        <f t="shared" si="1417"/>
        <v>0</v>
      </c>
      <c r="IS171" s="37">
        <f t="shared" si="1417"/>
        <v>1508967764</v>
      </c>
      <c r="IT171" s="37">
        <f t="shared" si="1417"/>
        <v>2751785865</v>
      </c>
      <c r="IU171" s="37">
        <f t="shared" si="1417"/>
        <v>1454841543</v>
      </c>
      <c r="IV171" s="37">
        <f t="shared" si="1417"/>
        <v>1454841543</v>
      </c>
      <c r="IW171" s="37">
        <f t="shared" si="1417"/>
        <v>0</v>
      </c>
    </row>
    <row r="172" spans="1:257" ht="24.75" customHeight="1" x14ac:dyDescent="0.2">
      <c r="A172" s="346"/>
      <c r="B172" s="343"/>
      <c r="C172" s="252">
        <v>32</v>
      </c>
      <c r="D172" s="253" t="s">
        <v>417</v>
      </c>
      <c r="E172" s="256"/>
      <c r="F172" s="256"/>
      <c r="G172" s="255"/>
      <c r="H172" s="255"/>
      <c r="I172" s="255"/>
      <c r="J172" s="255"/>
      <c r="K172" s="255"/>
      <c r="L172" s="255"/>
      <c r="M172" s="255"/>
      <c r="N172" s="255"/>
      <c r="O172" s="255"/>
      <c r="P172" s="255"/>
      <c r="Q172" s="255"/>
      <c r="R172" s="255"/>
      <c r="S172" s="255"/>
      <c r="T172" s="255"/>
      <c r="U172" s="255"/>
      <c r="V172" s="255"/>
      <c r="W172" s="255"/>
      <c r="X172" s="255"/>
      <c r="Y172" s="312"/>
      <c r="Z172" s="255"/>
      <c r="AA172" s="255"/>
      <c r="AB172" s="255"/>
      <c r="AC172" s="38">
        <f t="shared" ref="AC172:BL172" si="1418">SUM(AC173)</f>
        <v>0</v>
      </c>
      <c r="AD172" s="38">
        <f t="shared" si="1418"/>
        <v>0</v>
      </c>
      <c r="AE172" s="38">
        <f t="shared" si="1418"/>
        <v>0</v>
      </c>
      <c r="AF172" s="38">
        <f t="shared" si="1418"/>
        <v>0</v>
      </c>
      <c r="AG172" s="38">
        <f t="shared" si="1418"/>
        <v>333032525</v>
      </c>
      <c r="AH172" s="38">
        <f t="shared" si="1418"/>
        <v>312865735</v>
      </c>
      <c r="AI172" s="38">
        <f t="shared" si="1418"/>
        <v>158252651</v>
      </c>
      <c r="AJ172" s="38">
        <f t="shared" si="1418"/>
        <v>158252651</v>
      </c>
      <c r="AK172" s="38">
        <f t="shared" si="1418"/>
        <v>60000000</v>
      </c>
      <c r="AL172" s="38">
        <f t="shared" si="1418"/>
        <v>60000000</v>
      </c>
      <c r="AM172" s="38">
        <f t="shared" si="1418"/>
        <v>60000000</v>
      </c>
      <c r="AN172" s="38">
        <f t="shared" si="1418"/>
        <v>60000000</v>
      </c>
      <c r="AO172" s="38">
        <f t="shared" si="1418"/>
        <v>0</v>
      </c>
      <c r="AP172" s="38">
        <f t="shared" si="1418"/>
        <v>0</v>
      </c>
      <c r="AQ172" s="38">
        <f t="shared" si="1418"/>
        <v>0</v>
      </c>
      <c r="AR172" s="38">
        <f t="shared" si="1418"/>
        <v>0</v>
      </c>
      <c r="AS172" s="38">
        <f t="shared" si="1418"/>
        <v>0</v>
      </c>
      <c r="AT172" s="38">
        <f t="shared" si="1418"/>
        <v>0</v>
      </c>
      <c r="AU172" s="38">
        <f t="shared" si="1418"/>
        <v>0</v>
      </c>
      <c r="AV172" s="38">
        <f t="shared" si="1418"/>
        <v>0</v>
      </c>
      <c r="AW172" s="38">
        <f t="shared" si="1418"/>
        <v>0</v>
      </c>
      <c r="AX172" s="38">
        <f t="shared" si="1418"/>
        <v>0</v>
      </c>
      <c r="AY172" s="38">
        <f t="shared" si="1418"/>
        <v>0</v>
      </c>
      <c r="AZ172" s="38">
        <f t="shared" si="1418"/>
        <v>0</v>
      </c>
      <c r="BA172" s="38">
        <f t="shared" si="1418"/>
        <v>0</v>
      </c>
      <c r="BB172" s="38">
        <f t="shared" si="1418"/>
        <v>0</v>
      </c>
      <c r="BC172" s="38">
        <f t="shared" si="1418"/>
        <v>0</v>
      </c>
      <c r="BD172" s="38">
        <f t="shared" si="1418"/>
        <v>0</v>
      </c>
      <c r="BE172" s="38">
        <f t="shared" si="1418"/>
        <v>0</v>
      </c>
      <c r="BF172" s="38">
        <f t="shared" si="1418"/>
        <v>0</v>
      </c>
      <c r="BG172" s="38">
        <f t="shared" si="1418"/>
        <v>0</v>
      </c>
      <c r="BH172" s="38">
        <f t="shared" si="1418"/>
        <v>0</v>
      </c>
      <c r="BI172" s="38">
        <f t="shared" si="1418"/>
        <v>0</v>
      </c>
      <c r="BJ172" s="38">
        <f t="shared" si="1418"/>
        <v>0</v>
      </c>
      <c r="BK172" s="38">
        <f t="shared" si="1418"/>
        <v>0</v>
      </c>
      <c r="BL172" s="38">
        <f t="shared" si="1418"/>
        <v>0</v>
      </c>
      <c r="BM172" s="38">
        <f t="shared" ref="BM172:DX172" si="1419">SUM(BM173)</f>
        <v>393032525</v>
      </c>
      <c r="BN172" s="38">
        <f t="shared" si="1419"/>
        <v>372865735</v>
      </c>
      <c r="BO172" s="38">
        <f t="shared" si="1419"/>
        <v>218252651</v>
      </c>
      <c r="BP172" s="38">
        <f t="shared" si="1419"/>
        <v>218252651</v>
      </c>
      <c r="BQ172" s="38">
        <f t="shared" si="1419"/>
        <v>0</v>
      </c>
      <c r="BR172" s="38">
        <f t="shared" si="1419"/>
        <v>0</v>
      </c>
      <c r="BS172" s="38">
        <f t="shared" si="1419"/>
        <v>0</v>
      </c>
      <c r="BT172" s="38">
        <f t="shared" si="1419"/>
        <v>0</v>
      </c>
      <c r="BU172" s="38">
        <f t="shared" si="1419"/>
        <v>236949833</v>
      </c>
      <c r="BV172" s="38">
        <f t="shared" si="1419"/>
        <v>135613084</v>
      </c>
      <c r="BW172" s="38">
        <f t="shared" si="1419"/>
        <v>67355100</v>
      </c>
      <c r="BX172" s="38">
        <f t="shared" si="1419"/>
        <v>67355100</v>
      </c>
      <c r="BY172" s="38">
        <f t="shared" si="1419"/>
        <v>0</v>
      </c>
      <c r="BZ172" s="38">
        <f t="shared" si="1419"/>
        <v>193900000</v>
      </c>
      <c r="CA172" s="38">
        <f t="shared" si="1419"/>
        <v>400577643</v>
      </c>
      <c r="CB172" s="38">
        <f t="shared" si="1419"/>
        <v>274533866</v>
      </c>
      <c r="CC172" s="38">
        <f t="shared" si="1419"/>
        <v>274533866</v>
      </c>
      <c r="CD172" s="38">
        <f t="shared" si="1419"/>
        <v>0</v>
      </c>
      <c r="CE172" s="38">
        <f t="shared" si="1419"/>
        <v>0</v>
      </c>
      <c r="CF172" s="38">
        <f t="shared" si="1419"/>
        <v>0</v>
      </c>
      <c r="CG172" s="38">
        <f t="shared" si="1419"/>
        <v>0</v>
      </c>
      <c r="CH172" s="38">
        <f t="shared" si="1419"/>
        <v>0</v>
      </c>
      <c r="CI172" s="38">
        <f t="shared" si="1419"/>
        <v>0</v>
      </c>
      <c r="CJ172" s="38">
        <f t="shared" si="1419"/>
        <v>0</v>
      </c>
      <c r="CK172" s="38">
        <f t="shared" si="1419"/>
        <v>0</v>
      </c>
      <c r="CL172" s="38">
        <f t="shared" si="1419"/>
        <v>0</v>
      </c>
      <c r="CM172" s="38">
        <f t="shared" si="1419"/>
        <v>0</v>
      </c>
      <c r="CN172" s="38">
        <f t="shared" si="1419"/>
        <v>0</v>
      </c>
      <c r="CO172" s="38">
        <f t="shared" si="1419"/>
        <v>0</v>
      </c>
      <c r="CP172" s="38">
        <f t="shared" si="1419"/>
        <v>0</v>
      </c>
      <c r="CQ172" s="38">
        <f t="shared" si="1419"/>
        <v>0</v>
      </c>
      <c r="CR172" s="38">
        <f t="shared" si="1419"/>
        <v>0</v>
      </c>
      <c r="CS172" s="38">
        <f t="shared" si="1419"/>
        <v>0</v>
      </c>
      <c r="CT172" s="38">
        <f t="shared" si="1419"/>
        <v>0</v>
      </c>
      <c r="CU172" s="38">
        <f t="shared" si="1419"/>
        <v>0</v>
      </c>
      <c r="CV172" s="38">
        <f t="shared" si="1419"/>
        <v>0</v>
      </c>
      <c r="CW172" s="38">
        <f t="shared" si="1419"/>
        <v>0</v>
      </c>
      <c r="CX172" s="38">
        <f t="shared" si="1419"/>
        <v>0</v>
      </c>
      <c r="CY172" s="38">
        <f t="shared" si="1419"/>
        <v>0</v>
      </c>
      <c r="CZ172" s="38">
        <f t="shared" si="1419"/>
        <v>0</v>
      </c>
      <c r="DA172" s="38">
        <f t="shared" si="1419"/>
        <v>0</v>
      </c>
      <c r="DB172" s="38">
        <f t="shared" si="1419"/>
        <v>0</v>
      </c>
      <c r="DC172" s="38">
        <f t="shared" si="1419"/>
        <v>0</v>
      </c>
      <c r="DD172" s="38">
        <f t="shared" si="1419"/>
        <v>0</v>
      </c>
      <c r="DE172" s="38">
        <f t="shared" si="1419"/>
        <v>430849833</v>
      </c>
      <c r="DF172" s="38">
        <f t="shared" si="1419"/>
        <v>536190727</v>
      </c>
      <c r="DG172" s="38">
        <f t="shared" si="1419"/>
        <v>341888966</v>
      </c>
      <c r="DH172" s="38">
        <f t="shared" si="1419"/>
        <v>341888966</v>
      </c>
      <c r="DI172" s="38">
        <f t="shared" si="1419"/>
        <v>0</v>
      </c>
      <c r="DJ172" s="38">
        <f t="shared" si="1419"/>
        <v>0</v>
      </c>
      <c r="DK172" s="38">
        <f t="shared" si="1419"/>
        <v>0</v>
      </c>
      <c r="DL172" s="38">
        <f t="shared" si="1419"/>
        <v>0</v>
      </c>
      <c r="DM172" s="38">
        <f t="shared" si="1419"/>
        <v>0</v>
      </c>
      <c r="DN172" s="38">
        <f t="shared" si="1419"/>
        <v>244058328</v>
      </c>
      <c r="DO172" s="38">
        <f t="shared" si="1419"/>
        <v>124501361</v>
      </c>
      <c r="DP172" s="38">
        <f t="shared" si="1419"/>
        <v>72059385</v>
      </c>
      <c r="DQ172" s="38">
        <f t="shared" si="1419"/>
        <v>72059385</v>
      </c>
      <c r="DR172" s="38">
        <f t="shared" si="1419"/>
        <v>0</v>
      </c>
      <c r="DS172" s="38">
        <f t="shared" si="1419"/>
        <v>59647000</v>
      </c>
      <c r="DT172" s="38">
        <f t="shared" si="1419"/>
        <v>150000000</v>
      </c>
      <c r="DU172" s="38">
        <f t="shared" si="1419"/>
        <v>149080000</v>
      </c>
      <c r="DV172" s="38">
        <f t="shared" si="1419"/>
        <v>149080000</v>
      </c>
      <c r="DW172" s="38">
        <f t="shared" si="1419"/>
        <v>0</v>
      </c>
      <c r="DX172" s="38">
        <f t="shared" si="1419"/>
        <v>0</v>
      </c>
      <c r="DY172" s="38">
        <f t="shared" ref="DY172:EW172" si="1420">SUM(DY173)</f>
        <v>176268649</v>
      </c>
      <c r="DZ172" s="38">
        <f t="shared" si="1420"/>
        <v>35690915</v>
      </c>
      <c r="EA172" s="38">
        <f t="shared" si="1420"/>
        <v>35690915</v>
      </c>
      <c r="EB172" s="38">
        <f t="shared" si="1420"/>
        <v>0</v>
      </c>
      <c r="EC172" s="38">
        <f t="shared" si="1420"/>
        <v>0</v>
      </c>
      <c r="ED172" s="38">
        <f t="shared" si="1420"/>
        <v>0</v>
      </c>
      <c r="EE172" s="38">
        <f t="shared" si="1420"/>
        <v>0</v>
      </c>
      <c r="EF172" s="38">
        <f t="shared" si="1420"/>
        <v>0</v>
      </c>
      <c r="EG172" s="38">
        <f t="shared" si="1420"/>
        <v>0</v>
      </c>
      <c r="EH172" s="38">
        <f t="shared" si="1420"/>
        <v>0</v>
      </c>
      <c r="EI172" s="38">
        <f t="shared" si="1420"/>
        <v>0</v>
      </c>
      <c r="EJ172" s="38">
        <f t="shared" si="1420"/>
        <v>0</v>
      </c>
      <c r="EK172" s="38">
        <f t="shared" si="1420"/>
        <v>0</v>
      </c>
      <c r="EL172" s="38">
        <f t="shared" si="1420"/>
        <v>0</v>
      </c>
      <c r="EM172" s="38">
        <f t="shared" si="1420"/>
        <v>0</v>
      </c>
      <c r="EN172" s="38">
        <f t="shared" si="1420"/>
        <v>0</v>
      </c>
      <c r="EO172" s="38">
        <f t="shared" si="1420"/>
        <v>0</v>
      </c>
      <c r="EP172" s="38">
        <f t="shared" si="1420"/>
        <v>0</v>
      </c>
      <c r="EQ172" s="38">
        <f t="shared" si="1420"/>
        <v>0</v>
      </c>
      <c r="ER172" s="38">
        <f t="shared" si="1420"/>
        <v>0</v>
      </c>
      <c r="ES172" s="38">
        <f t="shared" si="1420"/>
        <v>0</v>
      </c>
      <c r="ET172" s="38">
        <f t="shared" si="1420"/>
        <v>0</v>
      </c>
      <c r="EU172" s="38">
        <f t="shared" si="1420"/>
        <v>0</v>
      </c>
      <c r="EV172" s="38">
        <f t="shared" si="1420"/>
        <v>0</v>
      </c>
      <c r="EW172" s="38">
        <f t="shared" si="1420"/>
        <v>303705328</v>
      </c>
      <c r="EX172" s="38">
        <f t="shared" ref="EX172:IW172" si="1421">SUM(EX173)</f>
        <v>450770010</v>
      </c>
      <c r="EY172" s="38">
        <f t="shared" si="1421"/>
        <v>256830300</v>
      </c>
      <c r="EZ172" s="38">
        <f t="shared" si="1421"/>
        <v>256830300</v>
      </c>
      <c r="FA172" s="38">
        <f t="shared" si="1421"/>
        <v>0</v>
      </c>
      <c r="FB172" s="38">
        <f t="shared" si="1421"/>
        <v>0</v>
      </c>
      <c r="FC172" s="38">
        <f t="shared" si="1421"/>
        <v>0</v>
      </c>
      <c r="FD172" s="38">
        <f t="shared" si="1421"/>
        <v>0</v>
      </c>
      <c r="FE172" s="38">
        <f t="shared" si="1421"/>
        <v>0</v>
      </c>
      <c r="FF172" s="38">
        <f t="shared" si="1421"/>
        <v>0</v>
      </c>
      <c r="FG172" s="38">
        <f t="shared" si="1421"/>
        <v>251380078</v>
      </c>
      <c r="FH172" s="38">
        <f t="shared" si="1421"/>
        <v>219596501</v>
      </c>
      <c r="FI172" s="38">
        <f t="shared" si="1421"/>
        <v>86159591</v>
      </c>
      <c r="FJ172" s="38">
        <f t="shared" si="1421"/>
        <v>86159591</v>
      </c>
      <c r="FK172" s="38">
        <f t="shared" si="1421"/>
        <v>0</v>
      </c>
      <c r="FL172" s="38">
        <f t="shared" si="1421"/>
        <v>30000000</v>
      </c>
      <c r="FM172" s="38">
        <f t="shared" si="1421"/>
        <v>149180526</v>
      </c>
      <c r="FN172" s="38">
        <f t="shared" si="1421"/>
        <v>144092293</v>
      </c>
      <c r="FO172" s="38">
        <f t="shared" si="1421"/>
        <v>144092293</v>
      </c>
      <c r="FP172" s="38">
        <f t="shared" si="1421"/>
        <v>0</v>
      </c>
      <c r="FQ172" s="38">
        <f t="shared" si="1421"/>
        <v>0</v>
      </c>
      <c r="FR172" s="38">
        <f t="shared" si="1421"/>
        <v>173782366</v>
      </c>
      <c r="FS172" s="38">
        <f t="shared" si="1421"/>
        <v>80627300</v>
      </c>
      <c r="FT172" s="38">
        <f t="shared" si="1421"/>
        <v>80627300</v>
      </c>
      <c r="FU172" s="38">
        <f t="shared" si="1421"/>
        <v>0</v>
      </c>
      <c r="FV172" s="38">
        <f t="shared" si="1421"/>
        <v>0</v>
      </c>
      <c r="FW172" s="38">
        <f t="shared" si="1421"/>
        <v>0</v>
      </c>
      <c r="FX172" s="38">
        <f t="shared" si="1421"/>
        <v>0</v>
      </c>
      <c r="FY172" s="38">
        <f t="shared" si="1421"/>
        <v>0</v>
      </c>
      <c r="FZ172" s="38">
        <f t="shared" si="1421"/>
        <v>0</v>
      </c>
      <c r="GA172" s="38">
        <f t="shared" si="1421"/>
        <v>0</v>
      </c>
      <c r="GB172" s="38">
        <f t="shared" si="1421"/>
        <v>0</v>
      </c>
      <c r="GC172" s="38">
        <f t="shared" si="1421"/>
        <v>0</v>
      </c>
      <c r="GD172" s="38">
        <f t="shared" si="1421"/>
        <v>0</v>
      </c>
      <c r="GE172" s="38">
        <f t="shared" si="1421"/>
        <v>0</v>
      </c>
      <c r="GF172" s="38">
        <f t="shared" si="1421"/>
        <v>0</v>
      </c>
      <c r="GG172" s="38">
        <f t="shared" si="1421"/>
        <v>0</v>
      </c>
      <c r="GH172" s="38">
        <f t="shared" si="1421"/>
        <v>0</v>
      </c>
      <c r="GI172" s="38">
        <f t="shared" si="1421"/>
        <v>0</v>
      </c>
      <c r="GJ172" s="38">
        <f t="shared" si="1421"/>
        <v>0</v>
      </c>
      <c r="GK172" s="38">
        <f t="shared" si="1421"/>
        <v>0</v>
      </c>
      <c r="GL172" s="38">
        <f t="shared" si="1421"/>
        <v>0</v>
      </c>
      <c r="GM172" s="38">
        <f t="shared" si="1421"/>
        <v>0</v>
      </c>
      <c r="GN172" s="38">
        <f t="shared" si="1421"/>
        <v>0</v>
      </c>
      <c r="GO172" s="38">
        <f t="shared" si="1421"/>
        <v>0</v>
      </c>
      <c r="GP172" s="38">
        <f t="shared" si="1421"/>
        <v>0</v>
      </c>
      <c r="GQ172" s="38">
        <f t="shared" si="1421"/>
        <v>0</v>
      </c>
      <c r="GR172" s="38">
        <f t="shared" si="1421"/>
        <v>0</v>
      </c>
      <c r="GS172" s="38">
        <f t="shared" si="1421"/>
        <v>0</v>
      </c>
      <c r="GT172" s="38">
        <f t="shared" si="1421"/>
        <v>0</v>
      </c>
      <c r="GU172" s="38">
        <f t="shared" si="1421"/>
        <v>281380078</v>
      </c>
      <c r="GV172" s="38">
        <f t="shared" si="1421"/>
        <v>542559393</v>
      </c>
      <c r="GW172" s="38">
        <f t="shared" si="1421"/>
        <v>310879184</v>
      </c>
      <c r="GX172" s="38">
        <f t="shared" si="1421"/>
        <v>310879184</v>
      </c>
      <c r="GY172" s="724">
        <f t="shared" si="1421"/>
        <v>0</v>
      </c>
      <c r="GZ172" s="38">
        <f t="shared" si="1421"/>
        <v>0</v>
      </c>
      <c r="HA172" s="38">
        <f t="shared" si="1421"/>
        <v>0</v>
      </c>
      <c r="HB172" s="38">
        <f t="shared" si="1421"/>
        <v>0</v>
      </c>
      <c r="HC172" s="38">
        <f t="shared" si="1421"/>
        <v>0</v>
      </c>
      <c r="HD172" s="38">
        <f t="shared" si="1421"/>
        <v>0</v>
      </c>
      <c r="HE172" s="38">
        <f t="shared" si="1421"/>
        <v>1065420764</v>
      </c>
      <c r="HF172" s="38">
        <f t="shared" si="1421"/>
        <v>792576681</v>
      </c>
      <c r="HG172" s="38">
        <f t="shared" si="1421"/>
        <v>383826727</v>
      </c>
      <c r="HH172" s="38">
        <f t="shared" si="1421"/>
        <v>383826727</v>
      </c>
      <c r="HI172" s="38">
        <f t="shared" si="1421"/>
        <v>0</v>
      </c>
      <c r="HJ172" s="38">
        <f t="shared" si="1421"/>
        <v>343547000</v>
      </c>
      <c r="HK172" s="38">
        <f t="shared" si="1421"/>
        <v>759758169</v>
      </c>
      <c r="HL172" s="38">
        <f t="shared" si="1421"/>
        <v>627706159</v>
      </c>
      <c r="HM172" s="38">
        <f t="shared" si="1421"/>
        <v>627706159</v>
      </c>
      <c r="HN172" s="38">
        <f t="shared" si="1421"/>
        <v>0</v>
      </c>
      <c r="HO172" s="38">
        <f t="shared" si="1421"/>
        <v>0</v>
      </c>
      <c r="HP172" s="38">
        <f t="shared" si="1421"/>
        <v>350051015</v>
      </c>
      <c r="HQ172" s="38">
        <f t="shared" si="1421"/>
        <v>116318215</v>
      </c>
      <c r="HR172" s="38">
        <f t="shared" si="1421"/>
        <v>116318215</v>
      </c>
      <c r="HS172" s="38">
        <f t="shared" si="1421"/>
        <v>0</v>
      </c>
      <c r="HT172" s="38">
        <f t="shared" si="1421"/>
        <v>0</v>
      </c>
      <c r="HU172" s="38">
        <f t="shared" si="1421"/>
        <v>0</v>
      </c>
      <c r="HV172" s="38">
        <f t="shared" si="1421"/>
        <v>0</v>
      </c>
      <c r="HW172" s="38">
        <f t="shared" si="1421"/>
        <v>0</v>
      </c>
      <c r="HX172" s="38">
        <f t="shared" si="1421"/>
        <v>0</v>
      </c>
      <c r="HY172" s="38">
        <f t="shared" si="1421"/>
        <v>0</v>
      </c>
      <c r="HZ172" s="38">
        <f t="shared" si="1421"/>
        <v>0</v>
      </c>
      <c r="IA172" s="38">
        <f t="shared" si="1421"/>
        <v>0</v>
      </c>
      <c r="IB172" s="38">
        <f t="shared" si="1421"/>
        <v>0</v>
      </c>
      <c r="IC172" s="38">
        <f t="shared" si="1421"/>
        <v>0</v>
      </c>
      <c r="ID172" s="38">
        <f t="shared" si="1421"/>
        <v>0</v>
      </c>
      <c r="IE172" s="38">
        <f t="shared" si="1421"/>
        <v>0</v>
      </c>
      <c r="IF172" s="38">
        <f t="shared" si="1421"/>
        <v>0</v>
      </c>
      <c r="IG172" s="38">
        <f t="shared" si="1421"/>
        <v>0</v>
      </c>
      <c r="IH172" s="38">
        <f t="shared" si="1421"/>
        <v>0</v>
      </c>
      <c r="II172" s="38">
        <f t="shared" si="1421"/>
        <v>0</v>
      </c>
      <c r="IJ172" s="38">
        <f t="shared" si="1421"/>
        <v>0</v>
      </c>
      <c r="IK172" s="38">
        <f t="shared" si="1421"/>
        <v>0</v>
      </c>
      <c r="IL172" s="38">
        <f t="shared" si="1421"/>
        <v>0</v>
      </c>
      <c r="IM172" s="38">
        <f t="shared" si="1421"/>
        <v>0</v>
      </c>
      <c r="IN172" s="38">
        <f t="shared" si="1421"/>
        <v>0</v>
      </c>
      <c r="IO172" s="38">
        <f t="shared" si="1421"/>
        <v>0</v>
      </c>
      <c r="IP172" s="38">
        <f t="shared" si="1421"/>
        <v>0</v>
      </c>
      <c r="IQ172" s="38">
        <f t="shared" si="1421"/>
        <v>0</v>
      </c>
      <c r="IR172" s="38">
        <f t="shared" si="1421"/>
        <v>0</v>
      </c>
      <c r="IS172" s="38">
        <f t="shared" si="1421"/>
        <v>1408967764</v>
      </c>
      <c r="IT172" s="38">
        <f t="shared" si="1421"/>
        <v>1902385865</v>
      </c>
      <c r="IU172" s="38">
        <f t="shared" si="1421"/>
        <v>1127851101</v>
      </c>
      <c r="IV172" s="38">
        <f t="shared" si="1421"/>
        <v>1127851101</v>
      </c>
      <c r="IW172" s="38">
        <f t="shared" si="1421"/>
        <v>0</v>
      </c>
    </row>
    <row r="173" spans="1:257" ht="126.75" customHeight="1" x14ac:dyDescent="0.2">
      <c r="A173" s="346"/>
      <c r="B173" s="346"/>
      <c r="C173" s="299">
        <v>6</v>
      </c>
      <c r="D173" s="542" t="s">
        <v>230</v>
      </c>
      <c r="E173" s="272" t="s">
        <v>127</v>
      </c>
      <c r="F173" s="272" t="s">
        <v>128</v>
      </c>
      <c r="G173" s="273">
        <v>119</v>
      </c>
      <c r="H173" s="848" t="s">
        <v>418</v>
      </c>
      <c r="I173" s="282" t="s">
        <v>400</v>
      </c>
      <c r="J173" s="270" t="s">
        <v>401</v>
      </c>
      <c r="K173" s="479">
        <v>5</v>
      </c>
      <c r="L173" s="322" t="s">
        <v>73</v>
      </c>
      <c r="M173" s="299">
        <v>10</v>
      </c>
      <c r="N173" s="299">
        <v>32</v>
      </c>
      <c r="O173" s="267">
        <v>7</v>
      </c>
      <c r="P173" s="424">
        <v>7</v>
      </c>
      <c r="Q173" s="299">
        <v>9</v>
      </c>
      <c r="R173" s="275"/>
      <c r="S173" s="426">
        <v>11</v>
      </c>
      <c r="T173" s="299">
        <v>9</v>
      </c>
      <c r="U173" s="299"/>
      <c r="V173" s="424">
        <v>9</v>
      </c>
      <c r="W173" s="299">
        <v>7</v>
      </c>
      <c r="X173" s="322"/>
      <c r="Y173" s="763">
        <v>8</v>
      </c>
      <c r="Z173" s="427">
        <f>BM173/BM172</f>
        <v>1</v>
      </c>
      <c r="AA173" s="272">
        <v>11</v>
      </c>
      <c r="AB173" s="271" t="s">
        <v>229</v>
      </c>
      <c r="AC173" s="45"/>
      <c r="AD173" s="42"/>
      <c r="AE173" s="41"/>
      <c r="AF173" s="41"/>
      <c r="AG173" s="45">
        <v>333032525</v>
      </c>
      <c r="AH173" s="45">
        <v>312865735</v>
      </c>
      <c r="AI173" s="42">
        <v>158252651</v>
      </c>
      <c r="AJ173" s="42">
        <v>158252651</v>
      </c>
      <c r="AK173" s="47">
        <v>60000000</v>
      </c>
      <c r="AL173" s="47">
        <v>60000000</v>
      </c>
      <c r="AM173" s="42">
        <v>60000000</v>
      </c>
      <c r="AN173" s="42">
        <v>60000000</v>
      </c>
      <c r="AO173" s="46"/>
      <c r="AP173" s="47"/>
      <c r="AQ173" s="47"/>
      <c r="AR173" s="42"/>
      <c r="AS173" s="45"/>
      <c r="AT173" s="42"/>
      <c r="AU173" s="41"/>
      <c r="AV173" s="41"/>
      <c r="AW173" s="45"/>
      <c r="AX173" s="42"/>
      <c r="AY173" s="42"/>
      <c r="AZ173" s="42"/>
      <c r="BA173" s="45"/>
      <c r="BB173" s="42"/>
      <c r="BC173" s="42"/>
      <c r="BD173" s="42"/>
      <c r="BE173" s="45"/>
      <c r="BF173" s="42"/>
      <c r="BG173" s="41"/>
      <c r="BH173" s="41"/>
      <c r="BI173" s="45"/>
      <c r="BJ173" s="42"/>
      <c r="BK173" s="42"/>
      <c r="BL173" s="42"/>
      <c r="BM173" s="40">
        <f>+AC173+AG173+AK173+AO173+AS173+AW173+BA173+BE173+BI173</f>
        <v>393032525</v>
      </c>
      <c r="BN173" s="41">
        <f>AD173+AH173+AL173+AP173+AT173+AX173+BB173+BF173+BJ173</f>
        <v>372865735</v>
      </c>
      <c r="BO173" s="41">
        <f>AE173+AI173+AM173+AQ173+AU173+AY173+BC173+BG173+BK173</f>
        <v>218252651</v>
      </c>
      <c r="BP173" s="41">
        <f>AF173+AJ173+AN173+AR173+AV173+AZ173+BD173+BH173+BL173</f>
        <v>218252651</v>
      </c>
      <c r="BQ173" s="87"/>
      <c r="BR173" s="87"/>
      <c r="BS173" s="87"/>
      <c r="BT173" s="87"/>
      <c r="BU173" s="87">
        <v>236949833</v>
      </c>
      <c r="BV173" s="87">
        <v>135613084</v>
      </c>
      <c r="BW173" s="87">
        <v>67355100</v>
      </c>
      <c r="BX173" s="87">
        <v>67355100</v>
      </c>
      <c r="BY173" s="87"/>
      <c r="BZ173" s="86">
        <v>193900000</v>
      </c>
      <c r="CA173" s="86">
        <v>400577643</v>
      </c>
      <c r="CB173" s="86">
        <v>274533866</v>
      </c>
      <c r="CC173" s="86">
        <v>274533866</v>
      </c>
      <c r="CD173" s="86"/>
      <c r="CE173" s="86"/>
      <c r="CF173" s="86"/>
      <c r="CG173" s="86"/>
      <c r="CH173" s="86"/>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2">
        <f>BQ173+BU173+BZ173+CE173+CI173+CM173+CQ173+CV173+DA173</f>
        <v>430849833</v>
      </c>
      <c r="DF173" s="102">
        <f>BR173+BV173+CA173+CF173+CJ173+CN173+CR173+CW173+DB173</f>
        <v>536190727</v>
      </c>
      <c r="DG173" s="102">
        <f>BS173+BW173+CB173+CG173+CK173+CO173+CS173+CX173+DC173</f>
        <v>341888966</v>
      </c>
      <c r="DH173" s="102">
        <f>BT173+BX173+CC173+CH173+CL173+CP173+CT173+CY173+DD173</f>
        <v>341888966</v>
      </c>
      <c r="DI173" s="102"/>
      <c r="DJ173" s="88"/>
      <c r="DK173" s="57"/>
      <c r="DL173" s="88"/>
      <c r="DM173" s="88"/>
      <c r="DN173" s="88">
        <v>244058328</v>
      </c>
      <c r="DO173" s="57">
        <v>124501361</v>
      </c>
      <c r="DP173" s="88">
        <v>72059385</v>
      </c>
      <c r="DQ173" s="88">
        <v>72059385</v>
      </c>
      <c r="DR173" s="88"/>
      <c r="DS173" s="57">
        <v>59647000</v>
      </c>
      <c r="DT173" s="818">
        <v>150000000</v>
      </c>
      <c r="DU173" s="818">
        <v>149080000</v>
      </c>
      <c r="DV173" s="818">
        <v>149080000</v>
      </c>
      <c r="DW173" s="818"/>
      <c r="DX173" s="57"/>
      <c r="DY173" s="818">
        <v>176268649</v>
      </c>
      <c r="DZ173" s="818">
        <v>35690915</v>
      </c>
      <c r="EA173" s="818">
        <v>35690915</v>
      </c>
      <c r="EB173" s="818"/>
      <c r="EC173" s="88"/>
      <c r="ED173" s="88"/>
      <c r="EE173" s="88"/>
      <c r="EF173" s="88"/>
      <c r="EG173" s="88"/>
      <c r="EH173" s="88"/>
      <c r="EI173" s="88"/>
      <c r="EJ173" s="88"/>
      <c r="EK173" s="88"/>
      <c r="EL173" s="88"/>
      <c r="EM173" s="88"/>
      <c r="EN173" s="88"/>
      <c r="EO173" s="88"/>
      <c r="EP173" s="88"/>
      <c r="EQ173" s="88"/>
      <c r="ER173" s="88"/>
      <c r="ES173" s="88"/>
      <c r="ET173" s="87"/>
      <c r="EU173" s="87"/>
      <c r="EV173" s="87"/>
      <c r="EW173" s="82">
        <f>DJ173+DN173+DS173+DX173+EB173+EF173+EJ173+EN173+ES173</f>
        <v>303705328</v>
      </c>
      <c r="EX173" s="89">
        <f>DK173+DO173+DT173+DY173+EC173+EG173+EK173+EO173+ET173</f>
        <v>450770010</v>
      </c>
      <c r="EY173" s="90">
        <f>DL173+DP173+DU173+DZ173+ED173+EH173+EL173+EP173+EU173</f>
        <v>256830300</v>
      </c>
      <c r="EZ173" s="90">
        <f>DM173+DQ173+DV173+EA173+EE173+EI173+EM173+EQ173+EV173</f>
        <v>256830300</v>
      </c>
      <c r="FA173" s="173"/>
      <c r="FB173" s="87"/>
      <c r="FC173" s="88"/>
      <c r="FD173" s="88"/>
      <c r="FE173" s="88"/>
      <c r="FF173" s="133"/>
      <c r="FG173" s="87">
        <v>251380078</v>
      </c>
      <c r="FH173" s="788">
        <v>219596501</v>
      </c>
      <c r="FI173" s="788">
        <v>86159591</v>
      </c>
      <c r="FJ173" s="788">
        <v>86159591</v>
      </c>
      <c r="FK173" s="788"/>
      <c r="FL173" s="88">
        <v>30000000</v>
      </c>
      <c r="FM173" s="788">
        <v>149180526</v>
      </c>
      <c r="FN173" s="788">
        <v>144092293</v>
      </c>
      <c r="FO173" s="788">
        <v>144092293</v>
      </c>
      <c r="FP173" s="788"/>
      <c r="FQ173" s="87"/>
      <c r="FR173" s="788">
        <v>173782366</v>
      </c>
      <c r="FS173" s="87">
        <v>80627300</v>
      </c>
      <c r="FT173" s="87">
        <v>80627300</v>
      </c>
      <c r="FU173" s="87"/>
      <c r="FV173" s="87"/>
      <c r="FW173" s="87"/>
      <c r="FX173" s="87"/>
      <c r="FY173" s="87"/>
      <c r="FZ173" s="87"/>
      <c r="GA173" s="87"/>
      <c r="GB173" s="87"/>
      <c r="GC173" s="87"/>
      <c r="GD173" s="87"/>
      <c r="GE173" s="87"/>
      <c r="GF173" s="87"/>
      <c r="GG173" s="87"/>
      <c r="GH173" s="87"/>
      <c r="GI173" s="87"/>
      <c r="GJ173" s="87"/>
      <c r="GK173" s="87"/>
      <c r="GL173" s="87"/>
      <c r="GM173" s="87"/>
      <c r="GN173" s="87"/>
      <c r="GO173" s="87"/>
      <c r="GP173" s="87"/>
      <c r="GQ173" s="87"/>
      <c r="GR173" s="87"/>
      <c r="GS173" s="87"/>
      <c r="GT173" s="87"/>
      <c r="GU173" s="82">
        <f>FB173+FG173+FL173+FQ173+FV173+GA173+GF173+GK173+GP173</f>
        <v>281380078</v>
      </c>
      <c r="GV173" s="82">
        <f>GQ173+GL173+GG173+GB173+FW173+FR173+FM173+FH173+FC173</f>
        <v>542559393</v>
      </c>
      <c r="GW173" s="82">
        <f>GR173+GM173+GH173+GC173+FX173+FS173+FN173+FI173+FD173</f>
        <v>310879184</v>
      </c>
      <c r="GX173" s="82">
        <f>GS173+GN173+GI173+GD173+FY173+FT173+FO173+FJ173+FE173</f>
        <v>310879184</v>
      </c>
      <c r="GY173" s="792">
        <f>GT173+GO173+GJ173+GE173+FZ173+FU173+FP173+FK173+FF173</f>
        <v>0</v>
      </c>
      <c r="GZ173" s="792">
        <f>AC173+BQ173+DJ173+FB173</f>
        <v>0</v>
      </c>
      <c r="HA173" s="792">
        <f>AD173+BR173+DK173+FC173</f>
        <v>0</v>
      </c>
      <c r="HB173" s="792">
        <f>AE173+BS173+DL173+FD173</f>
        <v>0</v>
      </c>
      <c r="HC173" s="792">
        <f>AF173+BT173+DM173+FE173</f>
        <v>0</v>
      </c>
      <c r="HD173" s="792">
        <f>FF173</f>
        <v>0</v>
      </c>
      <c r="HE173" s="792">
        <f>AG173+BU173+DN173+FG173</f>
        <v>1065420764</v>
      </c>
      <c r="HF173" s="792">
        <f>AH173+BV173+DO173+FH173</f>
        <v>792576681</v>
      </c>
      <c r="HG173" s="792">
        <f>AI173+BW173+DP173+FI173</f>
        <v>383826727</v>
      </c>
      <c r="HH173" s="792">
        <f>AJ173+BX173+DQ173+FJ173</f>
        <v>383826727</v>
      </c>
      <c r="HI173" s="792">
        <f>BY173+DR173+FK173</f>
        <v>0</v>
      </c>
      <c r="HJ173" s="792">
        <f>AK173+BZ173+DS173+FL173</f>
        <v>343547000</v>
      </c>
      <c r="HK173" s="792">
        <f>AL173+CA173+DT173+FM173</f>
        <v>759758169</v>
      </c>
      <c r="HL173" s="792">
        <f>AM173+CB173+DU173+FN173</f>
        <v>627706159</v>
      </c>
      <c r="HM173" s="792">
        <f>AN173+CC173+DV173+FO173</f>
        <v>627706159</v>
      </c>
      <c r="HN173" s="792">
        <f>CD173+DW173+FP173</f>
        <v>0</v>
      </c>
      <c r="HO173" s="792">
        <f>AO173+CE173+DX173+FQ173</f>
        <v>0</v>
      </c>
      <c r="HP173" s="792">
        <f>AP173+CF173+DY173+FR173</f>
        <v>350051015</v>
      </c>
      <c r="HQ173" s="792">
        <f>AQ173+CG173+DZ173+FS173</f>
        <v>116318215</v>
      </c>
      <c r="HR173" s="792">
        <f>AR173+CH173+EA173+FT173</f>
        <v>116318215</v>
      </c>
      <c r="HS173" s="792">
        <f>FU173</f>
        <v>0</v>
      </c>
      <c r="HT173" s="792">
        <f>AS173+CI173+EB173+FV173</f>
        <v>0</v>
      </c>
      <c r="HU173" s="792">
        <f>AT173+CJ173+EC173+FW173</f>
        <v>0</v>
      </c>
      <c r="HV173" s="792">
        <f>AU173+CK173+ED173+FX173</f>
        <v>0</v>
      </c>
      <c r="HW173" s="792">
        <f>AV173+CL173+EE173+FY173</f>
        <v>0</v>
      </c>
      <c r="HX173" s="792">
        <f>FZ173</f>
        <v>0</v>
      </c>
      <c r="HY173" s="792">
        <f>AW173+CM173+EF173+GA173</f>
        <v>0</v>
      </c>
      <c r="HZ173" s="792">
        <f>AX173+CN173+EG173+GB173</f>
        <v>0</v>
      </c>
      <c r="IA173" s="792">
        <f>AY173+CO173+EH173+GC173</f>
        <v>0</v>
      </c>
      <c r="IB173" s="792">
        <f>AZ173+CP173+EI173+GD173</f>
        <v>0</v>
      </c>
      <c r="IC173" s="792">
        <f>GE173</f>
        <v>0</v>
      </c>
      <c r="ID173" s="792">
        <f>BA173+CQ173+EJ173+GF173</f>
        <v>0</v>
      </c>
      <c r="IE173" s="792">
        <f>BB173+CR173+EK173+GG173</f>
        <v>0</v>
      </c>
      <c r="IF173" s="792">
        <f>BC173+CS173+EL173+GH173</f>
        <v>0</v>
      </c>
      <c r="IG173" s="792">
        <f>BD173+CT173+EM173+GI173</f>
        <v>0</v>
      </c>
      <c r="IH173" s="792">
        <f>CU173+GJ173</f>
        <v>0</v>
      </c>
      <c r="II173" s="792">
        <f>BE173+CV173+EN173+GK173</f>
        <v>0</v>
      </c>
      <c r="IJ173" s="792">
        <f>BF173+CW173+EO173+GL173</f>
        <v>0</v>
      </c>
      <c r="IK173" s="792">
        <f>BG173+CX173+EP173+GM173</f>
        <v>0</v>
      </c>
      <c r="IL173" s="792">
        <f>BH173+CY173+EQ173+GM173</f>
        <v>0</v>
      </c>
      <c r="IM173" s="792">
        <f>CZ173+ER173+GO173</f>
        <v>0</v>
      </c>
      <c r="IN173" s="792">
        <f>BI173+DA173+ES173+GP173</f>
        <v>0</v>
      </c>
      <c r="IO173" s="792"/>
      <c r="IP173" s="792"/>
      <c r="IQ173" s="792"/>
      <c r="IR173" s="792"/>
      <c r="IS173" s="792">
        <f>GZ173+HE173+HJ173+HO173+HT173+HY173+ID173+II173+IN173</f>
        <v>1408967764</v>
      </c>
      <c r="IT173" s="792">
        <f>HA173+HF173+HK173+HP173+HU173+HZ173+IE173+IJ173+IO173</f>
        <v>1902385865</v>
      </c>
      <c r="IU173" s="792">
        <f>HB173+HG173+HL173+HQ173+HV173+IA173+IF173+IK173+IP173</f>
        <v>1127851101</v>
      </c>
      <c r="IV173" s="792">
        <f>HC173+HH173+HM173+HR173+HW173+IB173+IG173+IL173+IQ173</f>
        <v>1127851101</v>
      </c>
      <c r="IW173" s="793">
        <f>HD173+HI173+HN173+HS173+HX173+IC173+IH173+IM173+IR173</f>
        <v>0</v>
      </c>
    </row>
    <row r="174" spans="1:257" ht="24.75" customHeight="1" x14ac:dyDescent="0.2">
      <c r="A174" s="346"/>
      <c r="B174" s="346"/>
      <c r="C174" s="252">
        <v>33</v>
      </c>
      <c r="D174" s="253" t="s">
        <v>419</v>
      </c>
      <c r="E174" s="256"/>
      <c r="F174" s="256"/>
      <c r="G174" s="255"/>
      <c r="H174" s="255"/>
      <c r="I174" s="255"/>
      <c r="J174" s="255"/>
      <c r="K174" s="255"/>
      <c r="L174" s="255"/>
      <c r="M174" s="255"/>
      <c r="N174" s="255"/>
      <c r="O174" s="255"/>
      <c r="P174" s="255"/>
      <c r="Q174" s="255"/>
      <c r="R174" s="255"/>
      <c r="S174" s="255"/>
      <c r="T174" s="255"/>
      <c r="U174" s="255"/>
      <c r="V174" s="255"/>
      <c r="W174" s="255"/>
      <c r="X174" s="255"/>
      <c r="Y174" s="312"/>
      <c r="Z174" s="255"/>
      <c r="AA174" s="255"/>
      <c r="AB174" s="255"/>
      <c r="AC174" s="38">
        <f t="shared" ref="AC174:BL174" si="1422">SUM(AC175:AC176)</f>
        <v>0</v>
      </c>
      <c r="AD174" s="38">
        <f t="shared" si="1422"/>
        <v>0</v>
      </c>
      <c r="AE174" s="38">
        <f t="shared" si="1422"/>
        <v>0</v>
      </c>
      <c r="AF174" s="38">
        <f t="shared" si="1422"/>
        <v>0</v>
      </c>
      <c r="AG174" s="38">
        <f t="shared" si="1422"/>
        <v>0</v>
      </c>
      <c r="AH174" s="38">
        <f t="shared" si="1422"/>
        <v>0</v>
      </c>
      <c r="AI174" s="38">
        <f t="shared" si="1422"/>
        <v>0</v>
      </c>
      <c r="AJ174" s="38">
        <f t="shared" si="1422"/>
        <v>0</v>
      </c>
      <c r="AK174" s="38">
        <f t="shared" si="1422"/>
        <v>30000000</v>
      </c>
      <c r="AL174" s="38">
        <f t="shared" si="1422"/>
        <v>30000000</v>
      </c>
      <c r="AM174" s="38">
        <f t="shared" si="1422"/>
        <v>28000000</v>
      </c>
      <c r="AN174" s="38">
        <f t="shared" si="1422"/>
        <v>28000000</v>
      </c>
      <c r="AO174" s="38">
        <f t="shared" si="1422"/>
        <v>0</v>
      </c>
      <c r="AP174" s="38">
        <f t="shared" si="1422"/>
        <v>0</v>
      </c>
      <c r="AQ174" s="38">
        <f t="shared" si="1422"/>
        <v>0</v>
      </c>
      <c r="AR174" s="38">
        <f t="shared" si="1422"/>
        <v>0</v>
      </c>
      <c r="AS174" s="38">
        <f t="shared" si="1422"/>
        <v>0</v>
      </c>
      <c r="AT174" s="38">
        <f t="shared" si="1422"/>
        <v>0</v>
      </c>
      <c r="AU174" s="38">
        <f t="shared" si="1422"/>
        <v>0</v>
      </c>
      <c r="AV174" s="38">
        <f t="shared" si="1422"/>
        <v>0</v>
      </c>
      <c r="AW174" s="38">
        <f t="shared" si="1422"/>
        <v>0</v>
      </c>
      <c r="AX174" s="38">
        <f t="shared" si="1422"/>
        <v>0</v>
      </c>
      <c r="AY174" s="38">
        <f t="shared" si="1422"/>
        <v>0</v>
      </c>
      <c r="AZ174" s="38">
        <f t="shared" si="1422"/>
        <v>0</v>
      </c>
      <c r="BA174" s="38">
        <f t="shared" si="1422"/>
        <v>0</v>
      </c>
      <c r="BB174" s="38">
        <f t="shared" si="1422"/>
        <v>0</v>
      </c>
      <c r="BC174" s="38">
        <f t="shared" si="1422"/>
        <v>0</v>
      </c>
      <c r="BD174" s="38">
        <f t="shared" si="1422"/>
        <v>0</v>
      </c>
      <c r="BE174" s="38">
        <f t="shared" si="1422"/>
        <v>0</v>
      </c>
      <c r="BF174" s="38">
        <f t="shared" si="1422"/>
        <v>0</v>
      </c>
      <c r="BG174" s="38">
        <f t="shared" si="1422"/>
        <v>0</v>
      </c>
      <c r="BH174" s="38">
        <f t="shared" si="1422"/>
        <v>0</v>
      </c>
      <c r="BI174" s="38">
        <f t="shared" si="1422"/>
        <v>0</v>
      </c>
      <c r="BJ174" s="38">
        <f t="shared" si="1422"/>
        <v>0</v>
      </c>
      <c r="BK174" s="38">
        <f t="shared" si="1422"/>
        <v>0</v>
      </c>
      <c r="BL174" s="38">
        <f t="shared" si="1422"/>
        <v>0</v>
      </c>
      <c r="BM174" s="38">
        <f t="shared" ref="BM174:DX174" si="1423">SUM(BM175:BM176)</f>
        <v>30000000</v>
      </c>
      <c r="BN174" s="38">
        <f t="shared" si="1423"/>
        <v>30000000</v>
      </c>
      <c r="BO174" s="38">
        <f t="shared" si="1423"/>
        <v>28000000</v>
      </c>
      <c r="BP174" s="38">
        <f t="shared" si="1423"/>
        <v>28000000</v>
      </c>
      <c r="BQ174" s="38">
        <f t="shared" si="1423"/>
        <v>0</v>
      </c>
      <c r="BR174" s="38">
        <f t="shared" si="1423"/>
        <v>0</v>
      </c>
      <c r="BS174" s="38">
        <f t="shared" si="1423"/>
        <v>0</v>
      </c>
      <c r="BT174" s="38">
        <f t="shared" si="1423"/>
        <v>0</v>
      </c>
      <c r="BU174" s="38">
        <f t="shared" si="1423"/>
        <v>0</v>
      </c>
      <c r="BV174" s="38">
        <f t="shared" si="1423"/>
        <v>50000000</v>
      </c>
      <c r="BW174" s="38">
        <f t="shared" si="1423"/>
        <v>50000000</v>
      </c>
      <c r="BX174" s="38">
        <f t="shared" si="1423"/>
        <v>50000000</v>
      </c>
      <c r="BY174" s="38">
        <f t="shared" si="1423"/>
        <v>0</v>
      </c>
      <c r="BZ174" s="38">
        <f t="shared" si="1423"/>
        <v>40000000</v>
      </c>
      <c r="CA174" s="38">
        <f t="shared" si="1423"/>
        <v>100000000</v>
      </c>
      <c r="CB174" s="38">
        <f t="shared" si="1423"/>
        <v>76436000</v>
      </c>
      <c r="CC174" s="38">
        <f t="shared" si="1423"/>
        <v>76436000</v>
      </c>
      <c r="CD174" s="38">
        <f t="shared" si="1423"/>
        <v>0</v>
      </c>
      <c r="CE174" s="38">
        <f t="shared" si="1423"/>
        <v>0</v>
      </c>
      <c r="CF174" s="38">
        <f t="shared" si="1423"/>
        <v>0</v>
      </c>
      <c r="CG174" s="38">
        <f t="shared" si="1423"/>
        <v>0</v>
      </c>
      <c r="CH174" s="38">
        <f t="shared" si="1423"/>
        <v>0</v>
      </c>
      <c r="CI174" s="38">
        <f t="shared" si="1423"/>
        <v>0</v>
      </c>
      <c r="CJ174" s="38">
        <f t="shared" si="1423"/>
        <v>0</v>
      </c>
      <c r="CK174" s="38">
        <f t="shared" si="1423"/>
        <v>0</v>
      </c>
      <c r="CL174" s="38">
        <f t="shared" si="1423"/>
        <v>0</v>
      </c>
      <c r="CM174" s="38">
        <f t="shared" si="1423"/>
        <v>0</v>
      </c>
      <c r="CN174" s="38">
        <f t="shared" si="1423"/>
        <v>0</v>
      </c>
      <c r="CO174" s="38">
        <f t="shared" si="1423"/>
        <v>0</v>
      </c>
      <c r="CP174" s="38">
        <f t="shared" si="1423"/>
        <v>0</v>
      </c>
      <c r="CQ174" s="38">
        <f t="shared" si="1423"/>
        <v>0</v>
      </c>
      <c r="CR174" s="38">
        <f t="shared" si="1423"/>
        <v>0</v>
      </c>
      <c r="CS174" s="38">
        <f t="shared" si="1423"/>
        <v>0</v>
      </c>
      <c r="CT174" s="38">
        <f t="shared" si="1423"/>
        <v>0</v>
      </c>
      <c r="CU174" s="38">
        <f t="shared" si="1423"/>
        <v>0</v>
      </c>
      <c r="CV174" s="38">
        <f t="shared" si="1423"/>
        <v>0</v>
      </c>
      <c r="CW174" s="38">
        <f t="shared" si="1423"/>
        <v>0</v>
      </c>
      <c r="CX174" s="38">
        <f t="shared" si="1423"/>
        <v>0</v>
      </c>
      <c r="CY174" s="38">
        <f t="shared" si="1423"/>
        <v>0</v>
      </c>
      <c r="CZ174" s="38">
        <f t="shared" si="1423"/>
        <v>0</v>
      </c>
      <c r="DA174" s="38">
        <f t="shared" si="1423"/>
        <v>0</v>
      </c>
      <c r="DB174" s="38">
        <f t="shared" si="1423"/>
        <v>0</v>
      </c>
      <c r="DC174" s="38">
        <f t="shared" si="1423"/>
        <v>0</v>
      </c>
      <c r="DD174" s="38">
        <f t="shared" si="1423"/>
        <v>0</v>
      </c>
      <c r="DE174" s="38">
        <f t="shared" si="1423"/>
        <v>40000000</v>
      </c>
      <c r="DF174" s="38">
        <f t="shared" si="1423"/>
        <v>150000000</v>
      </c>
      <c r="DG174" s="38">
        <f t="shared" si="1423"/>
        <v>126436000</v>
      </c>
      <c r="DH174" s="38">
        <f t="shared" si="1423"/>
        <v>126436000</v>
      </c>
      <c r="DI174" s="38">
        <f t="shared" si="1423"/>
        <v>0</v>
      </c>
      <c r="DJ174" s="38">
        <f t="shared" si="1423"/>
        <v>0</v>
      </c>
      <c r="DK174" s="38">
        <f t="shared" si="1423"/>
        <v>0</v>
      </c>
      <c r="DL174" s="38">
        <f t="shared" si="1423"/>
        <v>0</v>
      </c>
      <c r="DM174" s="38">
        <f t="shared" si="1423"/>
        <v>0</v>
      </c>
      <c r="DN174" s="38">
        <f t="shared" si="1423"/>
        <v>0</v>
      </c>
      <c r="DO174" s="38">
        <f t="shared" si="1423"/>
        <v>470000000</v>
      </c>
      <c r="DP174" s="38">
        <f t="shared" si="1423"/>
        <v>20000000</v>
      </c>
      <c r="DQ174" s="38">
        <f t="shared" si="1423"/>
        <v>20000000</v>
      </c>
      <c r="DR174" s="38">
        <f t="shared" si="1423"/>
        <v>0</v>
      </c>
      <c r="DS174" s="38">
        <f t="shared" si="1423"/>
        <v>15000000</v>
      </c>
      <c r="DT174" s="38">
        <f t="shared" si="1423"/>
        <v>80000000</v>
      </c>
      <c r="DU174" s="38">
        <f t="shared" si="1423"/>
        <v>79999000</v>
      </c>
      <c r="DV174" s="38">
        <f t="shared" si="1423"/>
        <v>79999000</v>
      </c>
      <c r="DW174" s="38">
        <f t="shared" si="1423"/>
        <v>0</v>
      </c>
      <c r="DX174" s="38">
        <f t="shared" si="1423"/>
        <v>0</v>
      </c>
      <c r="DY174" s="38">
        <f t="shared" ref="DY174:EW174" si="1424">SUM(DY175:DY176)</f>
        <v>0</v>
      </c>
      <c r="DZ174" s="38">
        <f t="shared" si="1424"/>
        <v>0</v>
      </c>
      <c r="EA174" s="38">
        <f t="shared" si="1424"/>
        <v>0</v>
      </c>
      <c r="EB174" s="38">
        <f t="shared" si="1424"/>
        <v>0</v>
      </c>
      <c r="EC174" s="38">
        <f t="shared" si="1424"/>
        <v>0</v>
      </c>
      <c r="ED174" s="38">
        <f t="shared" si="1424"/>
        <v>0</v>
      </c>
      <c r="EE174" s="38">
        <f t="shared" si="1424"/>
        <v>0</v>
      </c>
      <c r="EF174" s="38">
        <f t="shared" si="1424"/>
        <v>0</v>
      </c>
      <c r="EG174" s="38">
        <f t="shared" si="1424"/>
        <v>0</v>
      </c>
      <c r="EH174" s="38">
        <f t="shared" si="1424"/>
        <v>0</v>
      </c>
      <c r="EI174" s="38">
        <f t="shared" si="1424"/>
        <v>0</v>
      </c>
      <c r="EJ174" s="38">
        <f t="shared" si="1424"/>
        <v>0</v>
      </c>
      <c r="EK174" s="38">
        <f t="shared" si="1424"/>
        <v>0</v>
      </c>
      <c r="EL174" s="38">
        <f t="shared" si="1424"/>
        <v>0</v>
      </c>
      <c r="EM174" s="38">
        <f t="shared" si="1424"/>
        <v>0</v>
      </c>
      <c r="EN174" s="38">
        <f t="shared" si="1424"/>
        <v>0</v>
      </c>
      <c r="EO174" s="38">
        <f t="shared" si="1424"/>
        <v>0</v>
      </c>
      <c r="EP174" s="38">
        <f t="shared" si="1424"/>
        <v>0</v>
      </c>
      <c r="EQ174" s="38">
        <f t="shared" si="1424"/>
        <v>0</v>
      </c>
      <c r="ER174" s="38">
        <f t="shared" si="1424"/>
        <v>0</v>
      </c>
      <c r="ES174" s="38">
        <f t="shared" si="1424"/>
        <v>0</v>
      </c>
      <c r="ET174" s="38">
        <f t="shared" si="1424"/>
        <v>0</v>
      </c>
      <c r="EU174" s="38">
        <f t="shared" si="1424"/>
        <v>0</v>
      </c>
      <c r="EV174" s="38">
        <f t="shared" si="1424"/>
        <v>0</v>
      </c>
      <c r="EW174" s="38">
        <f t="shared" si="1424"/>
        <v>15000000</v>
      </c>
      <c r="EX174" s="38">
        <f t="shared" ref="EX174:IW174" si="1425">SUM(EX175:EX176)</f>
        <v>550000000</v>
      </c>
      <c r="EY174" s="38">
        <f t="shared" si="1425"/>
        <v>99999000</v>
      </c>
      <c r="EZ174" s="38">
        <f t="shared" si="1425"/>
        <v>99999000</v>
      </c>
      <c r="FA174" s="38">
        <f t="shared" si="1425"/>
        <v>0</v>
      </c>
      <c r="FB174" s="38">
        <f t="shared" si="1425"/>
        <v>0</v>
      </c>
      <c r="FC174" s="38">
        <f t="shared" si="1425"/>
        <v>0</v>
      </c>
      <c r="FD174" s="38">
        <f t="shared" si="1425"/>
        <v>0</v>
      </c>
      <c r="FE174" s="38">
        <f t="shared" si="1425"/>
        <v>0</v>
      </c>
      <c r="FF174" s="38">
        <f t="shared" si="1425"/>
        <v>0</v>
      </c>
      <c r="FG174" s="38">
        <f t="shared" si="1425"/>
        <v>0</v>
      </c>
      <c r="FH174" s="38">
        <f t="shared" si="1425"/>
        <v>40000000</v>
      </c>
      <c r="FI174" s="38">
        <f t="shared" si="1425"/>
        <v>0</v>
      </c>
      <c r="FJ174" s="38">
        <f t="shared" si="1425"/>
        <v>0</v>
      </c>
      <c r="FK174" s="38">
        <f t="shared" si="1425"/>
        <v>0</v>
      </c>
      <c r="FL174" s="38">
        <f t="shared" si="1425"/>
        <v>15000000</v>
      </c>
      <c r="FM174" s="38">
        <f t="shared" si="1425"/>
        <v>79400000</v>
      </c>
      <c r="FN174" s="38">
        <f t="shared" si="1425"/>
        <v>72555442</v>
      </c>
      <c r="FO174" s="38">
        <f t="shared" si="1425"/>
        <v>72555442</v>
      </c>
      <c r="FP174" s="38">
        <f t="shared" si="1425"/>
        <v>0</v>
      </c>
      <c r="FQ174" s="38">
        <f t="shared" si="1425"/>
        <v>0</v>
      </c>
      <c r="FR174" s="38">
        <f t="shared" si="1425"/>
        <v>0</v>
      </c>
      <c r="FS174" s="38">
        <f t="shared" si="1425"/>
        <v>0</v>
      </c>
      <c r="FT174" s="38">
        <f t="shared" si="1425"/>
        <v>0</v>
      </c>
      <c r="FU174" s="38">
        <f t="shared" si="1425"/>
        <v>0</v>
      </c>
      <c r="FV174" s="38">
        <f t="shared" si="1425"/>
        <v>0</v>
      </c>
      <c r="FW174" s="38">
        <f t="shared" si="1425"/>
        <v>0</v>
      </c>
      <c r="FX174" s="38">
        <f t="shared" si="1425"/>
        <v>0</v>
      </c>
      <c r="FY174" s="38">
        <f t="shared" si="1425"/>
        <v>0</v>
      </c>
      <c r="FZ174" s="38">
        <f t="shared" si="1425"/>
        <v>0</v>
      </c>
      <c r="GA174" s="38">
        <f t="shared" si="1425"/>
        <v>0</v>
      </c>
      <c r="GB174" s="38">
        <f t="shared" si="1425"/>
        <v>0</v>
      </c>
      <c r="GC174" s="38">
        <f t="shared" si="1425"/>
        <v>0</v>
      </c>
      <c r="GD174" s="38">
        <f t="shared" si="1425"/>
        <v>0</v>
      </c>
      <c r="GE174" s="38">
        <f t="shared" si="1425"/>
        <v>0</v>
      </c>
      <c r="GF174" s="38">
        <f t="shared" si="1425"/>
        <v>0</v>
      </c>
      <c r="GG174" s="38">
        <f t="shared" si="1425"/>
        <v>0</v>
      </c>
      <c r="GH174" s="38">
        <f t="shared" si="1425"/>
        <v>0</v>
      </c>
      <c r="GI174" s="38">
        <f t="shared" si="1425"/>
        <v>0</v>
      </c>
      <c r="GJ174" s="38">
        <f t="shared" si="1425"/>
        <v>0</v>
      </c>
      <c r="GK174" s="38">
        <f t="shared" si="1425"/>
        <v>0</v>
      </c>
      <c r="GL174" s="38">
        <f t="shared" si="1425"/>
        <v>0</v>
      </c>
      <c r="GM174" s="38">
        <f t="shared" si="1425"/>
        <v>0</v>
      </c>
      <c r="GN174" s="38">
        <f t="shared" si="1425"/>
        <v>0</v>
      </c>
      <c r="GO174" s="38">
        <f t="shared" si="1425"/>
        <v>0</v>
      </c>
      <c r="GP174" s="38">
        <f t="shared" si="1425"/>
        <v>0</v>
      </c>
      <c r="GQ174" s="38">
        <f t="shared" si="1425"/>
        <v>0</v>
      </c>
      <c r="GR174" s="38">
        <f t="shared" si="1425"/>
        <v>0</v>
      </c>
      <c r="GS174" s="38">
        <f t="shared" si="1425"/>
        <v>0</v>
      </c>
      <c r="GT174" s="38">
        <f t="shared" si="1425"/>
        <v>0</v>
      </c>
      <c r="GU174" s="38">
        <f t="shared" si="1425"/>
        <v>15000000</v>
      </c>
      <c r="GV174" s="38">
        <f t="shared" si="1425"/>
        <v>119400000</v>
      </c>
      <c r="GW174" s="38">
        <f t="shared" si="1425"/>
        <v>72555442</v>
      </c>
      <c r="GX174" s="38">
        <f t="shared" si="1425"/>
        <v>72555442</v>
      </c>
      <c r="GY174" s="724">
        <f t="shared" si="1425"/>
        <v>0</v>
      </c>
      <c r="GZ174" s="38">
        <f t="shared" si="1425"/>
        <v>0</v>
      </c>
      <c r="HA174" s="38">
        <f t="shared" si="1425"/>
        <v>0</v>
      </c>
      <c r="HB174" s="38">
        <f t="shared" si="1425"/>
        <v>0</v>
      </c>
      <c r="HC174" s="38">
        <f t="shared" si="1425"/>
        <v>0</v>
      </c>
      <c r="HD174" s="38">
        <f t="shared" si="1425"/>
        <v>0</v>
      </c>
      <c r="HE174" s="38">
        <f t="shared" si="1425"/>
        <v>0</v>
      </c>
      <c r="HF174" s="38">
        <f t="shared" si="1425"/>
        <v>560000000</v>
      </c>
      <c r="HG174" s="38">
        <f t="shared" si="1425"/>
        <v>70000000</v>
      </c>
      <c r="HH174" s="38">
        <f t="shared" si="1425"/>
        <v>70000000</v>
      </c>
      <c r="HI174" s="38">
        <f t="shared" si="1425"/>
        <v>0</v>
      </c>
      <c r="HJ174" s="38">
        <f t="shared" si="1425"/>
        <v>100000000</v>
      </c>
      <c r="HK174" s="38">
        <f t="shared" si="1425"/>
        <v>289400000</v>
      </c>
      <c r="HL174" s="38">
        <f t="shared" si="1425"/>
        <v>256990442</v>
      </c>
      <c r="HM174" s="38">
        <f t="shared" si="1425"/>
        <v>256990442</v>
      </c>
      <c r="HN174" s="38">
        <f t="shared" si="1425"/>
        <v>0</v>
      </c>
      <c r="HO174" s="38">
        <f t="shared" si="1425"/>
        <v>0</v>
      </c>
      <c r="HP174" s="38">
        <f t="shared" si="1425"/>
        <v>0</v>
      </c>
      <c r="HQ174" s="38">
        <f t="shared" si="1425"/>
        <v>0</v>
      </c>
      <c r="HR174" s="38">
        <f t="shared" si="1425"/>
        <v>0</v>
      </c>
      <c r="HS174" s="38">
        <f t="shared" si="1425"/>
        <v>0</v>
      </c>
      <c r="HT174" s="38">
        <f t="shared" si="1425"/>
        <v>0</v>
      </c>
      <c r="HU174" s="38">
        <f t="shared" si="1425"/>
        <v>0</v>
      </c>
      <c r="HV174" s="38">
        <f t="shared" si="1425"/>
        <v>0</v>
      </c>
      <c r="HW174" s="38">
        <f t="shared" si="1425"/>
        <v>0</v>
      </c>
      <c r="HX174" s="38">
        <f t="shared" si="1425"/>
        <v>0</v>
      </c>
      <c r="HY174" s="38">
        <f t="shared" si="1425"/>
        <v>0</v>
      </c>
      <c r="HZ174" s="38">
        <f t="shared" si="1425"/>
        <v>0</v>
      </c>
      <c r="IA174" s="38">
        <f t="shared" si="1425"/>
        <v>0</v>
      </c>
      <c r="IB174" s="38">
        <f t="shared" si="1425"/>
        <v>0</v>
      </c>
      <c r="IC174" s="38">
        <f t="shared" si="1425"/>
        <v>0</v>
      </c>
      <c r="ID174" s="38">
        <f t="shared" si="1425"/>
        <v>0</v>
      </c>
      <c r="IE174" s="38">
        <f t="shared" si="1425"/>
        <v>0</v>
      </c>
      <c r="IF174" s="38">
        <f t="shared" si="1425"/>
        <v>0</v>
      </c>
      <c r="IG174" s="38">
        <f t="shared" si="1425"/>
        <v>0</v>
      </c>
      <c r="IH174" s="38">
        <f t="shared" si="1425"/>
        <v>0</v>
      </c>
      <c r="II174" s="38">
        <f t="shared" si="1425"/>
        <v>0</v>
      </c>
      <c r="IJ174" s="38">
        <f t="shared" si="1425"/>
        <v>0</v>
      </c>
      <c r="IK174" s="38">
        <f t="shared" si="1425"/>
        <v>0</v>
      </c>
      <c r="IL174" s="38">
        <f t="shared" si="1425"/>
        <v>0</v>
      </c>
      <c r="IM174" s="38">
        <f t="shared" si="1425"/>
        <v>0</v>
      </c>
      <c r="IN174" s="38">
        <f t="shared" si="1425"/>
        <v>0</v>
      </c>
      <c r="IO174" s="38">
        <f t="shared" si="1425"/>
        <v>0</v>
      </c>
      <c r="IP174" s="38">
        <f t="shared" si="1425"/>
        <v>0</v>
      </c>
      <c r="IQ174" s="38">
        <f t="shared" si="1425"/>
        <v>0</v>
      </c>
      <c r="IR174" s="38">
        <f t="shared" si="1425"/>
        <v>0</v>
      </c>
      <c r="IS174" s="38">
        <f t="shared" si="1425"/>
        <v>100000000</v>
      </c>
      <c r="IT174" s="38">
        <f t="shared" si="1425"/>
        <v>849400000</v>
      </c>
      <c r="IU174" s="38">
        <f t="shared" si="1425"/>
        <v>326990442</v>
      </c>
      <c r="IV174" s="38">
        <f t="shared" si="1425"/>
        <v>326990442</v>
      </c>
      <c r="IW174" s="38">
        <f t="shared" si="1425"/>
        <v>0</v>
      </c>
    </row>
    <row r="175" spans="1:257" ht="59.25" customHeight="1" x14ac:dyDescent="0.2">
      <c r="A175" s="346"/>
      <c r="B175" s="346"/>
      <c r="C175" s="264">
        <v>5</v>
      </c>
      <c r="D175" s="287" t="s">
        <v>411</v>
      </c>
      <c r="E175" s="300" t="s">
        <v>121</v>
      </c>
      <c r="F175" s="413" t="s">
        <v>121</v>
      </c>
      <c r="G175" s="273">
        <v>120</v>
      </c>
      <c r="H175" s="848" t="s">
        <v>420</v>
      </c>
      <c r="I175" s="282" t="s">
        <v>421</v>
      </c>
      <c r="J175" s="270" t="s">
        <v>401</v>
      </c>
      <c r="K175" s="479">
        <v>5</v>
      </c>
      <c r="L175" s="322" t="s">
        <v>73</v>
      </c>
      <c r="M175" s="299">
        <v>0</v>
      </c>
      <c r="N175" s="272">
        <v>10</v>
      </c>
      <c r="O175" s="267">
        <v>2</v>
      </c>
      <c r="P175" s="424">
        <v>2</v>
      </c>
      <c r="Q175" s="299">
        <v>3</v>
      </c>
      <c r="R175" s="275"/>
      <c r="S175" s="426">
        <v>3</v>
      </c>
      <c r="T175" s="299">
        <v>3</v>
      </c>
      <c r="U175" s="299"/>
      <c r="V175" s="426">
        <v>3</v>
      </c>
      <c r="W175" s="299">
        <v>2</v>
      </c>
      <c r="X175" s="322"/>
      <c r="Y175" s="756">
        <v>2</v>
      </c>
      <c r="Z175" s="521">
        <f>BM175/BM174</f>
        <v>0.5</v>
      </c>
      <c r="AA175" s="272">
        <v>11</v>
      </c>
      <c r="AB175" s="271" t="s">
        <v>229</v>
      </c>
      <c r="AC175" s="46"/>
      <c r="AD175" s="47"/>
      <c r="AE175" s="48"/>
      <c r="AF175" s="48"/>
      <c r="AG175" s="46"/>
      <c r="AH175" s="47"/>
      <c r="AI175" s="47"/>
      <c r="AJ175" s="47"/>
      <c r="AK175" s="46">
        <v>15000000</v>
      </c>
      <c r="AL175" s="42">
        <v>15000000</v>
      </c>
      <c r="AM175" s="47">
        <v>13000000</v>
      </c>
      <c r="AN175" s="47">
        <v>13000000</v>
      </c>
      <c r="AO175" s="46"/>
      <c r="AP175" s="47"/>
      <c r="AQ175" s="47"/>
      <c r="AR175" s="47"/>
      <c r="AS175" s="46"/>
      <c r="AT175" s="47"/>
      <c r="AU175" s="48"/>
      <c r="AV175" s="48"/>
      <c r="AW175" s="46"/>
      <c r="AX175" s="47"/>
      <c r="AY175" s="47"/>
      <c r="AZ175" s="47"/>
      <c r="BA175" s="46"/>
      <c r="BB175" s="47"/>
      <c r="BC175" s="47"/>
      <c r="BD175" s="47"/>
      <c r="BE175" s="46"/>
      <c r="BF175" s="47"/>
      <c r="BG175" s="48"/>
      <c r="BH175" s="48"/>
      <c r="BI175" s="46"/>
      <c r="BJ175" s="47"/>
      <c r="BK175" s="47"/>
      <c r="BL175" s="47"/>
      <c r="BM175" s="40">
        <f>+AC175+AG175+AK175+AO175+AS175+AW175+BA175+BE175+BI175</f>
        <v>15000000</v>
      </c>
      <c r="BN175" s="41">
        <f t="shared" ref="BN175:BP176" si="1426">AD175+AH175+AL175+AP175+AT175+AX175+BB175+BF175+BJ175</f>
        <v>15000000</v>
      </c>
      <c r="BO175" s="41">
        <f t="shared" si="1426"/>
        <v>13000000</v>
      </c>
      <c r="BP175" s="41">
        <f t="shared" si="1426"/>
        <v>13000000</v>
      </c>
      <c r="BQ175" s="87"/>
      <c r="BR175" s="87"/>
      <c r="BS175" s="87"/>
      <c r="BT175" s="87"/>
      <c r="BU175" s="87"/>
      <c r="BV175" s="87"/>
      <c r="BW175" s="87"/>
      <c r="BX175" s="87"/>
      <c r="BY175" s="87"/>
      <c r="BZ175" s="87">
        <v>20000000</v>
      </c>
      <c r="CA175" s="87">
        <v>23000000</v>
      </c>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2">
        <f t="shared" ref="DE175:DH176" si="1427">BQ175+BU175+BZ175+CE175+CI175+CM175+CQ175+CV175+DA175</f>
        <v>20000000</v>
      </c>
      <c r="DF175" s="102">
        <f t="shared" si="1427"/>
        <v>23000000</v>
      </c>
      <c r="DG175" s="102">
        <f t="shared" si="1427"/>
        <v>0</v>
      </c>
      <c r="DH175" s="102">
        <f t="shared" si="1427"/>
        <v>0</v>
      </c>
      <c r="DI175" s="102"/>
      <c r="DJ175" s="88"/>
      <c r="DK175" s="57"/>
      <c r="DL175" s="88"/>
      <c r="DM175" s="88"/>
      <c r="DN175" s="88"/>
      <c r="DO175" s="88">
        <v>450000000</v>
      </c>
      <c r="DP175" s="88"/>
      <c r="DQ175" s="88"/>
      <c r="DR175" s="88"/>
      <c r="DS175" s="88">
        <v>7500000</v>
      </c>
      <c r="DT175" s="88">
        <v>24230000</v>
      </c>
      <c r="DU175" s="88">
        <v>24229000</v>
      </c>
      <c r="DV175" s="88">
        <v>24229000</v>
      </c>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7"/>
      <c r="EU175" s="87"/>
      <c r="EV175" s="87"/>
      <c r="EW175" s="82">
        <f t="shared" ref="EW175:EX176" si="1428">DJ175+DN175+DS175+DX175+EB175+EF175+EJ175+EN175+ES175</f>
        <v>7500000</v>
      </c>
      <c r="EX175" s="90">
        <f t="shared" si="1428"/>
        <v>474230000</v>
      </c>
      <c r="EY175" s="90">
        <f t="shared" ref="EY175:EZ176" si="1429">DL175+DP175+DU175+DZ175+ED175+EH175+EL175+EP175+EU175</f>
        <v>24229000</v>
      </c>
      <c r="EZ175" s="90">
        <f t="shared" si="1429"/>
        <v>24229000</v>
      </c>
      <c r="FA175" s="173"/>
      <c r="FB175" s="87"/>
      <c r="FC175" s="88"/>
      <c r="FD175" s="88"/>
      <c r="FE175" s="88"/>
      <c r="FF175" s="133"/>
      <c r="FG175" s="87"/>
      <c r="FH175" s="87">
        <v>40000000</v>
      </c>
      <c r="FI175" s="87"/>
      <c r="FJ175" s="87"/>
      <c r="FK175" s="87"/>
      <c r="FL175" s="87">
        <v>7500000</v>
      </c>
      <c r="FM175" s="87">
        <v>15484348</v>
      </c>
      <c r="FN175" s="87">
        <v>15359242</v>
      </c>
      <c r="FO175" s="87">
        <v>15359242</v>
      </c>
      <c r="FP175" s="87"/>
      <c r="FQ175" s="87"/>
      <c r="FR175" s="87"/>
      <c r="FS175" s="87"/>
      <c r="FT175" s="87"/>
      <c r="FU175" s="87"/>
      <c r="FV175" s="87"/>
      <c r="FW175" s="87"/>
      <c r="FX175" s="87"/>
      <c r="FY175" s="87"/>
      <c r="FZ175" s="87"/>
      <c r="GA175" s="87"/>
      <c r="GB175" s="87"/>
      <c r="GC175" s="87"/>
      <c r="GD175" s="87"/>
      <c r="GE175" s="87"/>
      <c r="GF175" s="87"/>
      <c r="GG175" s="87"/>
      <c r="GH175" s="87"/>
      <c r="GI175" s="87"/>
      <c r="GJ175" s="87"/>
      <c r="GK175" s="87"/>
      <c r="GL175" s="87"/>
      <c r="GM175" s="87"/>
      <c r="GN175" s="87"/>
      <c r="GO175" s="87"/>
      <c r="GP175" s="87"/>
      <c r="GQ175" s="87"/>
      <c r="GR175" s="87"/>
      <c r="GS175" s="87"/>
      <c r="GT175" s="87"/>
      <c r="GU175" s="82">
        <f>FB175+FG175+FL175+FQ175+FV175+GA175+GF175+GK175+GP175</f>
        <v>7500000</v>
      </c>
      <c r="GV175" s="82">
        <f t="shared" ref="GV175:GY176" si="1430">GQ175+GL175+GG175+GB175+FW175+FR175+FM175+FH175+FC175</f>
        <v>55484348</v>
      </c>
      <c r="GW175" s="82">
        <f t="shared" si="1430"/>
        <v>15359242</v>
      </c>
      <c r="GX175" s="82">
        <f t="shared" si="1430"/>
        <v>15359242</v>
      </c>
      <c r="GY175" s="792">
        <f t="shared" si="1430"/>
        <v>0</v>
      </c>
      <c r="GZ175" s="792">
        <f t="shared" ref="GZ175:GZ176" si="1431">AC175+BQ175+DJ175+FB175</f>
        <v>0</v>
      </c>
      <c r="HA175" s="792">
        <f t="shared" ref="HA175:HA176" si="1432">AD175+BR175+DK175+FC175</f>
        <v>0</v>
      </c>
      <c r="HB175" s="792">
        <f t="shared" ref="HB175:HB176" si="1433">AE175+BS175+DL175+FD175</f>
        <v>0</v>
      </c>
      <c r="HC175" s="792">
        <f t="shared" ref="HC175:HC176" si="1434">AF175+BT175+DM175+FE175</f>
        <v>0</v>
      </c>
      <c r="HD175" s="792">
        <f t="shared" ref="HD175:HD176" si="1435">FF175</f>
        <v>0</v>
      </c>
      <c r="HE175" s="792">
        <f t="shared" ref="HE175:HE176" si="1436">AG175+BU175+DN175+FG175</f>
        <v>0</v>
      </c>
      <c r="HF175" s="792">
        <f t="shared" ref="HF175:HF176" si="1437">AH175+BV175+DO175+FH175</f>
        <v>490000000</v>
      </c>
      <c r="HG175" s="792">
        <f t="shared" ref="HG175:HG176" si="1438">AI175+BW175+DP175+FI175</f>
        <v>0</v>
      </c>
      <c r="HH175" s="792">
        <f t="shared" ref="HH175:HH176" si="1439">AJ175+BX175+DQ175+FJ175</f>
        <v>0</v>
      </c>
      <c r="HI175" s="792">
        <f t="shared" ref="HI175:HI176" si="1440">BY175+DR175+FK175</f>
        <v>0</v>
      </c>
      <c r="HJ175" s="792">
        <f t="shared" ref="HJ175:HJ176" si="1441">AK175+BZ175+DS175+FL175</f>
        <v>50000000</v>
      </c>
      <c r="HK175" s="792">
        <f t="shared" ref="HK175:HK176" si="1442">AL175+CA175+DT175+FM175</f>
        <v>77714348</v>
      </c>
      <c r="HL175" s="792">
        <f t="shared" ref="HL175:HL176" si="1443">AM175+CB175+DU175+FN175</f>
        <v>52588242</v>
      </c>
      <c r="HM175" s="792">
        <f t="shared" ref="HM175:HM176" si="1444">AN175+CC175+DV175+FO175</f>
        <v>52588242</v>
      </c>
      <c r="HN175" s="792">
        <f t="shared" ref="HN175:HN176" si="1445">CD175+DW175+FP175</f>
        <v>0</v>
      </c>
      <c r="HO175" s="792">
        <f t="shared" ref="HO175:HO176" si="1446">AO175+CE175+DX175+FQ175</f>
        <v>0</v>
      </c>
      <c r="HP175" s="792">
        <f t="shared" ref="HP175:HP176" si="1447">AP175+CF175+DY175+FR175</f>
        <v>0</v>
      </c>
      <c r="HQ175" s="792">
        <f t="shared" ref="HQ175:HQ176" si="1448">AQ175+CG175+DZ175+FS175</f>
        <v>0</v>
      </c>
      <c r="HR175" s="792">
        <f t="shared" ref="HR175:HR176" si="1449">AR175+CH175+EA175+FT175</f>
        <v>0</v>
      </c>
      <c r="HS175" s="792">
        <f t="shared" ref="HS175:HS176" si="1450">FU175</f>
        <v>0</v>
      </c>
      <c r="HT175" s="792">
        <f t="shared" ref="HT175:HT176" si="1451">AS175+CI175+EB175+FV175</f>
        <v>0</v>
      </c>
      <c r="HU175" s="792">
        <f t="shared" ref="HU175:HU176" si="1452">AT175+CJ175+EC175+FW175</f>
        <v>0</v>
      </c>
      <c r="HV175" s="792">
        <f t="shared" ref="HV175:HV176" si="1453">AU175+CK175+ED175+FX175</f>
        <v>0</v>
      </c>
      <c r="HW175" s="792">
        <f t="shared" ref="HW175:HW176" si="1454">AV175+CL175+EE175+FY175</f>
        <v>0</v>
      </c>
      <c r="HX175" s="792">
        <f t="shared" ref="HX175:HX176" si="1455">FZ175</f>
        <v>0</v>
      </c>
      <c r="HY175" s="792">
        <f t="shared" ref="HY175:HY176" si="1456">AW175+CM175+EF175+GA175</f>
        <v>0</v>
      </c>
      <c r="HZ175" s="792">
        <f t="shared" ref="HZ175:HZ176" si="1457">AX175+CN175+EG175+GB175</f>
        <v>0</v>
      </c>
      <c r="IA175" s="792">
        <f t="shared" ref="IA175:IA176" si="1458">AY175+CO175+EH175+GC175</f>
        <v>0</v>
      </c>
      <c r="IB175" s="792">
        <f t="shared" ref="IB175:IB176" si="1459">AZ175+CP175+EI175+GD175</f>
        <v>0</v>
      </c>
      <c r="IC175" s="792">
        <f t="shared" ref="IC175:IC176" si="1460">GE175</f>
        <v>0</v>
      </c>
      <c r="ID175" s="792">
        <f t="shared" ref="ID175:ID176" si="1461">BA175+CQ175+EJ175+GF175</f>
        <v>0</v>
      </c>
      <c r="IE175" s="792">
        <f t="shared" ref="IE175:IE176" si="1462">BB175+CR175+EK175+GG175</f>
        <v>0</v>
      </c>
      <c r="IF175" s="792">
        <f t="shared" ref="IF175:IF176" si="1463">BC175+CS175+EL175+GH175</f>
        <v>0</v>
      </c>
      <c r="IG175" s="792">
        <f t="shared" ref="IG175:IG176" si="1464">BD175+CT175+EM175+GI175</f>
        <v>0</v>
      </c>
      <c r="IH175" s="792">
        <f t="shared" ref="IH175:IH176" si="1465">CU175+GJ175</f>
        <v>0</v>
      </c>
      <c r="II175" s="792">
        <f t="shared" ref="II175:II176" si="1466">BE175+CV175+EN175+GK175</f>
        <v>0</v>
      </c>
      <c r="IJ175" s="792">
        <f t="shared" ref="IJ175:IJ176" si="1467">BF175+CW175+EO175+GL175</f>
        <v>0</v>
      </c>
      <c r="IK175" s="792">
        <f t="shared" ref="IK175:IK176" si="1468">BG175+CX175+EP175+GM175</f>
        <v>0</v>
      </c>
      <c r="IL175" s="792">
        <f t="shared" ref="IL175:IL176" si="1469">BH175+CY175+EQ175+GM175</f>
        <v>0</v>
      </c>
      <c r="IM175" s="792">
        <f t="shared" ref="IM175:IM176" si="1470">CZ175+ER175+GO175</f>
        <v>0</v>
      </c>
      <c r="IN175" s="792">
        <f t="shared" ref="IN175:IN176" si="1471">BI175+DA175+ES175+GP175</f>
        <v>0</v>
      </c>
      <c r="IO175" s="792"/>
      <c r="IP175" s="792"/>
      <c r="IQ175" s="792"/>
      <c r="IR175" s="792"/>
      <c r="IS175" s="792">
        <f t="shared" ref="IS175:IS176" si="1472">GZ175+HE175+HJ175+HO175+HT175+HY175+ID175+II175+IN175</f>
        <v>50000000</v>
      </c>
      <c r="IT175" s="792">
        <f t="shared" ref="IT175:IT176" si="1473">HA175+HF175+HK175+HP175+HU175+HZ175+IE175+IJ175+IO175</f>
        <v>567714348</v>
      </c>
      <c r="IU175" s="792">
        <f t="shared" ref="IU175:IU176" si="1474">HB175+HG175+HL175+HQ175+HV175+IA175+IF175+IK175+IP175</f>
        <v>52588242</v>
      </c>
      <c r="IV175" s="792">
        <f t="shared" ref="IV175:IV176" si="1475">HC175+HH175+HM175+HR175+HW175+IB175+IG175+IL175+IQ175</f>
        <v>52588242</v>
      </c>
      <c r="IW175" s="793">
        <f t="shared" ref="IW175:IW176" si="1476">HD175+HI175+HN175+HS175+HX175+IC175+IH175+IM175+IR175</f>
        <v>0</v>
      </c>
    </row>
    <row r="176" spans="1:257" ht="78.75" customHeight="1" x14ac:dyDescent="0.2">
      <c r="A176" s="346"/>
      <c r="B176" s="401"/>
      <c r="C176" s="284"/>
      <c r="D176" s="293"/>
      <c r="E176" s="369"/>
      <c r="F176" s="412"/>
      <c r="G176" s="273">
        <v>121</v>
      </c>
      <c r="H176" s="848" t="s">
        <v>422</v>
      </c>
      <c r="I176" s="282" t="s">
        <v>423</v>
      </c>
      <c r="J176" s="270" t="s">
        <v>401</v>
      </c>
      <c r="K176" s="479">
        <v>5</v>
      </c>
      <c r="L176" s="543" t="s">
        <v>73</v>
      </c>
      <c r="M176" s="299">
        <v>9</v>
      </c>
      <c r="N176" s="272">
        <v>16</v>
      </c>
      <c r="O176" s="544">
        <v>4</v>
      </c>
      <c r="P176" s="432">
        <v>4</v>
      </c>
      <c r="Q176" s="545">
        <v>4</v>
      </c>
      <c r="R176" s="275"/>
      <c r="S176" s="425">
        <v>4</v>
      </c>
      <c r="T176" s="545">
        <v>4</v>
      </c>
      <c r="U176" s="545"/>
      <c r="V176" s="425">
        <v>4</v>
      </c>
      <c r="W176" s="545">
        <v>4</v>
      </c>
      <c r="X176" s="543"/>
      <c r="Y176" s="914">
        <v>4</v>
      </c>
      <c r="Z176" s="521">
        <f>BM176/BM174</f>
        <v>0.5</v>
      </c>
      <c r="AA176" s="272">
        <v>11</v>
      </c>
      <c r="AB176" s="271" t="s">
        <v>229</v>
      </c>
      <c r="AC176" s="46"/>
      <c r="AD176" s="47"/>
      <c r="AE176" s="48"/>
      <c r="AF176" s="48"/>
      <c r="AG176" s="46"/>
      <c r="AH176" s="47"/>
      <c r="AI176" s="47"/>
      <c r="AJ176" s="47"/>
      <c r="AK176" s="46">
        <v>15000000</v>
      </c>
      <c r="AL176" s="42">
        <v>15000000</v>
      </c>
      <c r="AM176" s="47">
        <v>15000000</v>
      </c>
      <c r="AN176" s="47">
        <v>15000000</v>
      </c>
      <c r="AO176" s="46"/>
      <c r="AP176" s="47"/>
      <c r="AQ176" s="47"/>
      <c r="AR176" s="47"/>
      <c r="AS176" s="46"/>
      <c r="AT176" s="47"/>
      <c r="AU176" s="48"/>
      <c r="AV176" s="48"/>
      <c r="AW176" s="46"/>
      <c r="AX176" s="47"/>
      <c r="AY176" s="47"/>
      <c r="AZ176" s="47"/>
      <c r="BA176" s="46"/>
      <c r="BB176" s="47"/>
      <c r="BC176" s="47"/>
      <c r="BD176" s="47"/>
      <c r="BE176" s="46"/>
      <c r="BF176" s="47"/>
      <c r="BG176" s="48"/>
      <c r="BH176" s="48"/>
      <c r="BI176" s="46"/>
      <c r="BJ176" s="47"/>
      <c r="BK176" s="47"/>
      <c r="BL176" s="47"/>
      <c r="BM176" s="40">
        <f>+AC176+AG176+AK176+AO176+AS176+AW176+BA176+BE176+BI176</f>
        <v>15000000</v>
      </c>
      <c r="BN176" s="41">
        <f t="shared" si="1426"/>
        <v>15000000</v>
      </c>
      <c r="BO176" s="41">
        <f t="shared" si="1426"/>
        <v>15000000</v>
      </c>
      <c r="BP176" s="41">
        <f t="shared" si="1426"/>
        <v>15000000</v>
      </c>
      <c r="BQ176" s="87"/>
      <c r="BR176" s="87"/>
      <c r="BS176" s="87"/>
      <c r="BT176" s="87"/>
      <c r="BU176" s="87"/>
      <c r="BV176" s="87">
        <v>50000000</v>
      </c>
      <c r="BW176" s="87">
        <v>50000000</v>
      </c>
      <c r="BX176" s="87">
        <v>50000000</v>
      </c>
      <c r="BY176" s="87"/>
      <c r="BZ176" s="87">
        <v>20000000</v>
      </c>
      <c r="CA176" s="87">
        <v>77000000</v>
      </c>
      <c r="CB176" s="87">
        <v>76436000</v>
      </c>
      <c r="CC176" s="87">
        <v>76436000</v>
      </c>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2">
        <f t="shared" si="1427"/>
        <v>20000000</v>
      </c>
      <c r="DF176" s="102">
        <f t="shared" si="1427"/>
        <v>127000000</v>
      </c>
      <c r="DG176" s="102">
        <f t="shared" si="1427"/>
        <v>126436000</v>
      </c>
      <c r="DH176" s="102">
        <f t="shared" si="1427"/>
        <v>126436000</v>
      </c>
      <c r="DI176" s="102"/>
      <c r="DJ176" s="88"/>
      <c r="DK176" s="57"/>
      <c r="DL176" s="88"/>
      <c r="DM176" s="88"/>
      <c r="DN176" s="88"/>
      <c r="DO176" s="88">
        <v>20000000</v>
      </c>
      <c r="DP176" s="88">
        <v>20000000</v>
      </c>
      <c r="DQ176" s="88">
        <v>20000000</v>
      </c>
      <c r="DR176" s="88"/>
      <c r="DS176" s="88">
        <v>7500000</v>
      </c>
      <c r="DT176" s="88">
        <v>55770000</v>
      </c>
      <c r="DU176" s="88">
        <v>55770000</v>
      </c>
      <c r="DV176" s="88">
        <v>55770000</v>
      </c>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7"/>
      <c r="EU176" s="87"/>
      <c r="EV176" s="87"/>
      <c r="EW176" s="82">
        <f t="shared" si="1428"/>
        <v>7500000</v>
      </c>
      <c r="EX176" s="90">
        <f t="shared" si="1428"/>
        <v>75770000</v>
      </c>
      <c r="EY176" s="90">
        <f t="shared" si="1429"/>
        <v>75770000</v>
      </c>
      <c r="EZ176" s="90">
        <f t="shared" si="1429"/>
        <v>75770000</v>
      </c>
      <c r="FA176" s="173"/>
      <c r="FB176" s="87"/>
      <c r="FC176" s="88"/>
      <c r="FD176" s="88"/>
      <c r="FE176" s="88"/>
      <c r="FF176" s="133"/>
      <c r="FG176" s="87"/>
      <c r="FH176" s="87"/>
      <c r="FI176" s="87"/>
      <c r="FJ176" s="87"/>
      <c r="FK176" s="87"/>
      <c r="FL176" s="87">
        <v>7500000</v>
      </c>
      <c r="FM176" s="87">
        <v>63915652</v>
      </c>
      <c r="FN176" s="87">
        <v>57196200</v>
      </c>
      <c r="FO176" s="87">
        <v>57196200</v>
      </c>
      <c r="FP176" s="87"/>
      <c r="FQ176" s="87"/>
      <c r="FR176" s="87"/>
      <c r="FS176" s="87"/>
      <c r="FT176" s="87"/>
      <c r="FU176" s="87"/>
      <c r="FV176" s="87"/>
      <c r="FW176" s="87"/>
      <c r="FX176" s="87"/>
      <c r="FY176" s="87"/>
      <c r="FZ176" s="87"/>
      <c r="GA176" s="87"/>
      <c r="GB176" s="87"/>
      <c r="GC176" s="87"/>
      <c r="GD176" s="87"/>
      <c r="GE176" s="87"/>
      <c r="GF176" s="87"/>
      <c r="GG176" s="87"/>
      <c r="GH176" s="87"/>
      <c r="GI176" s="87"/>
      <c r="GJ176" s="87"/>
      <c r="GK176" s="87"/>
      <c r="GL176" s="87"/>
      <c r="GM176" s="87"/>
      <c r="GN176" s="87"/>
      <c r="GO176" s="87"/>
      <c r="GP176" s="87"/>
      <c r="GQ176" s="87"/>
      <c r="GR176" s="87"/>
      <c r="GS176" s="87"/>
      <c r="GT176" s="87"/>
      <c r="GU176" s="82">
        <f>FB176+FG176+FL176+FQ176+FV176+GA176+GF176+GK176+GP176</f>
        <v>7500000</v>
      </c>
      <c r="GV176" s="82">
        <f t="shared" si="1430"/>
        <v>63915652</v>
      </c>
      <c r="GW176" s="82">
        <f t="shared" si="1430"/>
        <v>57196200</v>
      </c>
      <c r="GX176" s="82">
        <f t="shared" si="1430"/>
        <v>57196200</v>
      </c>
      <c r="GY176" s="792">
        <f t="shared" si="1430"/>
        <v>0</v>
      </c>
      <c r="GZ176" s="792">
        <f t="shared" si="1431"/>
        <v>0</v>
      </c>
      <c r="HA176" s="792">
        <f t="shared" si="1432"/>
        <v>0</v>
      </c>
      <c r="HB176" s="792">
        <f t="shared" si="1433"/>
        <v>0</v>
      </c>
      <c r="HC176" s="792">
        <f t="shared" si="1434"/>
        <v>0</v>
      </c>
      <c r="HD176" s="792">
        <f t="shared" si="1435"/>
        <v>0</v>
      </c>
      <c r="HE176" s="792">
        <f t="shared" si="1436"/>
        <v>0</v>
      </c>
      <c r="HF176" s="792">
        <f t="shared" si="1437"/>
        <v>70000000</v>
      </c>
      <c r="HG176" s="792">
        <f t="shared" si="1438"/>
        <v>70000000</v>
      </c>
      <c r="HH176" s="792">
        <f t="shared" si="1439"/>
        <v>70000000</v>
      </c>
      <c r="HI176" s="792">
        <f t="shared" si="1440"/>
        <v>0</v>
      </c>
      <c r="HJ176" s="792">
        <f t="shared" si="1441"/>
        <v>50000000</v>
      </c>
      <c r="HK176" s="792">
        <f t="shared" si="1442"/>
        <v>211685652</v>
      </c>
      <c r="HL176" s="792">
        <f t="shared" si="1443"/>
        <v>204402200</v>
      </c>
      <c r="HM176" s="792">
        <f t="shared" si="1444"/>
        <v>204402200</v>
      </c>
      <c r="HN176" s="792">
        <f t="shared" si="1445"/>
        <v>0</v>
      </c>
      <c r="HO176" s="792">
        <f t="shared" si="1446"/>
        <v>0</v>
      </c>
      <c r="HP176" s="792">
        <f t="shared" si="1447"/>
        <v>0</v>
      </c>
      <c r="HQ176" s="792">
        <f t="shared" si="1448"/>
        <v>0</v>
      </c>
      <c r="HR176" s="792">
        <f t="shared" si="1449"/>
        <v>0</v>
      </c>
      <c r="HS176" s="792">
        <f t="shared" si="1450"/>
        <v>0</v>
      </c>
      <c r="HT176" s="792">
        <f t="shared" si="1451"/>
        <v>0</v>
      </c>
      <c r="HU176" s="792">
        <f t="shared" si="1452"/>
        <v>0</v>
      </c>
      <c r="HV176" s="792">
        <f t="shared" si="1453"/>
        <v>0</v>
      </c>
      <c r="HW176" s="792">
        <f t="shared" si="1454"/>
        <v>0</v>
      </c>
      <c r="HX176" s="792">
        <f t="shared" si="1455"/>
        <v>0</v>
      </c>
      <c r="HY176" s="792">
        <f t="shared" si="1456"/>
        <v>0</v>
      </c>
      <c r="HZ176" s="792">
        <f t="shared" si="1457"/>
        <v>0</v>
      </c>
      <c r="IA176" s="792">
        <f t="shared" si="1458"/>
        <v>0</v>
      </c>
      <c r="IB176" s="792">
        <f t="shared" si="1459"/>
        <v>0</v>
      </c>
      <c r="IC176" s="792">
        <f t="shared" si="1460"/>
        <v>0</v>
      </c>
      <c r="ID176" s="792">
        <f t="shared" si="1461"/>
        <v>0</v>
      </c>
      <c r="IE176" s="792">
        <f t="shared" si="1462"/>
        <v>0</v>
      </c>
      <c r="IF176" s="792">
        <f t="shared" si="1463"/>
        <v>0</v>
      </c>
      <c r="IG176" s="792">
        <f t="shared" si="1464"/>
        <v>0</v>
      </c>
      <c r="IH176" s="792">
        <f t="shared" si="1465"/>
        <v>0</v>
      </c>
      <c r="II176" s="792">
        <f t="shared" si="1466"/>
        <v>0</v>
      </c>
      <c r="IJ176" s="792">
        <f t="shared" si="1467"/>
        <v>0</v>
      </c>
      <c r="IK176" s="792">
        <f t="shared" si="1468"/>
        <v>0</v>
      </c>
      <c r="IL176" s="792">
        <f t="shared" si="1469"/>
        <v>0</v>
      </c>
      <c r="IM176" s="792">
        <f t="shared" si="1470"/>
        <v>0</v>
      </c>
      <c r="IN176" s="792">
        <f t="shared" si="1471"/>
        <v>0</v>
      </c>
      <c r="IO176" s="792"/>
      <c r="IP176" s="792"/>
      <c r="IQ176" s="792"/>
      <c r="IR176" s="792"/>
      <c r="IS176" s="792">
        <f t="shared" si="1472"/>
        <v>50000000</v>
      </c>
      <c r="IT176" s="792">
        <f t="shared" si="1473"/>
        <v>281685652</v>
      </c>
      <c r="IU176" s="792">
        <f t="shared" si="1474"/>
        <v>274402200</v>
      </c>
      <c r="IV176" s="792">
        <f t="shared" si="1475"/>
        <v>274402200</v>
      </c>
      <c r="IW176" s="793">
        <f t="shared" si="1476"/>
        <v>0</v>
      </c>
    </row>
    <row r="177" spans="1:257" s="551" customFormat="1" ht="24.75" customHeight="1" x14ac:dyDescent="0.2">
      <c r="A177" s="546"/>
      <c r="B177" s="547">
        <v>11</v>
      </c>
      <c r="C177" s="548" t="s">
        <v>424</v>
      </c>
      <c r="D177" s="549"/>
      <c r="E177" s="549"/>
      <c r="F177" s="549"/>
      <c r="G177" s="550"/>
      <c r="H177" s="550"/>
      <c r="I177" s="550"/>
      <c r="J177" s="550"/>
      <c r="K177" s="550"/>
      <c r="L177" s="550"/>
      <c r="M177" s="550"/>
      <c r="N177" s="550"/>
      <c r="O177" s="550"/>
      <c r="P177" s="550"/>
      <c r="Q177" s="550"/>
      <c r="R177" s="550"/>
      <c r="S177" s="550"/>
      <c r="T177" s="550"/>
      <c r="U177" s="550"/>
      <c r="V177" s="550"/>
      <c r="W177" s="550"/>
      <c r="X177" s="550"/>
      <c r="Y177" s="246"/>
      <c r="Z177" s="550"/>
      <c r="AA177" s="550"/>
      <c r="AB177" s="550"/>
      <c r="AC177" s="193">
        <f t="shared" ref="AC177:CN177" si="1477">AC178+AC184</f>
        <v>0</v>
      </c>
      <c r="AD177" s="193">
        <f t="shared" si="1477"/>
        <v>0</v>
      </c>
      <c r="AE177" s="193">
        <f t="shared" si="1477"/>
        <v>0</v>
      </c>
      <c r="AF177" s="193">
        <f t="shared" si="1477"/>
        <v>0</v>
      </c>
      <c r="AG177" s="193">
        <f t="shared" si="1477"/>
        <v>0</v>
      </c>
      <c r="AH177" s="193">
        <f t="shared" si="1477"/>
        <v>0</v>
      </c>
      <c r="AI177" s="193">
        <f t="shared" si="1477"/>
        <v>0</v>
      </c>
      <c r="AJ177" s="193">
        <f t="shared" si="1477"/>
        <v>0</v>
      </c>
      <c r="AK177" s="193">
        <f t="shared" si="1477"/>
        <v>50000000</v>
      </c>
      <c r="AL177" s="193">
        <f t="shared" si="1477"/>
        <v>460000000</v>
      </c>
      <c r="AM177" s="193">
        <f t="shared" si="1477"/>
        <v>453355232</v>
      </c>
      <c r="AN177" s="193">
        <f t="shared" si="1477"/>
        <v>262997576</v>
      </c>
      <c r="AO177" s="193">
        <f t="shared" si="1477"/>
        <v>0</v>
      </c>
      <c r="AP177" s="193">
        <f t="shared" si="1477"/>
        <v>0</v>
      </c>
      <c r="AQ177" s="193">
        <f t="shared" si="1477"/>
        <v>0</v>
      </c>
      <c r="AR177" s="193">
        <f t="shared" si="1477"/>
        <v>0</v>
      </c>
      <c r="AS177" s="193">
        <f t="shared" si="1477"/>
        <v>0</v>
      </c>
      <c r="AT177" s="193">
        <f t="shared" si="1477"/>
        <v>0</v>
      </c>
      <c r="AU177" s="193">
        <f t="shared" si="1477"/>
        <v>0</v>
      </c>
      <c r="AV177" s="193">
        <f t="shared" si="1477"/>
        <v>0</v>
      </c>
      <c r="AW177" s="193">
        <f t="shared" si="1477"/>
        <v>0</v>
      </c>
      <c r="AX177" s="193">
        <f t="shared" si="1477"/>
        <v>0</v>
      </c>
      <c r="AY177" s="193">
        <f t="shared" si="1477"/>
        <v>0</v>
      </c>
      <c r="AZ177" s="193">
        <f t="shared" si="1477"/>
        <v>0</v>
      </c>
      <c r="BA177" s="193">
        <f t="shared" si="1477"/>
        <v>0</v>
      </c>
      <c r="BB177" s="193">
        <f t="shared" si="1477"/>
        <v>0</v>
      </c>
      <c r="BC177" s="193">
        <f t="shared" si="1477"/>
        <v>0</v>
      </c>
      <c r="BD177" s="193">
        <f t="shared" si="1477"/>
        <v>0</v>
      </c>
      <c r="BE177" s="193">
        <f t="shared" si="1477"/>
        <v>100000000</v>
      </c>
      <c r="BF177" s="193">
        <f t="shared" si="1477"/>
        <v>100000000</v>
      </c>
      <c r="BG177" s="193">
        <f t="shared" si="1477"/>
        <v>70813333</v>
      </c>
      <c r="BH177" s="193">
        <f t="shared" si="1477"/>
        <v>70813333</v>
      </c>
      <c r="BI177" s="193">
        <f t="shared" si="1477"/>
        <v>1250000000</v>
      </c>
      <c r="BJ177" s="193">
        <f t="shared" si="1477"/>
        <v>0</v>
      </c>
      <c r="BK177" s="193">
        <f t="shared" si="1477"/>
        <v>0</v>
      </c>
      <c r="BL177" s="193">
        <f t="shared" si="1477"/>
        <v>0</v>
      </c>
      <c r="BM177" s="193">
        <f t="shared" si="1477"/>
        <v>1400000000</v>
      </c>
      <c r="BN177" s="193">
        <f t="shared" si="1477"/>
        <v>560000000</v>
      </c>
      <c r="BO177" s="193">
        <f t="shared" si="1477"/>
        <v>524168565</v>
      </c>
      <c r="BP177" s="193">
        <f t="shared" si="1477"/>
        <v>333810909</v>
      </c>
      <c r="BQ177" s="193">
        <f t="shared" si="1477"/>
        <v>0</v>
      </c>
      <c r="BR177" s="193">
        <f t="shared" si="1477"/>
        <v>0</v>
      </c>
      <c r="BS177" s="193">
        <f t="shared" si="1477"/>
        <v>0</v>
      </c>
      <c r="BT177" s="193">
        <f t="shared" si="1477"/>
        <v>0</v>
      </c>
      <c r="BU177" s="193">
        <f t="shared" si="1477"/>
        <v>0</v>
      </c>
      <c r="BV177" s="193">
        <f t="shared" si="1477"/>
        <v>115000000</v>
      </c>
      <c r="BW177" s="193">
        <f t="shared" si="1477"/>
        <v>93894761</v>
      </c>
      <c r="BX177" s="193">
        <f t="shared" si="1477"/>
        <v>93894761</v>
      </c>
      <c r="BY177" s="193">
        <f t="shared" si="1477"/>
        <v>0</v>
      </c>
      <c r="BZ177" s="193">
        <f t="shared" si="1477"/>
        <v>50000000</v>
      </c>
      <c r="CA177" s="193">
        <f t="shared" si="1477"/>
        <v>180000000</v>
      </c>
      <c r="CB177" s="193">
        <f t="shared" si="1477"/>
        <v>78513332</v>
      </c>
      <c r="CC177" s="193">
        <f t="shared" si="1477"/>
        <v>78513332</v>
      </c>
      <c r="CD177" s="193">
        <f t="shared" si="1477"/>
        <v>0</v>
      </c>
      <c r="CE177" s="193">
        <f t="shared" si="1477"/>
        <v>0</v>
      </c>
      <c r="CF177" s="193">
        <f t="shared" si="1477"/>
        <v>0</v>
      </c>
      <c r="CG177" s="193">
        <f t="shared" si="1477"/>
        <v>0</v>
      </c>
      <c r="CH177" s="193">
        <f t="shared" si="1477"/>
        <v>0</v>
      </c>
      <c r="CI177" s="193">
        <f t="shared" si="1477"/>
        <v>0</v>
      </c>
      <c r="CJ177" s="193">
        <f t="shared" si="1477"/>
        <v>0</v>
      </c>
      <c r="CK177" s="193">
        <f t="shared" si="1477"/>
        <v>0</v>
      </c>
      <c r="CL177" s="193">
        <f t="shared" si="1477"/>
        <v>0</v>
      </c>
      <c r="CM177" s="193">
        <f t="shared" si="1477"/>
        <v>0</v>
      </c>
      <c r="CN177" s="193">
        <f t="shared" si="1477"/>
        <v>0</v>
      </c>
      <c r="CO177" s="193">
        <f t="shared" ref="CO177:EV177" si="1478">CO178+CO184</f>
        <v>0</v>
      </c>
      <c r="CP177" s="193">
        <f t="shared" si="1478"/>
        <v>0</v>
      </c>
      <c r="CQ177" s="193">
        <f t="shared" si="1478"/>
        <v>0</v>
      </c>
      <c r="CR177" s="193">
        <f t="shared" si="1478"/>
        <v>0</v>
      </c>
      <c r="CS177" s="193">
        <f t="shared" si="1478"/>
        <v>0</v>
      </c>
      <c r="CT177" s="193">
        <f t="shared" si="1478"/>
        <v>0</v>
      </c>
      <c r="CU177" s="193">
        <f t="shared" si="1478"/>
        <v>0</v>
      </c>
      <c r="CV177" s="193">
        <f t="shared" si="1478"/>
        <v>103000000</v>
      </c>
      <c r="CW177" s="193">
        <f t="shared" si="1478"/>
        <v>189400000</v>
      </c>
      <c r="CX177" s="193">
        <f t="shared" si="1478"/>
        <v>165315000</v>
      </c>
      <c r="CY177" s="193">
        <f t="shared" si="1478"/>
        <v>150805000</v>
      </c>
      <c r="CZ177" s="193">
        <f t="shared" si="1478"/>
        <v>0</v>
      </c>
      <c r="DA177" s="193">
        <f t="shared" si="1478"/>
        <v>1250000000</v>
      </c>
      <c r="DB177" s="193">
        <f t="shared" si="1478"/>
        <v>0</v>
      </c>
      <c r="DC177" s="193">
        <f t="shared" si="1478"/>
        <v>0</v>
      </c>
      <c r="DD177" s="193">
        <f t="shared" si="1478"/>
        <v>0</v>
      </c>
      <c r="DE177" s="193">
        <f t="shared" si="1478"/>
        <v>1403000000</v>
      </c>
      <c r="DF177" s="193">
        <f t="shared" si="1478"/>
        <v>484400000</v>
      </c>
      <c r="DG177" s="193">
        <f t="shared" si="1478"/>
        <v>337723093</v>
      </c>
      <c r="DH177" s="193">
        <f t="shared" si="1478"/>
        <v>323213093</v>
      </c>
      <c r="DI177" s="193">
        <f t="shared" si="1478"/>
        <v>0</v>
      </c>
      <c r="DJ177" s="193">
        <f t="shared" si="1478"/>
        <v>0</v>
      </c>
      <c r="DK177" s="193">
        <f t="shared" si="1478"/>
        <v>0</v>
      </c>
      <c r="DL177" s="193">
        <f t="shared" si="1478"/>
        <v>0</v>
      </c>
      <c r="DM177" s="193">
        <f t="shared" si="1478"/>
        <v>0</v>
      </c>
      <c r="DN177" s="193">
        <f t="shared" si="1478"/>
        <v>0</v>
      </c>
      <c r="DO177" s="193">
        <f t="shared" si="1478"/>
        <v>125000000</v>
      </c>
      <c r="DP177" s="193">
        <f t="shared" si="1478"/>
        <v>108481083</v>
      </c>
      <c r="DQ177" s="193">
        <f t="shared" si="1478"/>
        <v>107556283</v>
      </c>
      <c r="DR177" s="193">
        <f t="shared" si="1478"/>
        <v>0</v>
      </c>
      <c r="DS177" s="193">
        <f t="shared" si="1478"/>
        <v>15000000</v>
      </c>
      <c r="DT177" s="193">
        <f t="shared" si="1478"/>
        <v>190000000</v>
      </c>
      <c r="DU177" s="193">
        <f t="shared" si="1478"/>
        <v>144255487</v>
      </c>
      <c r="DV177" s="193">
        <f t="shared" si="1478"/>
        <v>144222287</v>
      </c>
      <c r="DW177" s="193">
        <f t="shared" si="1478"/>
        <v>0</v>
      </c>
      <c r="DX177" s="193">
        <f t="shared" si="1478"/>
        <v>0</v>
      </c>
      <c r="DY177" s="193">
        <f t="shared" si="1478"/>
        <v>0</v>
      </c>
      <c r="DZ177" s="193">
        <f t="shared" si="1478"/>
        <v>0</v>
      </c>
      <c r="EA177" s="193">
        <f t="shared" si="1478"/>
        <v>0</v>
      </c>
      <c r="EB177" s="193">
        <f t="shared" si="1478"/>
        <v>0</v>
      </c>
      <c r="EC177" s="193">
        <f t="shared" si="1478"/>
        <v>0</v>
      </c>
      <c r="ED177" s="193">
        <f t="shared" si="1478"/>
        <v>0</v>
      </c>
      <c r="EE177" s="193">
        <f t="shared" si="1478"/>
        <v>0</v>
      </c>
      <c r="EF177" s="193">
        <f t="shared" si="1478"/>
        <v>0</v>
      </c>
      <c r="EG177" s="193">
        <f t="shared" si="1478"/>
        <v>0</v>
      </c>
      <c r="EH177" s="193">
        <f t="shared" si="1478"/>
        <v>0</v>
      </c>
      <c r="EI177" s="193">
        <f t="shared" si="1478"/>
        <v>0</v>
      </c>
      <c r="EJ177" s="193">
        <f t="shared" si="1478"/>
        <v>0</v>
      </c>
      <c r="EK177" s="193">
        <f t="shared" si="1478"/>
        <v>0</v>
      </c>
      <c r="EL177" s="193">
        <f t="shared" si="1478"/>
        <v>0</v>
      </c>
      <c r="EM177" s="193">
        <f t="shared" si="1478"/>
        <v>0</v>
      </c>
      <c r="EN177" s="193">
        <f t="shared" si="1478"/>
        <v>106090000</v>
      </c>
      <c r="EO177" s="193">
        <f t="shared" si="1478"/>
        <v>157282000</v>
      </c>
      <c r="EP177" s="193">
        <f t="shared" si="1478"/>
        <v>152523333</v>
      </c>
      <c r="EQ177" s="193">
        <f t="shared" si="1478"/>
        <v>152523333</v>
      </c>
      <c r="ER177" s="193">
        <f t="shared" si="1478"/>
        <v>0</v>
      </c>
      <c r="ES177" s="193">
        <f t="shared" si="1478"/>
        <v>1250000000</v>
      </c>
      <c r="ET177" s="193">
        <f t="shared" si="1478"/>
        <v>0</v>
      </c>
      <c r="EU177" s="193">
        <f t="shared" si="1478"/>
        <v>0</v>
      </c>
      <c r="EV177" s="193">
        <f t="shared" si="1478"/>
        <v>0</v>
      </c>
      <c r="EW177" s="193">
        <f t="shared" ref="EW177" si="1479">EW178+EW184</f>
        <v>1371090000</v>
      </c>
      <c r="EX177" s="193">
        <f t="shared" ref="EX177:GY177" si="1480">EX178+EX184</f>
        <v>472282000</v>
      </c>
      <c r="EY177" s="193">
        <f t="shared" si="1480"/>
        <v>405259903</v>
      </c>
      <c r="EZ177" s="193">
        <f t="shared" si="1480"/>
        <v>404301903</v>
      </c>
      <c r="FA177" s="193">
        <f t="shared" si="1480"/>
        <v>0</v>
      </c>
      <c r="FB177" s="193">
        <f t="shared" si="1480"/>
        <v>0</v>
      </c>
      <c r="FC177" s="193">
        <f t="shared" si="1480"/>
        <v>0</v>
      </c>
      <c r="FD177" s="193">
        <f t="shared" si="1480"/>
        <v>0</v>
      </c>
      <c r="FE177" s="193">
        <f t="shared" si="1480"/>
        <v>0</v>
      </c>
      <c r="FF177" s="193">
        <f t="shared" si="1480"/>
        <v>0</v>
      </c>
      <c r="FG177" s="193">
        <f t="shared" si="1480"/>
        <v>0</v>
      </c>
      <c r="FH177" s="193">
        <f t="shared" si="1480"/>
        <v>0</v>
      </c>
      <c r="FI177" s="193">
        <f t="shared" si="1480"/>
        <v>0</v>
      </c>
      <c r="FJ177" s="193">
        <f t="shared" si="1480"/>
        <v>0</v>
      </c>
      <c r="FK177" s="193">
        <f t="shared" si="1480"/>
        <v>924800</v>
      </c>
      <c r="FL177" s="193">
        <f t="shared" si="1480"/>
        <v>12500000</v>
      </c>
      <c r="FM177" s="193">
        <f t="shared" si="1480"/>
        <v>168373530</v>
      </c>
      <c r="FN177" s="193">
        <f t="shared" si="1480"/>
        <v>151607701</v>
      </c>
      <c r="FO177" s="193">
        <f t="shared" si="1480"/>
        <v>151607701</v>
      </c>
      <c r="FP177" s="193">
        <f t="shared" si="1480"/>
        <v>33200</v>
      </c>
      <c r="FQ177" s="193">
        <f t="shared" si="1480"/>
        <v>0</v>
      </c>
      <c r="FR177" s="193">
        <f t="shared" si="1480"/>
        <v>0</v>
      </c>
      <c r="FS177" s="193">
        <f t="shared" si="1480"/>
        <v>0</v>
      </c>
      <c r="FT177" s="193">
        <f t="shared" si="1480"/>
        <v>0</v>
      </c>
      <c r="FU177" s="193">
        <f t="shared" si="1480"/>
        <v>0</v>
      </c>
      <c r="FV177" s="193">
        <f t="shared" si="1480"/>
        <v>0</v>
      </c>
      <c r="FW177" s="193">
        <f t="shared" si="1480"/>
        <v>0</v>
      </c>
      <c r="FX177" s="193">
        <f t="shared" si="1480"/>
        <v>0</v>
      </c>
      <c r="FY177" s="193">
        <f t="shared" si="1480"/>
        <v>0</v>
      </c>
      <c r="FZ177" s="193">
        <f t="shared" si="1480"/>
        <v>0</v>
      </c>
      <c r="GA177" s="193">
        <f t="shared" si="1480"/>
        <v>0</v>
      </c>
      <c r="GB177" s="193">
        <f t="shared" si="1480"/>
        <v>0</v>
      </c>
      <c r="GC177" s="193">
        <f t="shared" si="1480"/>
        <v>0</v>
      </c>
      <c r="GD177" s="193">
        <f t="shared" si="1480"/>
        <v>0</v>
      </c>
      <c r="GE177" s="193">
        <f t="shared" si="1480"/>
        <v>0</v>
      </c>
      <c r="GF177" s="193">
        <f t="shared" si="1480"/>
        <v>0</v>
      </c>
      <c r="GG177" s="193">
        <f t="shared" si="1480"/>
        <v>0</v>
      </c>
      <c r="GH177" s="193">
        <f t="shared" si="1480"/>
        <v>0</v>
      </c>
      <c r="GI177" s="193">
        <f t="shared" si="1480"/>
        <v>0</v>
      </c>
      <c r="GJ177" s="193">
        <f t="shared" si="1480"/>
        <v>0</v>
      </c>
      <c r="GK177" s="193">
        <f t="shared" si="1480"/>
        <v>109272700</v>
      </c>
      <c r="GL177" s="193">
        <f t="shared" si="1480"/>
        <v>196000000</v>
      </c>
      <c r="GM177" s="193">
        <f t="shared" si="1480"/>
        <v>195510699</v>
      </c>
      <c r="GN177" s="193">
        <f t="shared" si="1480"/>
        <v>195510699</v>
      </c>
      <c r="GO177" s="193">
        <f t="shared" si="1480"/>
        <v>0</v>
      </c>
      <c r="GP177" s="193">
        <f t="shared" si="1480"/>
        <v>2247500000</v>
      </c>
      <c r="GQ177" s="193">
        <f t="shared" si="1480"/>
        <v>0</v>
      </c>
      <c r="GR177" s="193">
        <f t="shared" si="1480"/>
        <v>0</v>
      </c>
      <c r="GS177" s="193">
        <f t="shared" si="1480"/>
        <v>0</v>
      </c>
      <c r="GT177" s="193">
        <f t="shared" si="1480"/>
        <v>0</v>
      </c>
      <c r="GU177" s="193">
        <f t="shared" si="1480"/>
        <v>2369272700</v>
      </c>
      <c r="GV177" s="193">
        <f t="shared" si="1480"/>
        <v>364373530</v>
      </c>
      <c r="GW177" s="193">
        <f t="shared" si="1480"/>
        <v>347118400</v>
      </c>
      <c r="GX177" s="193">
        <f t="shared" si="1480"/>
        <v>347118400</v>
      </c>
      <c r="GY177" s="967">
        <f t="shared" si="1480"/>
        <v>958000</v>
      </c>
      <c r="GZ177" s="727">
        <f t="shared" ref="GZ177:IW177" si="1481">GZ178+GZ184</f>
        <v>0</v>
      </c>
      <c r="HA177" s="193">
        <f t="shared" si="1481"/>
        <v>0</v>
      </c>
      <c r="HB177" s="193">
        <f t="shared" si="1481"/>
        <v>0</v>
      </c>
      <c r="HC177" s="193">
        <f t="shared" si="1481"/>
        <v>0</v>
      </c>
      <c r="HD177" s="193">
        <f t="shared" si="1481"/>
        <v>0</v>
      </c>
      <c r="HE177" s="193">
        <f t="shared" si="1481"/>
        <v>0</v>
      </c>
      <c r="HF177" s="193">
        <f t="shared" si="1481"/>
        <v>240000000</v>
      </c>
      <c r="HG177" s="193">
        <f t="shared" si="1481"/>
        <v>202375844</v>
      </c>
      <c r="HH177" s="193">
        <f t="shared" si="1481"/>
        <v>201451044</v>
      </c>
      <c r="HI177" s="193">
        <f t="shared" si="1481"/>
        <v>924800</v>
      </c>
      <c r="HJ177" s="193">
        <f t="shared" si="1481"/>
        <v>127500000</v>
      </c>
      <c r="HK177" s="193">
        <f t="shared" si="1481"/>
        <v>998373530</v>
      </c>
      <c r="HL177" s="193">
        <f t="shared" si="1481"/>
        <v>827731752</v>
      </c>
      <c r="HM177" s="193">
        <f t="shared" si="1481"/>
        <v>637340896</v>
      </c>
      <c r="HN177" s="193">
        <f t="shared" si="1481"/>
        <v>33200</v>
      </c>
      <c r="HO177" s="193">
        <f t="shared" si="1481"/>
        <v>0</v>
      </c>
      <c r="HP177" s="193">
        <f t="shared" si="1481"/>
        <v>0</v>
      </c>
      <c r="HQ177" s="193">
        <f t="shared" si="1481"/>
        <v>0</v>
      </c>
      <c r="HR177" s="193">
        <f t="shared" si="1481"/>
        <v>0</v>
      </c>
      <c r="HS177" s="193">
        <f t="shared" si="1481"/>
        <v>0</v>
      </c>
      <c r="HT177" s="193">
        <f t="shared" si="1481"/>
        <v>0</v>
      </c>
      <c r="HU177" s="193">
        <f t="shared" si="1481"/>
        <v>0</v>
      </c>
      <c r="HV177" s="193">
        <f t="shared" si="1481"/>
        <v>0</v>
      </c>
      <c r="HW177" s="193">
        <f t="shared" si="1481"/>
        <v>0</v>
      </c>
      <c r="HX177" s="193">
        <f t="shared" si="1481"/>
        <v>0</v>
      </c>
      <c r="HY177" s="193">
        <f t="shared" si="1481"/>
        <v>0</v>
      </c>
      <c r="HZ177" s="193">
        <f t="shared" si="1481"/>
        <v>0</v>
      </c>
      <c r="IA177" s="193">
        <f t="shared" si="1481"/>
        <v>0</v>
      </c>
      <c r="IB177" s="193">
        <f t="shared" si="1481"/>
        <v>0</v>
      </c>
      <c r="IC177" s="193">
        <f t="shared" si="1481"/>
        <v>0</v>
      </c>
      <c r="ID177" s="193">
        <f t="shared" si="1481"/>
        <v>0</v>
      </c>
      <c r="IE177" s="193">
        <f t="shared" si="1481"/>
        <v>0</v>
      </c>
      <c r="IF177" s="193">
        <f t="shared" si="1481"/>
        <v>0</v>
      </c>
      <c r="IG177" s="193">
        <f t="shared" si="1481"/>
        <v>0</v>
      </c>
      <c r="IH177" s="193">
        <f t="shared" si="1481"/>
        <v>0</v>
      </c>
      <c r="II177" s="193">
        <f t="shared" si="1481"/>
        <v>418362700</v>
      </c>
      <c r="IJ177" s="193">
        <f t="shared" si="1481"/>
        <v>642682000</v>
      </c>
      <c r="IK177" s="193">
        <f t="shared" si="1481"/>
        <v>584162365</v>
      </c>
      <c r="IL177" s="193">
        <f t="shared" si="1481"/>
        <v>569652365</v>
      </c>
      <c r="IM177" s="193">
        <f t="shared" si="1481"/>
        <v>0</v>
      </c>
      <c r="IN177" s="193">
        <f t="shared" si="1481"/>
        <v>5997500000</v>
      </c>
      <c r="IO177" s="193">
        <f t="shared" si="1481"/>
        <v>0</v>
      </c>
      <c r="IP177" s="193">
        <f t="shared" si="1481"/>
        <v>0</v>
      </c>
      <c r="IQ177" s="193">
        <f t="shared" si="1481"/>
        <v>0</v>
      </c>
      <c r="IR177" s="193">
        <f t="shared" si="1481"/>
        <v>0</v>
      </c>
      <c r="IS177" s="193">
        <f t="shared" si="1481"/>
        <v>6543362700</v>
      </c>
      <c r="IT177" s="193">
        <f t="shared" si="1481"/>
        <v>1881055530</v>
      </c>
      <c r="IU177" s="193">
        <f t="shared" si="1481"/>
        <v>1614269961</v>
      </c>
      <c r="IV177" s="193">
        <f t="shared" si="1481"/>
        <v>1408444305</v>
      </c>
      <c r="IW177" s="193">
        <f t="shared" si="1481"/>
        <v>958000</v>
      </c>
    </row>
    <row r="178" spans="1:257" s="551" customFormat="1" ht="24.75" customHeight="1" x14ac:dyDescent="0.2">
      <c r="A178" s="546"/>
      <c r="B178" s="552"/>
      <c r="C178" s="553">
        <v>34</v>
      </c>
      <c r="D178" s="554" t="s">
        <v>425</v>
      </c>
      <c r="E178" s="555"/>
      <c r="F178" s="555"/>
      <c r="G178" s="553"/>
      <c r="H178" s="553"/>
      <c r="I178" s="553"/>
      <c r="J178" s="553"/>
      <c r="K178" s="553"/>
      <c r="L178" s="553"/>
      <c r="M178" s="553"/>
      <c r="N178" s="553"/>
      <c r="O178" s="553"/>
      <c r="P178" s="553"/>
      <c r="Q178" s="553"/>
      <c r="R178" s="553"/>
      <c r="S178" s="553"/>
      <c r="T178" s="553"/>
      <c r="U178" s="553"/>
      <c r="V178" s="553"/>
      <c r="W178" s="553"/>
      <c r="X178" s="553"/>
      <c r="Y178" s="749"/>
      <c r="Z178" s="553"/>
      <c r="AA178" s="553"/>
      <c r="AB178" s="553"/>
      <c r="AC178" s="194">
        <f t="shared" ref="AC178:BL178" si="1482">SUM(AC179:AC183)</f>
        <v>0</v>
      </c>
      <c r="AD178" s="194">
        <f t="shared" si="1482"/>
        <v>0</v>
      </c>
      <c r="AE178" s="194">
        <f t="shared" si="1482"/>
        <v>0</v>
      </c>
      <c r="AF178" s="194">
        <f t="shared" si="1482"/>
        <v>0</v>
      </c>
      <c r="AG178" s="194">
        <f t="shared" si="1482"/>
        <v>0</v>
      </c>
      <c r="AH178" s="194">
        <f t="shared" si="1482"/>
        <v>0</v>
      </c>
      <c r="AI178" s="194">
        <f t="shared" si="1482"/>
        <v>0</v>
      </c>
      <c r="AJ178" s="194">
        <f t="shared" si="1482"/>
        <v>0</v>
      </c>
      <c r="AK178" s="194">
        <f t="shared" si="1482"/>
        <v>50000000</v>
      </c>
      <c r="AL178" s="194">
        <f t="shared" si="1482"/>
        <v>460000000</v>
      </c>
      <c r="AM178" s="194">
        <f t="shared" si="1482"/>
        <v>453355232</v>
      </c>
      <c r="AN178" s="194">
        <f t="shared" si="1482"/>
        <v>262997576</v>
      </c>
      <c r="AO178" s="194">
        <f t="shared" si="1482"/>
        <v>0</v>
      </c>
      <c r="AP178" s="194">
        <f t="shared" si="1482"/>
        <v>0</v>
      </c>
      <c r="AQ178" s="194">
        <f t="shared" si="1482"/>
        <v>0</v>
      </c>
      <c r="AR178" s="194">
        <f t="shared" si="1482"/>
        <v>0</v>
      </c>
      <c r="AS178" s="194">
        <f t="shared" si="1482"/>
        <v>0</v>
      </c>
      <c r="AT178" s="194">
        <f t="shared" si="1482"/>
        <v>0</v>
      </c>
      <c r="AU178" s="194">
        <f t="shared" si="1482"/>
        <v>0</v>
      </c>
      <c r="AV178" s="194">
        <f t="shared" si="1482"/>
        <v>0</v>
      </c>
      <c r="AW178" s="194">
        <f t="shared" si="1482"/>
        <v>0</v>
      </c>
      <c r="AX178" s="194">
        <f t="shared" si="1482"/>
        <v>0</v>
      </c>
      <c r="AY178" s="194">
        <f t="shared" si="1482"/>
        <v>0</v>
      </c>
      <c r="AZ178" s="194">
        <f t="shared" si="1482"/>
        <v>0</v>
      </c>
      <c r="BA178" s="194">
        <f t="shared" si="1482"/>
        <v>0</v>
      </c>
      <c r="BB178" s="194">
        <f t="shared" si="1482"/>
        <v>0</v>
      </c>
      <c r="BC178" s="194">
        <f t="shared" si="1482"/>
        <v>0</v>
      </c>
      <c r="BD178" s="194">
        <f t="shared" si="1482"/>
        <v>0</v>
      </c>
      <c r="BE178" s="194">
        <f t="shared" si="1482"/>
        <v>0</v>
      </c>
      <c r="BF178" s="194">
        <f t="shared" si="1482"/>
        <v>0</v>
      </c>
      <c r="BG178" s="194">
        <f t="shared" si="1482"/>
        <v>0</v>
      </c>
      <c r="BH178" s="194">
        <f t="shared" si="1482"/>
        <v>0</v>
      </c>
      <c r="BI178" s="194">
        <f t="shared" si="1482"/>
        <v>1250000000</v>
      </c>
      <c r="BJ178" s="194">
        <f t="shared" si="1482"/>
        <v>0</v>
      </c>
      <c r="BK178" s="194">
        <f t="shared" si="1482"/>
        <v>0</v>
      </c>
      <c r="BL178" s="194">
        <f t="shared" si="1482"/>
        <v>0</v>
      </c>
      <c r="BM178" s="194">
        <f t="shared" ref="BM178:DX178" si="1483">SUM(BM179:BM183)</f>
        <v>1300000000</v>
      </c>
      <c r="BN178" s="194">
        <f t="shared" si="1483"/>
        <v>460000000</v>
      </c>
      <c r="BO178" s="194">
        <f t="shared" si="1483"/>
        <v>453355232</v>
      </c>
      <c r="BP178" s="194">
        <f t="shared" si="1483"/>
        <v>262997576</v>
      </c>
      <c r="BQ178" s="194">
        <f t="shared" si="1483"/>
        <v>0</v>
      </c>
      <c r="BR178" s="194">
        <f t="shared" si="1483"/>
        <v>0</v>
      </c>
      <c r="BS178" s="194">
        <f t="shared" si="1483"/>
        <v>0</v>
      </c>
      <c r="BT178" s="194">
        <f t="shared" si="1483"/>
        <v>0</v>
      </c>
      <c r="BU178" s="194">
        <f t="shared" si="1483"/>
        <v>0</v>
      </c>
      <c r="BV178" s="194">
        <f t="shared" si="1483"/>
        <v>115000000</v>
      </c>
      <c r="BW178" s="194">
        <f t="shared" si="1483"/>
        <v>93894761</v>
      </c>
      <c r="BX178" s="194">
        <f t="shared" si="1483"/>
        <v>93894761</v>
      </c>
      <c r="BY178" s="194">
        <f t="shared" si="1483"/>
        <v>0</v>
      </c>
      <c r="BZ178" s="194">
        <f t="shared" si="1483"/>
        <v>50000000</v>
      </c>
      <c r="CA178" s="194">
        <f t="shared" si="1483"/>
        <v>180000000</v>
      </c>
      <c r="CB178" s="194">
        <f t="shared" si="1483"/>
        <v>78513332</v>
      </c>
      <c r="CC178" s="194">
        <f t="shared" si="1483"/>
        <v>78513332</v>
      </c>
      <c r="CD178" s="194">
        <f t="shared" si="1483"/>
        <v>0</v>
      </c>
      <c r="CE178" s="194">
        <f t="shared" si="1483"/>
        <v>0</v>
      </c>
      <c r="CF178" s="194">
        <f t="shared" si="1483"/>
        <v>0</v>
      </c>
      <c r="CG178" s="194">
        <f t="shared" si="1483"/>
        <v>0</v>
      </c>
      <c r="CH178" s="194">
        <f t="shared" si="1483"/>
        <v>0</v>
      </c>
      <c r="CI178" s="194">
        <f t="shared" si="1483"/>
        <v>0</v>
      </c>
      <c r="CJ178" s="194">
        <f t="shared" si="1483"/>
        <v>0</v>
      </c>
      <c r="CK178" s="194">
        <f t="shared" si="1483"/>
        <v>0</v>
      </c>
      <c r="CL178" s="194">
        <f t="shared" si="1483"/>
        <v>0</v>
      </c>
      <c r="CM178" s="194">
        <f t="shared" si="1483"/>
        <v>0</v>
      </c>
      <c r="CN178" s="194">
        <f t="shared" si="1483"/>
        <v>0</v>
      </c>
      <c r="CO178" s="194">
        <f t="shared" si="1483"/>
        <v>0</v>
      </c>
      <c r="CP178" s="194">
        <f t="shared" si="1483"/>
        <v>0</v>
      </c>
      <c r="CQ178" s="194">
        <f t="shared" si="1483"/>
        <v>0</v>
      </c>
      <c r="CR178" s="194">
        <f t="shared" si="1483"/>
        <v>0</v>
      </c>
      <c r="CS178" s="194">
        <f t="shared" si="1483"/>
        <v>0</v>
      </c>
      <c r="CT178" s="194">
        <f t="shared" si="1483"/>
        <v>0</v>
      </c>
      <c r="CU178" s="194">
        <f t="shared" si="1483"/>
        <v>0</v>
      </c>
      <c r="CV178" s="194">
        <f t="shared" si="1483"/>
        <v>0</v>
      </c>
      <c r="CW178" s="194">
        <f t="shared" si="1483"/>
        <v>0</v>
      </c>
      <c r="CX178" s="194">
        <f t="shared" si="1483"/>
        <v>0</v>
      </c>
      <c r="CY178" s="194">
        <f t="shared" si="1483"/>
        <v>0</v>
      </c>
      <c r="CZ178" s="194">
        <f t="shared" si="1483"/>
        <v>0</v>
      </c>
      <c r="DA178" s="194">
        <f t="shared" si="1483"/>
        <v>1250000000</v>
      </c>
      <c r="DB178" s="194">
        <f t="shared" si="1483"/>
        <v>0</v>
      </c>
      <c r="DC178" s="194">
        <f t="shared" si="1483"/>
        <v>0</v>
      </c>
      <c r="DD178" s="194">
        <f t="shared" si="1483"/>
        <v>0</v>
      </c>
      <c r="DE178" s="194">
        <f t="shared" si="1483"/>
        <v>1300000000</v>
      </c>
      <c r="DF178" s="194">
        <f t="shared" si="1483"/>
        <v>295000000</v>
      </c>
      <c r="DG178" s="194">
        <f t="shared" si="1483"/>
        <v>172408093</v>
      </c>
      <c r="DH178" s="194">
        <f t="shared" si="1483"/>
        <v>172408093</v>
      </c>
      <c r="DI178" s="194">
        <f t="shared" si="1483"/>
        <v>0</v>
      </c>
      <c r="DJ178" s="194">
        <f t="shared" si="1483"/>
        <v>0</v>
      </c>
      <c r="DK178" s="194">
        <f t="shared" si="1483"/>
        <v>0</v>
      </c>
      <c r="DL178" s="194">
        <f t="shared" si="1483"/>
        <v>0</v>
      </c>
      <c r="DM178" s="194">
        <f t="shared" si="1483"/>
        <v>0</v>
      </c>
      <c r="DN178" s="194">
        <f t="shared" si="1483"/>
        <v>0</v>
      </c>
      <c r="DO178" s="194">
        <f t="shared" si="1483"/>
        <v>100000000</v>
      </c>
      <c r="DP178" s="194">
        <f t="shared" si="1483"/>
        <v>87217083</v>
      </c>
      <c r="DQ178" s="194">
        <f t="shared" si="1483"/>
        <v>86292283</v>
      </c>
      <c r="DR178" s="194">
        <f t="shared" si="1483"/>
        <v>0</v>
      </c>
      <c r="DS178" s="194">
        <f t="shared" si="1483"/>
        <v>15000000</v>
      </c>
      <c r="DT178" s="194">
        <f t="shared" si="1483"/>
        <v>190000000</v>
      </c>
      <c r="DU178" s="194">
        <f t="shared" si="1483"/>
        <v>144255487</v>
      </c>
      <c r="DV178" s="194">
        <f t="shared" si="1483"/>
        <v>144222287</v>
      </c>
      <c r="DW178" s="194">
        <f t="shared" si="1483"/>
        <v>0</v>
      </c>
      <c r="DX178" s="194">
        <f t="shared" si="1483"/>
        <v>0</v>
      </c>
      <c r="DY178" s="194">
        <f t="shared" ref="DY178:EW178" si="1484">SUM(DY179:DY183)</f>
        <v>0</v>
      </c>
      <c r="DZ178" s="194">
        <f t="shared" si="1484"/>
        <v>0</v>
      </c>
      <c r="EA178" s="194">
        <f t="shared" si="1484"/>
        <v>0</v>
      </c>
      <c r="EB178" s="194">
        <f t="shared" si="1484"/>
        <v>0</v>
      </c>
      <c r="EC178" s="194">
        <f t="shared" si="1484"/>
        <v>0</v>
      </c>
      <c r="ED178" s="194">
        <f t="shared" si="1484"/>
        <v>0</v>
      </c>
      <c r="EE178" s="194">
        <f t="shared" si="1484"/>
        <v>0</v>
      </c>
      <c r="EF178" s="194">
        <f t="shared" si="1484"/>
        <v>0</v>
      </c>
      <c r="EG178" s="194">
        <f t="shared" si="1484"/>
        <v>0</v>
      </c>
      <c r="EH178" s="194">
        <f t="shared" si="1484"/>
        <v>0</v>
      </c>
      <c r="EI178" s="194">
        <f t="shared" si="1484"/>
        <v>0</v>
      </c>
      <c r="EJ178" s="194">
        <f t="shared" si="1484"/>
        <v>0</v>
      </c>
      <c r="EK178" s="194">
        <f t="shared" si="1484"/>
        <v>0</v>
      </c>
      <c r="EL178" s="194">
        <f t="shared" si="1484"/>
        <v>0</v>
      </c>
      <c r="EM178" s="194">
        <f t="shared" si="1484"/>
        <v>0</v>
      </c>
      <c r="EN178" s="194">
        <f t="shared" si="1484"/>
        <v>0</v>
      </c>
      <c r="EO178" s="194">
        <f t="shared" si="1484"/>
        <v>0</v>
      </c>
      <c r="EP178" s="194">
        <f t="shared" si="1484"/>
        <v>0</v>
      </c>
      <c r="EQ178" s="194">
        <f t="shared" si="1484"/>
        <v>0</v>
      </c>
      <c r="ER178" s="194">
        <f t="shared" si="1484"/>
        <v>0</v>
      </c>
      <c r="ES178" s="194">
        <f t="shared" si="1484"/>
        <v>1250000000</v>
      </c>
      <c r="ET178" s="194">
        <f t="shared" si="1484"/>
        <v>0</v>
      </c>
      <c r="EU178" s="194">
        <f t="shared" si="1484"/>
        <v>0</v>
      </c>
      <c r="EV178" s="194">
        <f t="shared" si="1484"/>
        <v>0</v>
      </c>
      <c r="EW178" s="194">
        <f t="shared" si="1484"/>
        <v>1265000000</v>
      </c>
      <c r="EX178" s="194">
        <f t="shared" ref="EX178:GY178" si="1485">SUM(EX179:EX183)</f>
        <v>290000000</v>
      </c>
      <c r="EY178" s="194">
        <f t="shared" si="1485"/>
        <v>231472570</v>
      </c>
      <c r="EZ178" s="194">
        <f t="shared" si="1485"/>
        <v>230514570</v>
      </c>
      <c r="FA178" s="194">
        <f t="shared" si="1485"/>
        <v>0</v>
      </c>
      <c r="FB178" s="194">
        <f t="shared" si="1485"/>
        <v>0</v>
      </c>
      <c r="FC178" s="194">
        <f t="shared" si="1485"/>
        <v>0</v>
      </c>
      <c r="FD178" s="194">
        <f t="shared" si="1485"/>
        <v>0</v>
      </c>
      <c r="FE178" s="194">
        <f t="shared" si="1485"/>
        <v>0</v>
      </c>
      <c r="FF178" s="194">
        <f t="shared" si="1485"/>
        <v>0</v>
      </c>
      <c r="FG178" s="194">
        <f t="shared" si="1485"/>
        <v>0</v>
      </c>
      <c r="FH178" s="194">
        <f t="shared" si="1485"/>
        <v>0</v>
      </c>
      <c r="FI178" s="194">
        <f t="shared" si="1485"/>
        <v>0</v>
      </c>
      <c r="FJ178" s="194">
        <f t="shared" si="1485"/>
        <v>0</v>
      </c>
      <c r="FK178" s="194">
        <f t="shared" si="1485"/>
        <v>924800</v>
      </c>
      <c r="FL178" s="194">
        <f t="shared" si="1485"/>
        <v>12500000</v>
      </c>
      <c r="FM178" s="194">
        <f t="shared" si="1485"/>
        <v>168373530</v>
      </c>
      <c r="FN178" s="194">
        <f t="shared" si="1485"/>
        <v>151607701</v>
      </c>
      <c r="FO178" s="194">
        <f t="shared" si="1485"/>
        <v>151607701</v>
      </c>
      <c r="FP178" s="194">
        <f t="shared" si="1485"/>
        <v>33200</v>
      </c>
      <c r="FQ178" s="194">
        <f t="shared" si="1485"/>
        <v>0</v>
      </c>
      <c r="FR178" s="194">
        <f t="shared" si="1485"/>
        <v>0</v>
      </c>
      <c r="FS178" s="194">
        <f t="shared" si="1485"/>
        <v>0</v>
      </c>
      <c r="FT178" s="194">
        <f t="shared" si="1485"/>
        <v>0</v>
      </c>
      <c r="FU178" s="194">
        <f t="shared" si="1485"/>
        <v>0</v>
      </c>
      <c r="FV178" s="194">
        <f t="shared" si="1485"/>
        <v>0</v>
      </c>
      <c r="FW178" s="194">
        <f t="shared" si="1485"/>
        <v>0</v>
      </c>
      <c r="FX178" s="194">
        <f t="shared" si="1485"/>
        <v>0</v>
      </c>
      <c r="FY178" s="194">
        <f t="shared" si="1485"/>
        <v>0</v>
      </c>
      <c r="FZ178" s="194">
        <f t="shared" si="1485"/>
        <v>0</v>
      </c>
      <c r="GA178" s="194">
        <f t="shared" si="1485"/>
        <v>0</v>
      </c>
      <c r="GB178" s="194">
        <f t="shared" si="1485"/>
        <v>0</v>
      </c>
      <c r="GC178" s="194">
        <f t="shared" si="1485"/>
        <v>0</v>
      </c>
      <c r="GD178" s="194">
        <f t="shared" si="1485"/>
        <v>0</v>
      </c>
      <c r="GE178" s="194">
        <f t="shared" si="1485"/>
        <v>0</v>
      </c>
      <c r="GF178" s="194">
        <f t="shared" si="1485"/>
        <v>0</v>
      </c>
      <c r="GG178" s="194">
        <f t="shared" si="1485"/>
        <v>0</v>
      </c>
      <c r="GH178" s="194">
        <f t="shared" si="1485"/>
        <v>0</v>
      </c>
      <c r="GI178" s="194">
        <f t="shared" si="1485"/>
        <v>0</v>
      </c>
      <c r="GJ178" s="194">
        <f t="shared" si="1485"/>
        <v>0</v>
      </c>
      <c r="GK178" s="194">
        <f t="shared" si="1485"/>
        <v>0</v>
      </c>
      <c r="GL178" s="194">
        <f t="shared" si="1485"/>
        <v>0</v>
      </c>
      <c r="GM178" s="194">
        <f t="shared" si="1485"/>
        <v>0</v>
      </c>
      <c r="GN178" s="194">
        <f t="shared" si="1485"/>
        <v>0</v>
      </c>
      <c r="GO178" s="194">
        <f t="shared" si="1485"/>
        <v>0</v>
      </c>
      <c r="GP178" s="194">
        <f t="shared" si="1485"/>
        <v>2247500000</v>
      </c>
      <c r="GQ178" s="194">
        <f t="shared" si="1485"/>
        <v>0</v>
      </c>
      <c r="GR178" s="194">
        <f t="shared" si="1485"/>
        <v>0</v>
      </c>
      <c r="GS178" s="194">
        <f t="shared" si="1485"/>
        <v>0</v>
      </c>
      <c r="GT178" s="194">
        <f t="shared" si="1485"/>
        <v>0</v>
      </c>
      <c r="GU178" s="194">
        <f t="shared" si="1485"/>
        <v>2260000000</v>
      </c>
      <c r="GV178" s="194">
        <f t="shared" si="1485"/>
        <v>168373530</v>
      </c>
      <c r="GW178" s="194">
        <f t="shared" si="1485"/>
        <v>151607701</v>
      </c>
      <c r="GX178" s="194">
        <f t="shared" si="1485"/>
        <v>151607701</v>
      </c>
      <c r="GY178" s="195">
        <f t="shared" si="1485"/>
        <v>958000</v>
      </c>
      <c r="GZ178" s="199">
        <f t="shared" ref="GZ178:IW178" si="1486">SUM(GZ179:GZ183)</f>
        <v>0</v>
      </c>
      <c r="HA178" s="194">
        <f t="shared" si="1486"/>
        <v>0</v>
      </c>
      <c r="HB178" s="194">
        <f t="shared" si="1486"/>
        <v>0</v>
      </c>
      <c r="HC178" s="194">
        <f t="shared" si="1486"/>
        <v>0</v>
      </c>
      <c r="HD178" s="194">
        <f t="shared" si="1486"/>
        <v>0</v>
      </c>
      <c r="HE178" s="194">
        <f t="shared" si="1486"/>
        <v>0</v>
      </c>
      <c r="HF178" s="194">
        <f t="shared" si="1486"/>
        <v>215000000</v>
      </c>
      <c r="HG178" s="194">
        <f t="shared" si="1486"/>
        <v>181111844</v>
      </c>
      <c r="HH178" s="194">
        <f t="shared" si="1486"/>
        <v>180187044</v>
      </c>
      <c r="HI178" s="194">
        <f t="shared" si="1486"/>
        <v>924800</v>
      </c>
      <c r="HJ178" s="194">
        <f t="shared" si="1486"/>
        <v>127500000</v>
      </c>
      <c r="HK178" s="194">
        <f t="shared" si="1486"/>
        <v>998373530</v>
      </c>
      <c r="HL178" s="194">
        <f t="shared" si="1486"/>
        <v>827731752</v>
      </c>
      <c r="HM178" s="194">
        <f t="shared" si="1486"/>
        <v>637340896</v>
      </c>
      <c r="HN178" s="194">
        <f t="shared" si="1486"/>
        <v>33200</v>
      </c>
      <c r="HO178" s="194">
        <f t="shared" si="1486"/>
        <v>0</v>
      </c>
      <c r="HP178" s="194">
        <f t="shared" si="1486"/>
        <v>0</v>
      </c>
      <c r="HQ178" s="194">
        <f t="shared" si="1486"/>
        <v>0</v>
      </c>
      <c r="HR178" s="194">
        <f t="shared" si="1486"/>
        <v>0</v>
      </c>
      <c r="HS178" s="194">
        <f t="shared" si="1486"/>
        <v>0</v>
      </c>
      <c r="HT178" s="194">
        <f t="shared" si="1486"/>
        <v>0</v>
      </c>
      <c r="HU178" s="194">
        <f t="shared" si="1486"/>
        <v>0</v>
      </c>
      <c r="HV178" s="194">
        <f t="shared" si="1486"/>
        <v>0</v>
      </c>
      <c r="HW178" s="194">
        <f t="shared" si="1486"/>
        <v>0</v>
      </c>
      <c r="HX178" s="194">
        <f t="shared" si="1486"/>
        <v>0</v>
      </c>
      <c r="HY178" s="194">
        <f t="shared" si="1486"/>
        <v>0</v>
      </c>
      <c r="HZ178" s="194">
        <f t="shared" si="1486"/>
        <v>0</v>
      </c>
      <c r="IA178" s="194">
        <f t="shared" si="1486"/>
        <v>0</v>
      </c>
      <c r="IB178" s="194">
        <f t="shared" si="1486"/>
        <v>0</v>
      </c>
      <c r="IC178" s="194">
        <f t="shared" si="1486"/>
        <v>0</v>
      </c>
      <c r="ID178" s="194">
        <f t="shared" si="1486"/>
        <v>0</v>
      </c>
      <c r="IE178" s="194">
        <f t="shared" si="1486"/>
        <v>0</v>
      </c>
      <c r="IF178" s="194">
        <f t="shared" si="1486"/>
        <v>0</v>
      </c>
      <c r="IG178" s="194">
        <f t="shared" si="1486"/>
        <v>0</v>
      </c>
      <c r="IH178" s="194">
        <f t="shared" si="1486"/>
        <v>0</v>
      </c>
      <c r="II178" s="194">
        <f t="shared" si="1486"/>
        <v>0</v>
      </c>
      <c r="IJ178" s="194">
        <f t="shared" si="1486"/>
        <v>0</v>
      </c>
      <c r="IK178" s="194">
        <f t="shared" si="1486"/>
        <v>0</v>
      </c>
      <c r="IL178" s="194">
        <f t="shared" si="1486"/>
        <v>0</v>
      </c>
      <c r="IM178" s="194">
        <f t="shared" si="1486"/>
        <v>0</v>
      </c>
      <c r="IN178" s="194">
        <f t="shared" si="1486"/>
        <v>5997500000</v>
      </c>
      <c r="IO178" s="194">
        <f t="shared" si="1486"/>
        <v>0</v>
      </c>
      <c r="IP178" s="194">
        <f t="shared" si="1486"/>
        <v>0</v>
      </c>
      <c r="IQ178" s="194">
        <f t="shared" si="1486"/>
        <v>0</v>
      </c>
      <c r="IR178" s="194">
        <f t="shared" si="1486"/>
        <v>0</v>
      </c>
      <c r="IS178" s="194">
        <f t="shared" si="1486"/>
        <v>6125000000</v>
      </c>
      <c r="IT178" s="194">
        <f t="shared" si="1486"/>
        <v>1213373530</v>
      </c>
      <c r="IU178" s="194">
        <f t="shared" si="1486"/>
        <v>1008843596</v>
      </c>
      <c r="IV178" s="194">
        <f t="shared" si="1486"/>
        <v>817527940</v>
      </c>
      <c r="IW178" s="194">
        <f t="shared" si="1486"/>
        <v>958000</v>
      </c>
    </row>
    <row r="179" spans="1:257" ht="90.75" customHeight="1" x14ac:dyDescent="0.2">
      <c r="A179" s="346"/>
      <c r="B179" s="346"/>
      <c r="C179" s="264"/>
      <c r="D179" s="316"/>
      <c r="E179" s="343"/>
      <c r="F179" s="343"/>
      <c r="G179" s="273">
        <v>122</v>
      </c>
      <c r="H179" s="848" t="s">
        <v>426</v>
      </c>
      <c r="I179" s="265" t="s">
        <v>427</v>
      </c>
      <c r="J179" s="270" t="s">
        <v>428</v>
      </c>
      <c r="K179" s="270">
        <v>8</v>
      </c>
      <c r="L179" s="271" t="s">
        <v>58</v>
      </c>
      <c r="M179" s="272">
        <v>0</v>
      </c>
      <c r="N179" s="272">
        <v>1</v>
      </c>
      <c r="O179" s="273">
        <v>1</v>
      </c>
      <c r="P179" s="274">
        <v>1</v>
      </c>
      <c r="Q179" s="272">
        <v>1</v>
      </c>
      <c r="R179" s="275"/>
      <c r="S179" s="297">
        <v>1</v>
      </c>
      <c r="T179" s="272">
        <v>1</v>
      </c>
      <c r="U179" s="272"/>
      <c r="V179" s="277">
        <v>1</v>
      </c>
      <c r="W179" s="272">
        <v>1</v>
      </c>
      <c r="X179" s="271"/>
      <c r="Y179" s="278">
        <v>1</v>
      </c>
      <c r="Z179" s="334">
        <f>BM179/$BM$178</f>
        <v>0.99615384615384617</v>
      </c>
      <c r="AA179" s="273">
        <v>2</v>
      </c>
      <c r="AB179" s="270" t="s">
        <v>141</v>
      </c>
      <c r="AC179" s="40"/>
      <c r="AD179" s="41"/>
      <c r="AE179" s="41"/>
      <c r="AF179" s="41"/>
      <c r="AG179" s="40"/>
      <c r="AH179" s="41"/>
      <c r="AI179" s="41"/>
      <c r="AJ179" s="41"/>
      <c r="AK179" s="40">
        <v>45000000</v>
      </c>
      <c r="AL179" s="42">
        <v>95000000</v>
      </c>
      <c r="AM179" s="41">
        <v>88355232</v>
      </c>
      <c r="AN179" s="41">
        <v>88355232</v>
      </c>
      <c r="AO179" s="40"/>
      <c r="AP179" s="41"/>
      <c r="AQ179" s="41"/>
      <c r="AR179" s="41"/>
      <c r="AS179" s="40"/>
      <c r="AT179" s="41"/>
      <c r="AU179" s="41"/>
      <c r="AV179" s="41"/>
      <c r="AW179" s="40"/>
      <c r="AX179" s="41"/>
      <c r="AY179" s="41"/>
      <c r="AZ179" s="41"/>
      <c r="BA179" s="40"/>
      <c r="BB179" s="41"/>
      <c r="BC179" s="41"/>
      <c r="BD179" s="41"/>
      <c r="BE179" s="40"/>
      <c r="BF179" s="41"/>
      <c r="BG179" s="41"/>
      <c r="BH179" s="41"/>
      <c r="BI179" s="40">
        <v>1250000000</v>
      </c>
      <c r="BJ179" s="41"/>
      <c r="BK179" s="41"/>
      <c r="BL179" s="41"/>
      <c r="BM179" s="40">
        <f>+AC179+AG179+AK179+AO179+AS179+AW179+BA179+BE179+BI179</f>
        <v>1295000000</v>
      </c>
      <c r="BN179" s="41">
        <f t="shared" ref="BN179:BP183" si="1487">AD179+AH179+AL179+AP179+AT179+AX179+BB179+BF179+BJ179</f>
        <v>95000000</v>
      </c>
      <c r="BO179" s="41">
        <f t="shared" si="1487"/>
        <v>88355232</v>
      </c>
      <c r="BP179" s="41">
        <f t="shared" si="1487"/>
        <v>88355232</v>
      </c>
      <c r="BQ179" s="87"/>
      <c r="BR179" s="87"/>
      <c r="BS179" s="87"/>
      <c r="BT179" s="87"/>
      <c r="BU179" s="87"/>
      <c r="BV179" s="87">
        <v>3290000</v>
      </c>
      <c r="BW179" s="87">
        <v>2184761</v>
      </c>
      <c r="BX179" s="87">
        <v>2184761</v>
      </c>
      <c r="BY179" s="87"/>
      <c r="BZ179" s="87">
        <v>10000000</v>
      </c>
      <c r="CA179" s="87">
        <v>51710000</v>
      </c>
      <c r="CB179" s="87">
        <v>9500000</v>
      </c>
      <c r="CC179" s="87">
        <v>9500000</v>
      </c>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v>390000000</v>
      </c>
      <c r="DB179" s="87"/>
      <c r="DC179" s="87"/>
      <c r="DD179" s="87"/>
      <c r="DE179" s="82">
        <f t="shared" ref="DE179:DH183" si="1488">BQ179+BU179+BZ179+CE179+CI179+CM179+CQ179+CV179+DA179</f>
        <v>400000000</v>
      </c>
      <c r="DF179" s="102">
        <f t="shared" si="1488"/>
        <v>55000000</v>
      </c>
      <c r="DG179" s="102">
        <f t="shared" si="1488"/>
        <v>11684761</v>
      </c>
      <c r="DH179" s="102">
        <f t="shared" si="1488"/>
        <v>11684761</v>
      </c>
      <c r="DI179" s="102"/>
      <c r="DJ179" s="88"/>
      <c r="DK179" s="57"/>
      <c r="DL179" s="88"/>
      <c r="DM179" s="88"/>
      <c r="DN179" s="88"/>
      <c r="DO179" s="88">
        <v>70000000</v>
      </c>
      <c r="DP179" s="88">
        <v>64290999</v>
      </c>
      <c r="DQ179" s="88">
        <v>63366199</v>
      </c>
      <c r="DR179" s="88"/>
      <c r="DS179" s="88">
        <v>3000000</v>
      </c>
      <c r="DT179" s="88">
        <v>116174667</v>
      </c>
      <c r="DU179" s="88">
        <v>79137154</v>
      </c>
      <c r="DV179" s="88">
        <v>79103954</v>
      </c>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v>410500000</v>
      </c>
      <c r="ET179" s="87"/>
      <c r="EU179" s="87"/>
      <c r="EV179" s="87"/>
      <c r="EW179" s="82">
        <f t="shared" ref="EW179:EX183" si="1489">DJ179+DN179+DS179+DX179+EB179+EF179+EJ179+EN179+ES179</f>
        <v>413500000</v>
      </c>
      <c r="EX179" s="90">
        <f t="shared" si="1489"/>
        <v>186174667</v>
      </c>
      <c r="EY179" s="90">
        <f t="shared" ref="EY179:EZ183" si="1490">DL179+DP179+DU179+DZ179+ED179+EH179+EL179+EP179+EU179</f>
        <v>143428153</v>
      </c>
      <c r="EZ179" s="90">
        <f t="shared" si="1490"/>
        <v>142470153</v>
      </c>
      <c r="FA179" s="173"/>
      <c r="FB179" s="87"/>
      <c r="FC179" s="88"/>
      <c r="FD179" s="88"/>
      <c r="FE179" s="88"/>
      <c r="FF179" s="133"/>
      <c r="FG179" s="87"/>
      <c r="FH179" s="87"/>
      <c r="FI179" s="87"/>
      <c r="FJ179" s="87"/>
      <c r="FK179" s="87">
        <v>924800</v>
      </c>
      <c r="FL179" s="87">
        <v>2500000</v>
      </c>
      <c r="FM179" s="87">
        <v>41423530</v>
      </c>
      <c r="FN179" s="87">
        <v>41423530</v>
      </c>
      <c r="FO179" s="87">
        <v>41423530</v>
      </c>
      <c r="FP179" s="87">
        <v>33200</v>
      </c>
      <c r="FQ179" s="87"/>
      <c r="FR179" s="87"/>
      <c r="FS179" s="87"/>
      <c r="FT179" s="87"/>
      <c r="FU179" s="87"/>
      <c r="FV179" s="87"/>
      <c r="FW179" s="87"/>
      <c r="FX179" s="87"/>
      <c r="FY179" s="87"/>
      <c r="FZ179" s="87"/>
      <c r="GA179" s="87"/>
      <c r="GB179" s="87"/>
      <c r="GC179" s="87"/>
      <c r="GD179" s="87"/>
      <c r="GE179" s="87"/>
      <c r="GF179" s="87"/>
      <c r="GG179" s="87"/>
      <c r="GH179" s="87"/>
      <c r="GI179" s="87"/>
      <c r="GJ179" s="87"/>
      <c r="GK179" s="87"/>
      <c r="GL179" s="87"/>
      <c r="GM179" s="87"/>
      <c r="GN179" s="87"/>
      <c r="GO179" s="87"/>
      <c r="GP179" s="87">
        <v>506500000</v>
      </c>
      <c r="GQ179" s="87"/>
      <c r="GR179" s="87"/>
      <c r="GS179" s="87"/>
      <c r="GT179" s="87"/>
      <c r="GU179" s="82">
        <f>FB179+FG179+FL179+FQ179+FV179+GA179+GF179+GK179+GP179</f>
        <v>509000000</v>
      </c>
      <c r="GV179" s="82">
        <f t="shared" ref="GV179:GY183" si="1491">GQ179+GL179+GG179+GB179+FW179+FR179+FM179+FH179</f>
        <v>41423530</v>
      </c>
      <c r="GW179" s="82">
        <f t="shared" si="1491"/>
        <v>41423530</v>
      </c>
      <c r="GX179" s="82">
        <f t="shared" si="1491"/>
        <v>41423530</v>
      </c>
      <c r="GY179" s="792">
        <f t="shared" si="1491"/>
        <v>958000</v>
      </c>
      <c r="GZ179" s="792">
        <f t="shared" ref="GZ179:GZ183" si="1492">AC179+BQ179+DJ179+FB179</f>
        <v>0</v>
      </c>
      <c r="HA179" s="792">
        <f t="shared" ref="HA179:HA183" si="1493">AD179+BR179+DK179+FC179</f>
        <v>0</v>
      </c>
      <c r="HB179" s="792">
        <f t="shared" ref="HB179:HB183" si="1494">AE179+BS179+DL179+FD179</f>
        <v>0</v>
      </c>
      <c r="HC179" s="792">
        <f t="shared" ref="HC179:HC183" si="1495">AF179+BT179+DM179+FE179</f>
        <v>0</v>
      </c>
      <c r="HD179" s="792">
        <f t="shared" ref="HD179:HD183" si="1496">FF179</f>
        <v>0</v>
      </c>
      <c r="HE179" s="792">
        <f t="shared" ref="HE179:HE183" si="1497">AG179+BU179+DN179+FG179</f>
        <v>0</v>
      </c>
      <c r="HF179" s="792">
        <f t="shared" ref="HF179:HF183" si="1498">AH179+BV179+DO179+FH179</f>
        <v>73290000</v>
      </c>
      <c r="HG179" s="792">
        <f t="shared" ref="HG179:HG183" si="1499">AI179+BW179+DP179+FI179</f>
        <v>66475760</v>
      </c>
      <c r="HH179" s="792">
        <f t="shared" ref="HH179:HH183" si="1500">AJ179+BX179+DQ179+FJ179</f>
        <v>65550960</v>
      </c>
      <c r="HI179" s="792">
        <f t="shared" ref="HI179:HI183" si="1501">BY179+DR179+FK179</f>
        <v>924800</v>
      </c>
      <c r="HJ179" s="792">
        <f t="shared" ref="HJ179:HJ183" si="1502">AK179+BZ179+DS179+FL179</f>
        <v>60500000</v>
      </c>
      <c r="HK179" s="792">
        <f t="shared" ref="HK179:HK183" si="1503">AL179+CA179+DT179+FM179</f>
        <v>304308197</v>
      </c>
      <c r="HL179" s="792">
        <f t="shared" ref="HL179:HL183" si="1504">AM179+CB179+DU179+FN179</f>
        <v>218415916</v>
      </c>
      <c r="HM179" s="792">
        <f t="shared" ref="HM179:HM183" si="1505">AN179+CC179+DV179+FO179</f>
        <v>218382716</v>
      </c>
      <c r="HN179" s="792">
        <f t="shared" ref="HN179:HN183" si="1506">CD179+DW179+FP179</f>
        <v>33200</v>
      </c>
      <c r="HO179" s="792">
        <f t="shared" ref="HO179:HO183" si="1507">AO179+CE179+DX179+FQ179</f>
        <v>0</v>
      </c>
      <c r="HP179" s="792">
        <f t="shared" ref="HP179:HP183" si="1508">AP179+CF179+DY179+FR179</f>
        <v>0</v>
      </c>
      <c r="HQ179" s="792">
        <f t="shared" ref="HQ179:HQ183" si="1509">AQ179+CG179+DZ179+FS179</f>
        <v>0</v>
      </c>
      <c r="HR179" s="792">
        <f t="shared" ref="HR179:HR183" si="1510">AR179+CH179+EA179+FT179</f>
        <v>0</v>
      </c>
      <c r="HS179" s="792">
        <f t="shared" ref="HS179:HS183" si="1511">FU179</f>
        <v>0</v>
      </c>
      <c r="HT179" s="792">
        <f t="shared" ref="HT179:HT183" si="1512">AS179+CI179+EB179+FV179</f>
        <v>0</v>
      </c>
      <c r="HU179" s="792">
        <f t="shared" ref="HU179:HU183" si="1513">AT179+CJ179+EC179+FW179</f>
        <v>0</v>
      </c>
      <c r="HV179" s="792">
        <f t="shared" ref="HV179:HV183" si="1514">AU179+CK179+ED179+FX179</f>
        <v>0</v>
      </c>
      <c r="HW179" s="792">
        <f t="shared" ref="HW179:HW183" si="1515">AV179+CL179+EE179+FY179</f>
        <v>0</v>
      </c>
      <c r="HX179" s="792">
        <f t="shared" ref="HX179:HX183" si="1516">FZ179</f>
        <v>0</v>
      </c>
      <c r="HY179" s="792">
        <f t="shared" ref="HY179:HY183" si="1517">AW179+CM179+EF179+GA179</f>
        <v>0</v>
      </c>
      <c r="HZ179" s="792">
        <f t="shared" ref="HZ179:HZ183" si="1518">AX179+CN179+EG179+GB179</f>
        <v>0</v>
      </c>
      <c r="IA179" s="792">
        <f t="shared" ref="IA179:IA183" si="1519">AY179+CO179+EH179+GC179</f>
        <v>0</v>
      </c>
      <c r="IB179" s="792">
        <f t="shared" ref="IB179:IB183" si="1520">AZ179+CP179+EI179+GD179</f>
        <v>0</v>
      </c>
      <c r="IC179" s="792">
        <f t="shared" ref="IC179:IC183" si="1521">GE179</f>
        <v>0</v>
      </c>
      <c r="ID179" s="792">
        <f t="shared" ref="ID179:ID183" si="1522">BA179+CQ179+EJ179+GF179</f>
        <v>0</v>
      </c>
      <c r="IE179" s="792">
        <f t="shared" ref="IE179:IE183" si="1523">BB179+CR179+EK179+GG179</f>
        <v>0</v>
      </c>
      <c r="IF179" s="792">
        <f t="shared" ref="IF179:IF183" si="1524">BC179+CS179+EL179+GH179</f>
        <v>0</v>
      </c>
      <c r="IG179" s="792">
        <f t="shared" ref="IG179:IG183" si="1525">BD179+CT179+EM179+GI179</f>
        <v>0</v>
      </c>
      <c r="IH179" s="792">
        <f t="shared" ref="IH179:IH183" si="1526">CU179+GJ179</f>
        <v>0</v>
      </c>
      <c r="II179" s="792">
        <f t="shared" ref="II179:II183" si="1527">BE179+CV179+EN179+GK179</f>
        <v>0</v>
      </c>
      <c r="IJ179" s="792">
        <f t="shared" ref="IJ179:IJ183" si="1528">BF179+CW179+EO179+GL179</f>
        <v>0</v>
      </c>
      <c r="IK179" s="792">
        <f t="shared" ref="IK179:IK183" si="1529">BG179+CX179+EP179+GM179</f>
        <v>0</v>
      </c>
      <c r="IL179" s="792">
        <f t="shared" ref="IL179:IL183" si="1530">BH179+CY179+EQ179+GM179</f>
        <v>0</v>
      </c>
      <c r="IM179" s="792">
        <f t="shared" ref="IM179:IM183" si="1531">CZ179+ER179+GO179</f>
        <v>0</v>
      </c>
      <c r="IN179" s="792">
        <f t="shared" ref="IN179:IN183" si="1532">BI179+DA179+ES179+GP179</f>
        <v>2557000000</v>
      </c>
      <c r="IO179" s="792"/>
      <c r="IP179" s="792"/>
      <c r="IQ179" s="792"/>
      <c r="IR179" s="792"/>
      <c r="IS179" s="792">
        <f t="shared" ref="IS179:IS183" si="1533">GZ179+HE179+HJ179+HO179+HT179+HY179+ID179+II179+IN179</f>
        <v>2617500000</v>
      </c>
      <c r="IT179" s="792">
        <f t="shared" ref="IT179:IT183" si="1534">HA179+HF179+HK179+HP179+HU179+HZ179+IE179+IJ179+IO179</f>
        <v>377598197</v>
      </c>
      <c r="IU179" s="792">
        <f t="shared" ref="IU179:IU183" si="1535">HB179+HG179+HL179+HQ179+HV179+IA179+IF179+IK179+IP179</f>
        <v>284891676</v>
      </c>
      <c r="IV179" s="792">
        <f t="shared" ref="IV179:IV183" si="1536">HC179+HH179+HM179+HR179+HW179+IB179+IG179+IL179+IQ179</f>
        <v>283933676</v>
      </c>
      <c r="IW179" s="793">
        <f t="shared" ref="IW179:IW183" si="1537">HD179+HI179+HN179+HS179+HX179+IC179+IH179+IM179+IR179</f>
        <v>958000</v>
      </c>
    </row>
    <row r="180" spans="1:257" ht="90.75" customHeight="1" x14ac:dyDescent="0.2">
      <c r="A180" s="346"/>
      <c r="B180" s="346"/>
      <c r="C180" s="284">
        <v>23</v>
      </c>
      <c r="D180" s="556" t="s">
        <v>429</v>
      </c>
      <c r="E180" s="409">
        <v>0.92</v>
      </c>
      <c r="F180" s="557">
        <v>0.85</v>
      </c>
      <c r="G180" s="273">
        <v>123</v>
      </c>
      <c r="H180" s="848" t="s">
        <v>430</v>
      </c>
      <c r="I180" s="265" t="s">
        <v>431</v>
      </c>
      <c r="J180" s="270" t="s">
        <v>428</v>
      </c>
      <c r="K180" s="270">
        <v>8</v>
      </c>
      <c r="L180" s="271" t="s">
        <v>58</v>
      </c>
      <c r="M180" s="272" t="s">
        <v>53</v>
      </c>
      <c r="N180" s="272">
        <v>4</v>
      </c>
      <c r="O180" s="273">
        <v>4</v>
      </c>
      <c r="P180" s="274">
        <v>6</v>
      </c>
      <c r="Q180" s="272">
        <v>4</v>
      </c>
      <c r="R180" s="275"/>
      <c r="S180" s="297">
        <v>4</v>
      </c>
      <c r="T180" s="272">
        <v>4</v>
      </c>
      <c r="U180" s="272"/>
      <c r="V180" s="277">
        <v>8</v>
      </c>
      <c r="W180" s="272">
        <v>4</v>
      </c>
      <c r="X180" s="271"/>
      <c r="Y180" s="278">
        <v>4</v>
      </c>
      <c r="Z180" s="334">
        <f>BM180/$BM$178</f>
        <v>0</v>
      </c>
      <c r="AA180" s="273">
        <v>2</v>
      </c>
      <c r="AB180" s="270" t="s">
        <v>141</v>
      </c>
      <c r="AC180" s="40"/>
      <c r="AD180" s="41"/>
      <c r="AE180" s="41"/>
      <c r="AF180" s="41"/>
      <c r="AG180" s="40"/>
      <c r="AH180" s="41"/>
      <c r="AI180" s="41"/>
      <c r="AJ180" s="41"/>
      <c r="AK180" s="40"/>
      <c r="AL180" s="42">
        <v>360000000</v>
      </c>
      <c r="AM180" s="41">
        <v>360000000</v>
      </c>
      <c r="AN180" s="41">
        <v>169642344</v>
      </c>
      <c r="AO180" s="40"/>
      <c r="AP180" s="41"/>
      <c r="AQ180" s="41"/>
      <c r="AR180" s="41"/>
      <c r="AS180" s="40"/>
      <c r="AT180" s="41"/>
      <c r="AU180" s="41"/>
      <c r="AV180" s="41"/>
      <c r="AW180" s="40"/>
      <c r="AX180" s="41"/>
      <c r="AY180" s="41"/>
      <c r="AZ180" s="41"/>
      <c r="BA180" s="40"/>
      <c r="BB180" s="41"/>
      <c r="BC180" s="41"/>
      <c r="BD180" s="41"/>
      <c r="BE180" s="40"/>
      <c r="BF180" s="41"/>
      <c r="BG180" s="41"/>
      <c r="BH180" s="41"/>
      <c r="BI180" s="40"/>
      <c r="BJ180" s="41"/>
      <c r="BK180" s="41"/>
      <c r="BL180" s="41"/>
      <c r="BM180" s="40">
        <f>+AC180+AG180+AK180+AO180+AS180+AW180+BA180+BE180+BI180</f>
        <v>0</v>
      </c>
      <c r="BN180" s="41">
        <f t="shared" si="1487"/>
        <v>360000000</v>
      </c>
      <c r="BO180" s="41">
        <f t="shared" si="1487"/>
        <v>360000000</v>
      </c>
      <c r="BP180" s="41">
        <f t="shared" si="1487"/>
        <v>169642344</v>
      </c>
      <c r="BQ180" s="87"/>
      <c r="BR180" s="87"/>
      <c r="BS180" s="87"/>
      <c r="BT180" s="87"/>
      <c r="BU180" s="87"/>
      <c r="BV180" s="87">
        <v>60000000</v>
      </c>
      <c r="BW180" s="87">
        <v>60000000</v>
      </c>
      <c r="BX180" s="87">
        <v>60000000</v>
      </c>
      <c r="BY180" s="87"/>
      <c r="BZ180" s="87">
        <v>10000000</v>
      </c>
      <c r="CA180" s="87">
        <v>10000000</v>
      </c>
      <c r="CB180" s="87">
        <v>10000000</v>
      </c>
      <c r="CC180" s="87">
        <v>10000000</v>
      </c>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v>85000000</v>
      </c>
      <c r="DB180" s="87"/>
      <c r="DC180" s="87"/>
      <c r="DD180" s="87"/>
      <c r="DE180" s="82">
        <f t="shared" si="1488"/>
        <v>95000000</v>
      </c>
      <c r="DF180" s="102">
        <f t="shared" si="1488"/>
        <v>70000000</v>
      </c>
      <c r="DG180" s="102">
        <f t="shared" si="1488"/>
        <v>70000000</v>
      </c>
      <c r="DH180" s="102">
        <f t="shared" si="1488"/>
        <v>70000000</v>
      </c>
      <c r="DI180" s="102"/>
      <c r="DJ180" s="88"/>
      <c r="DK180" s="57"/>
      <c r="DL180" s="88"/>
      <c r="DM180" s="88"/>
      <c r="DN180" s="88"/>
      <c r="DO180" s="88"/>
      <c r="DP180" s="88"/>
      <c r="DQ180" s="88"/>
      <c r="DR180" s="88"/>
      <c r="DS180" s="88">
        <v>3000000</v>
      </c>
      <c r="DT180" s="88">
        <v>12000000</v>
      </c>
      <c r="DU180" s="88">
        <v>12000000</v>
      </c>
      <c r="DV180" s="88">
        <v>12000000</v>
      </c>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v>42000000</v>
      </c>
      <c r="ET180" s="87"/>
      <c r="EU180" s="87"/>
      <c r="EV180" s="87"/>
      <c r="EW180" s="82">
        <f t="shared" si="1489"/>
        <v>45000000</v>
      </c>
      <c r="EX180" s="90">
        <f t="shared" si="1489"/>
        <v>12000000</v>
      </c>
      <c r="EY180" s="90">
        <f t="shared" si="1490"/>
        <v>12000000</v>
      </c>
      <c r="EZ180" s="90">
        <f t="shared" si="1490"/>
        <v>12000000</v>
      </c>
      <c r="FA180" s="173"/>
      <c r="FB180" s="87"/>
      <c r="FC180" s="88"/>
      <c r="FD180" s="88"/>
      <c r="FE180" s="88"/>
      <c r="FF180" s="133"/>
      <c r="FG180" s="87"/>
      <c r="FH180" s="87"/>
      <c r="FI180" s="87"/>
      <c r="FJ180" s="87"/>
      <c r="FK180" s="87"/>
      <c r="FL180" s="87">
        <v>2500000</v>
      </c>
      <c r="FM180" s="87">
        <v>18900000</v>
      </c>
      <c r="FN180" s="87">
        <v>9875000</v>
      </c>
      <c r="FO180" s="87">
        <v>9875000</v>
      </c>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v>247500000</v>
      </c>
      <c r="GQ180" s="87"/>
      <c r="GR180" s="87"/>
      <c r="GS180" s="87"/>
      <c r="GT180" s="87"/>
      <c r="GU180" s="82">
        <f>FB180+FG180+FL180+FQ180+FV180+GA180+GF180+GK180+GP180</f>
        <v>250000000</v>
      </c>
      <c r="GV180" s="82">
        <f t="shared" si="1491"/>
        <v>18900000</v>
      </c>
      <c r="GW180" s="82">
        <f t="shared" si="1491"/>
        <v>9875000</v>
      </c>
      <c r="GX180" s="82">
        <f t="shared" si="1491"/>
        <v>9875000</v>
      </c>
      <c r="GY180" s="792">
        <f t="shared" si="1491"/>
        <v>0</v>
      </c>
      <c r="GZ180" s="792">
        <f t="shared" si="1492"/>
        <v>0</v>
      </c>
      <c r="HA180" s="792">
        <f t="shared" si="1493"/>
        <v>0</v>
      </c>
      <c r="HB180" s="792">
        <f t="shared" si="1494"/>
        <v>0</v>
      </c>
      <c r="HC180" s="792">
        <f t="shared" si="1495"/>
        <v>0</v>
      </c>
      <c r="HD180" s="792">
        <f t="shared" si="1496"/>
        <v>0</v>
      </c>
      <c r="HE180" s="792">
        <f t="shared" si="1497"/>
        <v>0</v>
      </c>
      <c r="HF180" s="792">
        <f t="shared" si="1498"/>
        <v>60000000</v>
      </c>
      <c r="HG180" s="792">
        <f t="shared" si="1499"/>
        <v>60000000</v>
      </c>
      <c r="HH180" s="792">
        <f t="shared" si="1500"/>
        <v>60000000</v>
      </c>
      <c r="HI180" s="792">
        <f t="shared" si="1501"/>
        <v>0</v>
      </c>
      <c r="HJ180" s="792">
        <f t="shared" si="1502"/>
        <v>15500000</v>
      </c>
      <c r="HK180" s="792">
        <f t="shared" si="1503"/>
        <v>400900000</v>
      </c>
      <c r="HL180" s="792">
        <f t="shared" si="1504"/>
        <v>391875000</v>
      </c>
      <c r="HM180" s="792">
        <f t="shared" si="1505"/>
        <v>201517344</v>
      </c>
      <c r="HN180" s="792">
        <f t="shared" si="1506"/>
        <v>0</v>
      </c>
      <c r="HO180" s="792">
        <f t="shared" si="1507"/>
        <v>0</v>
      </c>
      <c r="HP180" s="792">
        <f t="shared" si="1508"/>
        <v>0</v>
      </c>
      <c r="HQ180" s="792">
        <f t="shared" si="1509"/>
        <v>0</v>
      </c>
      <c r="HR180" s="792">
        <f t="shared" si="1510"/>
        <v>0</v>
      </c>
      <c r="HS180" s="792">
        <f t="shared" si="1511"/>
        <v>0</v>
      </c>
      <c r="HT180" s="792">
        <f t="shared" si="1512"/>
        <v>0</v>
      </c>
      <c r="HU180" s="792">
        <f t="shared" si="1513"/>
        <v>0</v>
      </c>
      <c r="HV180" s="792">
        <f t="shared" si="1514"/>
        <v>0</v>
      </c>
      <c r="HW180" s="792">
        <f t="shared" si="1515"/>
        <v>0</v>
      </c>
      <c r="HX180" s="792">
        <f t="shared" si="1516"/>
        <v>0</v>
      </c>
      <c r="HY180" s="792">
        <f t="shared" si="1517"/>
        <v>0</v>
      </c>
      <c r="HZ180" s="792">
        <f t="shared" si="1518"/>
        <v>0</v>
      </c>
      <c r="IA180" s="792">
        <f t="shared" si="1519"/>
        <v>0</v>
      </c>
      <c r="IB180" s="792">
        <f t="shared" si="1520"/>
        <v>0</v>
      </c>
      <c r="IC180" s="792">
        <f t="shared" si="1521"/>
        <v>0</v>
      </c>
      <c r="ID180" s="792">
        <f t="shared" si="1522"/>
        <v>0</v>
      </c>
      <c r="IE180" s="792">
        <f t="shared" si="1523"/>
        <v>0</v>
      </c>
      <c r="IF180" s="792">
        <f t="shared" si="1524"/>
        <v>0</v>
      </c>
      <c r="IG180" s="792">
        <f t="shared" si="1525"/>
        <v>0</v>
      </c>
      <c r="IH180" s="792">
        <f t="shared" si="1526"/>
        <v>0</v>
      </c>
      <c r="II180" s="792">
        <f t="shared" si="1527"/>
        <v>0</v>
      </c>
      <c r="IJ180" s="792">
        <f t="shared" si="1528"/>
        <v>0</v>
      </c>
      <c r="IK180" s="792">
        <f t="shared" si="1529"/>
        <v>0</v>
      </c>
      <c r="IL180" s="792">
        <f t="shared" si="1530"/>
        <v>0</v>
      </c>
      <c r="IM180" s="792">
        <f t="shared" si="1531"/>
        <v>0</v>
      </c>
      <c r="IN180" s="792">
        <f t="shared" si="1532"/>
        <v>374500000</v>
      </c>
      <c r="IO180" s="792"/>
      <c r="IP180" s="792"/>
      <c r="IQ180" s="792"/>
      <c r="IR180" s="792"/>
      <c r="IS180" s="792">
        <f t="shared" si="1533"/>
        <v>390000000</v>
      </c>
      <c r="IT180" s="792">
        <f t="shared" si="1534"/>
        <v>460900000</v>
      </c>
      <c r="IU180" s="792">
        <f t="shared" si="1535"/>
        <v>451875000</v>
      </c>
      <c r="IV180" s="792">
        <f t="shared" si="1536"/>
        <v>261517344</v>
      </c>
      <c r="IW180" s="793">
        <f t="shared" si="1537"/>
        <v>0</v>
      </c>
    </row>
    <row r="181" spans="1:257" ht="134.25" customHeight="1" x14ac:dyDescent="0.2">
      <c r="A181" s="346"/>
      <c r="B181" s="346"/>
      <c r="C181" s="286">
        <v>24</v>
      </c>
      <c r="D181" s="331" t="s">
        <v>432</v>
      </c>
      <c r="E181" s="324" t="s">
        <v>433</v>
      </c>
      <c r="F181" s="323" t="s">
        <v>433</v>
      </c>
      <c r="G181" s="272">
        <v>124</v>
      </c>
      <c r="H181" s="848" t="s">
        <v>434</v>
      </c>
      <c r="I181" s="265" t="s">
        <v>435</v>
      </c>
      <c r="J181" s="270" t="s">
        <v>428</v>
      </c>
      <c r="K181" s="270">
        <v>8</v>
      </c>
      <c r="L181" s="271" t="s">
        <v>73</v>
      </c>
      <c r="M181" s="272">
        <v>40</v>
      </c>
      <c r="N181" s="272">
        <v>500</v>
      </c>
      <c r="O181" s="272">
        <v>0</v>
      </c>
      <c r="P181" s="277"/>
      <c r="Q181" s="272">
        <v>150</v>
      </c>
      <c r="R181" s="275"/>
      <c r="S181" s="297">
        <v>48</v>
      </c>
      <c r="T181" s="558">
        <v>200</v>
      </c>
      <c r="U181" s="272"/>
      <c r="V181" s="277">
        <v>402</v>
      </c>
      <c r="W181" s="272">
        <v>150</v>
      </c>
      <c r="X181" s="271"/>
      <c r="Y181" s="278">
        <v>114.2</v>
      </c>
      <c r="Z181" s="334">
        <f>BM181/$BM$178</f>
        <v>0</v>
      </c>
      <c r="AA181" s="273">
        <v>2</v>
      </c>
      <c r="AB181" s="270" t="s">
        <v>141</v>
      </c>
      <c r="AC181" s="40"/>
      <c r="AD181" s="41"/>
      <c r="AE181" s="41"/>
      <c r="AF181" s="41"/>
      <c r="AG181" s="40"/>
      <c r="AH181" s="41"/>
      <c r="AI181" s="41"/>
      <c r="AJ181" s="41"/>
      <c r="AK181" s="40"/>
      <c r="AL181" s="41"/>
      <c r="AM181" s="41"/>
      <c r="AN181" s="41"/>
      <c r="AO181" s="40"/>
      <c r="AP181" s="41"/>
      <c r="AQ181" s="41"/>
      <c r="AR181" s="41"/>
      <c r="AS181" s="40"/>
      <c r="AT181" s="41"/>
      <c r="AU181" s="41"/>
      <c r="AV181" s="41"/>
      <c r="AW181" s="40"/>
      <c r="AX181" s="41"/>
      <c r="AY181" s="41"/>
      <c r="AZ181" s="41"/>
      <c r="BA181" s="40"/>
      <c r="BB181" s="41"/>
      <c r="BC181" s="41"/>
      <c r="BD181" s="41"/>
      <c r="BE181" s="40"/>
      <c r="BF181" s="41"/>
      <c r="BG181" s="41"/>
      <c r="BH181" s="41"/>
      <c r="BI181" s="40"/>
      <c r="BJ181" s="41"/>
      <c r="BK181" s="41"/>
      <c r="BL181" s="41"/>
      <c r="BM181" s="40">
        <f>+AC181+AG181+AK181+AO181+AS181+AW181+BA181+BE181+BI181</f>
        <v>0</v>
      </c>
      <c r="BN181" s="41">
        <f t="shared" si="1487"/>
        <v>0</v>
      </c>
      <c r="BO181" s="41">
        <f t="shared" si="1487"/>
        <v>0</v>
      </c>
      <c r="BP181" s="41">
        <f t="shared" si="1487"/>
        <v>0</v>
      </c>
      <c r="BQ181" s="87"/>
      <c r="BR181" s="87"/>
      <c r="BS181" s="87"/>
      <c r="BT181" s="87"/>
      <c r="BU181" s="87"/>
      <c r="BV181" s="87">
        <v>11000000</v>
      </c>
      <c r="BW181" s="87">
        <v>11000000</v>
      </c>
      <c r="BX181" s="87">
        <v>11000000</v>
      </c>
      <c r="BY181" s="87"/>
      <c r="BZ181" s="87">
        <v>10000000</v>
      </c>
      <c r="CA181" s="87">
        <v>75000000</v>
      </c>
      <c r="CB181" s="87">
        <v>24757000</v>
      </c>
      <c r="CC181" s="87">
        <v>24757000</v>
      </c>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v>390000000</v>
      </c>
      <c r="DB181" s="87"/>
      <c r="DC181" s="87"/>
      <c r="DD181" s="87"/>
      <c r="DE181" s="82">
        <f t="shared" si="1488"/>
        <v>400000000</v>
      </c>
      <c r="DF181" s="102">
        <f t="shared" si="1488"/>
        <v>86000000</v>
      </c>
      <c r="DG181" s="102">
        <f t="shared" si="1488"/>
        <v>35757000</v>
      </c>
      <c r="DH181" s="102">
        <f t="shared" si="1488"/>
        <v>35757000</v>
      </c>
      <c r="DI181" s="102"/>
      <c r="DJ181" s="88"/>
      <c r="DK181" s="57"/>
      <c r="DL181" s="88"/>
      <c r="DM181" s="88"/>
      <c r="DN181" s="88"/>
      <c r="DO181" s="88">
        <v>30000000</v>
      </c>
      <c r="DP181" s="88">
        <v>22926084</v>
      </c>
      <c r="DQ181" s="88">
        <v>22926084</v>
      </c>
      <c r="DR181" s="88"/>
      <c r="DS181" s="88">
        <v>3000000</v>
      </c>
      <c r="DT181" s="88">
        <v>28000000</v>
      </c>
      <c r="DU181" s="88">
        <v>26130000</v>
      </c>
      <c r="DV181" s="88">
        <v>26130000</v>
      </c>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v>397000000</v>
      </c>
      <c r="ET181" s="87"/>
      <c r="EU181" s="87"/>
      <c r="EV181" s="87"/>
      <c r="EW181" s="82">
        <f t="shared" si="1489"/>
        <v>400000000</v>
      </c>
      <c r="EX181" s="90">
        <f t="shared" si="1489"/>
        <v>58000000</v>
      </c>
      <c r="EY181" s="90">
        <f t="shared" si="1490"/>
        <v>49056084</v>
      </c>
      <c r="EZ181" s="90">
        <f t="shared" si="1490"/>
        <v>49056084</v>
      </c>
      <c r="FA181" s="173"/>
      <c r="FB181" s="87"/>
      <c r="FC181" s="88"/>
      <c r="FD181" s="88"/>
      <c r="FE181" s="88"/>
      <c r="FF181" s="133"/>
      <c r="FG181" s="87"/>
      <c r="FH181" s="87"/>
      <c r="FI181" s="87"/>
      <c r="FJ181" s="87"/>
      <c r="FK181" s="87"/>
      <c r="FL181" s="87">
        <v>2500000</v>
      </c>
      <c r="FM181" s="87">
        <v>44350000</v>
      </c>
      <c r="FN181" s="87">
        <v>38986776</v>
      </c>
      <c r="FO181" s="87">
        <v>38986776</v>
      </c>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v>497500000</v>
      </c>
      <c r="GQ181" s="87"/>
      <c r="GR181" s="87"/>
      <c r="GS181" s="87"/>
      <c r="GT181" s="87"/>
      <c r="GU181" s="82">
        <f>FB181+FG181+FL181+FQ181+FV181+GA181+GF181+GK181+GP181</f>
        <v>500000000</v>
      </c>
      <c r="GV181" s="82">
        <f t="shared" si="1491"/>
        <v>44350000</v>
      </c>
      <c r="GW181" s="82">
        <f t="shared" si="1491"/>
        <v>38986776</v>
      </c>
      <c r="GX181" s="82">
        <f t="shared" si="1491"/>
        <v>38986776</v>
      </c>
      <c r="GY181" s="792">
        <f t="shared" si="1491"/>
        <v>0</v>
      </c>
      <c r="GZ181" s="792">
        <f t="shared" si="1492"/>
        <v>0</v>
      </c>
      <c r="HA181" s="792">
        <f t="shared" si="1493"/>
        <v>0</v>
      </c>
      <c r="HB181" s="792">
        <f t="shared" si="1494"/>
        <v>0</v>
      </c>
      <c r="HC181" s="792">
        <f t="shared" si="1495"/>
        <v>0</v>
      </c>
      <c r="HD181" s="792">
        <f t="shared" si="1496"/>
        <v>0</v>
      </c>
      <c r="HE181" s="792">
        <f t="shared" si="1497"/>
        <v>0</v>
      </c>
      <c r="HF181" s="792">
        <f t="shared" si="1498"/>
        <v>41000000</v>
      </c>
      <c r="HG181" s="792">
        <f t="shared" si="1499"/>
        <v>33926084</v>
      </c>
      <c r="HH181" s="792">
        <f t="shared" si="1500"/>
        <v>33926084</v>
      </c>
      <c r="HI181" s="792">
        <f t="shared" si="1501"/>
        <v>0</v>
      </c>
      <c r="HJ181" s="792">
        <f t="shared" si="1502"/>
        <v>15500000</v>
      </c>
      <c r="HK181" s="792">
        <f t="shared" si="1503"/>
        <v>147350000</v>
      </c>
      <c r="HL181" s="792">
        <f t="shared" si="1504"/>
        <v>89873776</v>
      </c>
      <c r="HM181" s="792">
        <f t="shared" si="1505"/>
        <v>89873776</v>
      </c>
      <c r="HN181" s="792">
        <f t="shared" si="1506"/>
        <v>0</v>
      </c>
      <c r="HO181" s="792">
        <f t="shared" si="1507"/>
        <v>0</v>
      </c>
      <c r="HP181" s="792">
        <f t="shared" si="1508"/>
        <v>0</v>
      </c>
      <c r="HQ181" s="792">
        <f t="shared" si="1509"/>
        <v>0</v>
      </c>
      <c r="HR181" s="792">
        <f t="shared" si="1510"/>
        <v>0</v>
      </c>
      <c r="HS181" s="792">
        <f t="shared" si="1511"/>
        <v>0</v>
      </c>
      <c r="HT181" s="792">
        <f t="shared" si="1512"/>
        <v>0</v>
      </c>
      <c r="HU181" s="792">
        <f t="shared" si="1513"/>
        <v>0</v>
      </c>
      <c r="HV181" s="792">
        <f t="shared" si="1514"/>
        <v>0</v>
      </c>
      <c r="HW181" s="792">
        <f t="shared" si="1515"/>
        <v>0</v>
      </c>
      <c r="HX181" s="792">
        <f t="shared" si="1516"/>
        <v>0</v>
      </c>
      <c r="HY181" s="792">
        <f t="shared" si="1517"/>
        <v>0</v>
      </c>
      <c r="HZ181" s="792">
        <f t="shared" si="1518"/>
        <v>0</v>
      </c>
      <c r="IA181" s="792">
        <f t="shared" si="1519"/>
        <v>0</v>
      </c>
      <c r="IB181" s="792">
        <f t="shared" si="1520"/>
        <v>0</v>
      </c>
      <c r="IC181" s="792">
        <f t="shared" si="1521"/>
        <v>0</v>
      </c>
      <c r="ID181" s="792">
        <f t="shared" si="1522"/>
        <v>0</v>
      </c>
      <c r="IE181" s="792">
        <f t="shared" si="1523"/>
        <v>0</v>
      </c>
      <c r="IF181" s="792">
        <f t="shared" si="1524"/>
        <v>0</v>
      </c>
      <c r="IG181" s="792">
        <f t="shared" si="1525"/>
        <v>0</v>
      </c>
      <c r="IH181" s="792">
        <f t="shared" si="1526"/>
        <v>0</v>
      </c>
      <c r="II181" s="792">
        <f t="shared" si="1527"/>
        <v>0</v>
      </c>
      <c r="IJ181" s="792">
        <f t="shared" si="1528"/>
        <v>0</v>
      </c>
      <c r="IK181" s="792">
        <f t="shared" si="1529"/>
        <v>0</v>
      </c>
      <c r="IL181" s="792">
        <f t="shared" si="1530"/>
        <v>0</v>
      </c>
      <c r="IM181" s="792">
        <f t="shared" si="1531"/>
        <v>0</v>
      </c>
      <c r="IN181" s="792">
        <f t="shared" si="1532"/>
        <v>1284500000</v>
      </c>
      <c r="IO181" s="792"/>
      <c r="IP181" s="792"/>
      <c r="IQ181" s="792"/>
      <c r="IR181" s="792"/>
      <c r="IS181" s="792">
        <f t="shared" si="1533"/>
        <v>1300000000</v>
      </c>
      <c r="IT181" s="792">
        <f t="shared" si="1534"/>
        <v>188350000</v>
      </c>
      <c r="IU181" s="792">
        <f t="shared" si="1535"/>
        <v>123799860</v>
      </c>
      <c r="IV181" s="792">
        <f t="shared" si="1536"/>
        <v>123799860</v>
      </c>
      <c r="IW181" s="793">
        <f t="shared" si="1537"/>
        <v>0</v>
      </c>
    </row>
    <row r="182" spans="1:257" ht="171.75" customHeight="1" x14ac:dyDescent="0.2">
      <c r="A182" s="346"/>
      <c r="B182" s="346"/>
      <c r="C182" s="286"/>
      <c r="D182" s="319"/>
      <c r="E182" s="346"/>
      <c r="F182" s="346"/>
      <c r="G182" s="273">
        <v>125</v>
      </c>
      <c r="H182" s="848" t="s">
        <v>436</v>
      </c>
      <c r="I182" s="282" t="s">
        <v>437</v>
      </c>
      <c r="J182" s="270" t="s">
        <v>428</v>
      </c>
      <c r="K182" s="270">
        <v>8</v>
      </c>
      <c r="L182" s="479" t="s">
        <v>73</v>
      </c>
      <c r="M182" s="267">
        <v>1200</v>
      </c>
      <c r="N182" s="267">
        <v>2400</v>
      </c>
      <c r="O182" s="267">
        <v>150</v>
      </c>
      <c r="P182" s="424">
        <v>129</v>
      </c>
      <c r="Q182" s="267">
        <v>750</v>
      </c>
      <c r="R182" s="275"/>
      <c r="S182" s="432">
        <v>774</v>
      </c>
      <c r="T182" s="267">
        <v>750</v>
      </c>
      <c r="U182" s="743">
        <v>761</v>
      </c>
      <c r="V182" s="424">
        <v>774</v>
      </c>
      <c r="W182" s="267">
        <v>750</v>
      </c>
      <c r="X182" s="913">
        <v>760</v>
      </c>
      <c r="Y182" s="763">
        <v>879</v>
      </c>
      <c r="Z182" s="334">
        <f>BM182/$BM$178</f>
        <v>3.8461538461538464E-3</v>
      </c>
      <c r="AA182" s="273">
        <v>2</v>
      </c>
      <c r="AB182" s="270" t="s">
        <v>141</v>
      </c>
      <c r="AC182" s="40"/>
      <c r="AD182" s="41"/>
      <c r="AE182" s="41"/>
      <c r="AF182" s="41"/>
      <c r="AG182" s="40"/>
      <c r="AH182" s="41"/>
      <c r="AI182" s="41"/>
      <c r="AJ182" s="41"/>
      <c r="AK182" s="40">
        <v>5000000</v>
      </c>
      <c r="AL182" s="42">
        <v>5000000</v>
      </c>
      <c r="AM182" s="41">
        <v>5000000</v>
      </c>
      <c r="AN182" s="41">
        <v>5000000</v>
      </c>
      <c r="AO182" s="40"/>
      <c r="AP182" s="41"/>
      <c r="AQ182" s="41"/>
      <c r="AR182" s="41"/>
      <c r="AS182" s="40"/>
      <c r="AT182" s="41"/>
      <c r="AU182" s="41"/>
      <c r="AV182" s="41"/>
      <c r="AW182" s="40"/>
      <c r="AX182" s="41"/>
      <c r="AY182" s="41"/>
      <c r="AZ182" s="41"/>
      <c r="BA182" s="40"/>
      <c r="BB182" s="41"/>
      <c r="BC182" s="41"/>
      <c r="BD182" s="41"/>
      <c r="BE182" s="40"/>
      <c r="BF182" s="41"/>
      <c r="BG182" s="41"/>
      <c r="BH182" s="41"/>
      <c r="BI182" s="40"/>
      <c r="BJ182" s="41"/>
      <c r="BK182" s="41"/>
      <c r="BL182" s="41"/>
      <c r="BM182" s="40">
        <f>+AC182+AG182+AK182+AO182+AS182+AW182+BA182+BE182+BI182</f>
        <v>5000000</v>
      </c>
      <c r="BN182" s="41">
        <f t="shared" si="1487"/>
        <v>5000000</v>
      </c>
      <c r="BO182" s="41">
        <f t="shared" si="1487"/>
        <v>5000000</v>
      </c>
      <c r="BP182" s="41">
        <f t="shared" si="1487"/>
        <v>5000000</v>
      </c>
      <c r="BQ182" s="87"/>
      <c r="BR182" s="87"/>
      <c r="BS182" s="87"/>
      <c r="BT182" s="87"/>
      <c r="BU182" s="87"/>
      <c r="BV182" s="87">
        <v>20710000</v>
      </c>
      <c r="BW182" s="87">
        <v>20710000</v>
      </c>
      <c r="BX182" s="87">
        <v>20710000</v>
      </c>
      <c r="BY182" s="87"/>
      <c r="BZ182" s="87">
        <v>10000000</v>
      </c>
      <c r="CA182" s="87">
        <v>19290000</v>
      </c>
      <c r="CB182" s="87">
        <v>19290000</v>
      </c>
      <c r="CC182" s="87">
        <v>19290000</v>
      </c>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v>195000000</v>
      </c>
      <c r="DB182" s="87"/>
      <c r="DC182" s="87"/>
      <c r="DD182" s="87"/>
      <c r="DE182" s="82">
        <f t="shared" si="1488"/>
        <v>205000000</v>
      </c>
      <c r="DF182" s="102">
        <f t="shared" si="1488"/>
        <v>40000000</v>
      </c>
      <c r="DG182" s="102">
        <f t="shared" si="1488"/>
        <v>40000000</v>
      </c>
      <c r="DH182" s="102">
        <f t="shared" si="1488"/>
        <v>40000000</v>
      </c>
      <c r="DI182" s="102"/>
      <c r="DJ182" s="88"/>
      <c r="DK182" s="57"/>
      <c r="DL182" s="88"/>
      <c r="DM182" s="88"/>
      <c r="DN182" s="88"/>
      <c r="DO182" s="88"/>
      <c r="DP182" s="88"/>
      <c r="DQ182" s="88"/>
      <c r="DR182" s="88"/>
      <c r="DS182" s="88">
        <v>3000000</v>
      </c>
      <c r="DT182" s="88">
        <v>27825333</v>
      </c>
      <c r="DU182" s="88">
        <v>20988333</v>
      </c>
      <c r="DV182" s="88">
        <v>20988333</v>
      </c>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v>203500000</v>
      </c>
      <c r="ET182" s="87"/>
      <c r="EU182" s="87"/>
      <c r="EV182" s="87"/>
      <c r="EW182" s="82">
        <f t="shared" si="1489"/>
        <v>206500000</v>
      </c>
      <c r="EX182" s="90">
        <f t="shared" si="1489"/>
        <v>27825333</v>
      </c>
      <c r="EY182" s="90">
        <f t="shared" si="1490"/>
        <v>20988333</v>
      </c>
      <c r="EZ182" s="90">
        <f t="shared" si="1490"/>
        <v>20988333</v>
      </c>
      <c r="FA182" s="173"/>
      <c r="FB182" s="87"/>
      <c r="FC182" s="88"/>
      <c r="FD182" s="88"/>
      <c r="FE182" s="88"/>
      <c r="FF182" s="133"/>
      <c r="FG182" s="87"/>
      <c r="FH182" s="87"/>
      <c r="FI182" s="87"/>
      <c r="FJ182" s="87"/>
      <c r="FK182" s="87"/>
      <c r="FL182" s="87">
        <v>2500000</v>
      </c>
      <c r="FM182" s="87">
        <v>44100000</v>
      </c>
      <c r="FN182" s="87">
        <v>41751302</v>
      </c>
      <c r="FO182" s="87">
        <v>41751302</v>
      </c>
      <c r="FP182" s="87"/>
      <c r="FQ182" s="87"/>
      <c r="FR182" s="87"/>
      <c r="FS182" s="87"/>
      <c r="FT182" s="87"/>
      <c r="FU182" s="87"/>
      <c r="FV182" s="87"/>
      <c r="FW182" s="87"/>
      <c r="FX182" s="87"/>
      <c r="FY182" s="87"/>
      <c r="FZ182" s="87"/>
      <c r="GA182" s="87"/>
      <c r="GB182" s="87"/>
      <c r="GC182" s="87"/>
      <c r="GD182" s="87"/>
      <c r="GE182" s="87"/>
      <c r="GF182" s="87"/>
      <c r="GG182" s="87"/>
      <c r="GH182" s="87"/>
      <c r="GI182" s="87"/>
      <c r="GJ182" s="87"/>
      <c r="GK182" s="87"/>
      <c r="GL182" s="87"/>
      <c r="GM182" s="87"/>
      <c r="GN182" s="87"/>
      <c r="GO182" s="87"/>
      <c r="GP182" s="87">
        <v>498500000</v>
      </c>
      <c r="GQ182" s="87"/>
      <c r="GR182" s="87"/>
      <c r="GS182" s="87"/>
      <c r="GT182" s="87"/>
      <c r="GU182" s="82">
        <f>FB182+FG182+FL182+FQ182+FV182+GA182+GF182+GK182+GP182</f>
        <v>501000000</v>
      </c>
      <c r="GV182" s="82">
        <f t="shared" si="1491"/>
        <v>44100000</v>
      </c>
      <c r="GW182" s="82">
        <f t="shared" si="1491"/>
        <v>41751302</v>
      </c>
      <c r="GX182" s="82">
        <f t="shared" si="1491"/>
        <v>41751302</v>
      </c>
      <c r="GY182" s="792">
        <f t="shared" si="1491"/>
        <v>0</v>
      </c>
      <c r="GZ182" s="792">
        <f t="shared" si="1492"/>
        <v>0</v>
      </c>
      <c r="HA182" s="792">
        <f t="shared" si="1493"/>
        <v>0</v>
      </c>
      <c r="HB182" s="792">
        <f t="shared" si="1494"/>
        <v>0</v>
      </c>
      <c r="HC182" s="792">
        <f t="shared" si="1495"/>
        <v>0</v>
      </c>
      <c r="HD182" s="792">
        <f t="shared" si="1496"/>
        <v>0</v>
      </c>
      <c r="HE182" s="792">
        <f t="shared" si="1497"/>
        <v>0</v>
      </c>
      <c r="HF182" s="792">
        <f t="shared" si="1498"/>
        <v>20710000</v>
      </c>
      <c r="HG182" s="792">
        <f t="shared" si="1499"/>
        <v>20710000</v>
      </c>
      <c r="HH182" s="792">
        <f t="shared" si="1500"/>
        <v>20710000</v>
      </c>
      <c r="HI182" s="792">
        <f t="shared" si="1501"/>
        <v>0</v>
      </c>
      <c r="HJ182" s="792">
        <f t="shared" si="1502"/>
        <v>20500000</v>
      </c>
      <c r="HK182" s="792">
        <f t="shared" si="1503"/>
        <v>96215333</v>
      </c>
      <c r="HL182" s="792">
        <f t="shared" si="1504"/>
        <v>87029635</v>
      </c>
      <c r="HM182" s="792">
        <f t="shared" si="1505"/>
        <v>87029635</v>
      </c>
      <c r="HN182" s="792">
        <f t="shared" si="1506"/>
        <v>0</v>
      </c>
      <c r="HO182" s="792">
        <f t="shared" si="1507"/>
        <v>0</v>
      </c>
      <c r="HP182" s="792">
        <f t="shared" si="1508"/>
        <v>0</v>
      </c>
      <c r="HQ182" s="792">
        <f t="shared" si="1509"/>
        <v>0</v>
      </c>
      <c r="HR182" s="792">
        <f t="shared" si="1510"/>
        <v>0</v>
      </c>
      <c r="HS182" s="792">
        <f t="shared" si="1511"/>
        <v>0</v>
      </c>
      <c r="HT182" s="792">
        <f t="shared" si="1512"/>
        <v>0</v>
      </c>
      <c r="HU182" s="792">
        <f t="shared" si="1513"/>
        <v>0</v>
      </c>
      <c r="HV182" s="792">
        <f t="shared" si="1514"/>
        <v>0</v>
      </c>
      <c r="HW182" s="792">
        <f t="shared" si="1515"/>
        <v>0</v>
      </c>
      <c r="HX182" s="792">
        <f t="shared" si="1516"/>
        <v>0</v>
      </c>
      <c r="HY182" s="792">
        <f t="shared" si="1517"/>
        <v>0</v>
      </c>
      <c r="HZ182" s="792">
        <f t="shared" si="1518"/>
        <v>0</v>
      </c>
      <c r="IA182" s="792">
        <f t="shared" si="1519"/>
        <v>0</v>
      </c>
      <c r="IB182" s="792">
        <f t="shared" si="1520"/>
        <v>0</v>
      </c>
      <c r="IC182" s="792">
        <f t="shared" si="1521"/>
        <v>0</v>
      </c>
      <c r="ID182" s="792">
        <f t="shared" si="1522"/>
        <v>0</v>
      </c>
      <c r="IE182" s="792">
        <f t="shared" si="1523"/>
        <v>0</v>
      </c>
      <c r="IF182" s="792">
        <f t="shared" si="1524"/>
        <v>0</v>
      </c>
      <c r="IG182" s="792">
        <f t="shared" si="1525"/>
        <v>0</v>
      </c>
      <c r="IH182" s="792">
        <f t="shared" si="1526"/>
        <v>0</v>
      </c>
      <c r="II182" s="792">
        <f t="shared" si="1527"/>
        <v>0</v>
      </c>
      <c r="IJ182" s="792">
        <f t="shared" si="1528"/>
        <v>0</v>
      </c>
      <c r="IK182" s="792">
        <f t="shared" si="1529"/>
        <v>0</v>
      </c>
      <c r="IL182" s="792">
        <f t="shared" si="1530"/>
        <v>0</v>
      </c>
      <c r="IM182" s="792">
        <f t="shared" si="1531"/>
        <v>0</v>
      </c>
      <c r="IN182" s="792">
        <f t="shared" si="1532"/>
        <v>897000000</v>
      </c>
      <c r="IO182" s="792"/>
      <c r="IP182" s="792"/>
      <c r="IQ182" s="792"/>
      <c r="IR182" s="792"/>
      <c r="IS182" s="792">
        <f t="shared" si="1533"/>
        <v>917500000</v>
      </c>
      <c r="IT182" s="792">
        <f t="shared" si="1534"/>
        <v>116925333</v>
      </c>
      <c r="IU182" s="792">
        <f t="shared" si="1535"/>
        <v>107739635</v>
      </c>
      <c r="IV182" s="792">
        <f t="shared" si="1536"/>
        <v>107739635</v>
      </c>
      <c r="IW182" s="793">
        <f t="shared" si="1537"/>
        <v>0</v>
      </c>
    </row>
    <row r="183" spans="1:257" ht="140.25" customHeight="1" x14ac:dyDescent="0.2">
      <c r="A183" s="346"/>
      <c r="B183" s="346"/>
      <c r="C183" s="284"/>
      <c r="D183" s="321"/>
      <c r="E183" s="401"/>
      <c r="F183" s="401"/>
      <c r="G183" s="272">
        <v>126</v>
      </c>
      <c r="H183" s="848" t="s">
        <v>438</v>
      </c>
      <c r="I183" s="265" t="s">
        <v>439</v>
      </c>
      <c r="J183" s="271" t="s">
        <v>428</v>
      </c>
      <c r="K183" s="271">
        <v>8</v>
      </c>
      <c r="L183" s="271" t="s">
        <v>58</v>
      </c>
      <c r="M183" s="272" t="s">
        <v>53</v>
      </c>
      <c r="N183" s="272">
        <f>1795+1531</f>
        <v>3326</v>
      </c>
      <c r="O183" s="272">
        <v>0</v>
      </c>
      <c r="P183" s="277"/>
      <c r="Q183" s="272">
        <f>1795 +  1531</f>
        <v>3326</v>
      </c>
      <c r="R183" s="275"/>
      <c r="S183" s="297">
        <v>700</v>
      </c>
      <c r="T183" s="559">
        <f>1795+1531</f>
        <v>3326</v>
      </c>
      <c r="U183" s="272"/>
      <c r="V183" s="277">
        <v>1418</v>
      </c>
      <c r="W183" s="559">
        <f>1795+1531</f>
        <v>3326</v>
      </c>
      <c r="X183" s="271"/>
      <c r="Y183" s="278">
        <v>1710</v>
      </c>
      <c r="Z183" s="400">
        <f>BM183/$BM$178</f>
        <v>0</v>
      </c>
      <c r="AA183" s="272">
        <v>2</v>
      </c>
      <c r="AB183" s="271" t="s">
        <v>141</v>
      </c>
      <c r="AC183" s="49"/>
      <c r="AD183" s="48"/>
      <c r="AE183" s="48"/>
      <c r="AF183" s="48"/>
      <c r="AG183" s="49"/>
      <c r="AH183" s="48"/>
      <c r="AI183" s="48"/>
      <c r="AJ183" s="48"/>
      <c r="AK183" s="49"/>
      <c r="AL183" s="48"/>
      <c r="AM183" s="48"/>
      <c r="AN183" s="48"/>
      <c r="AO183" s="49"/>
      <c r="AP183" s="48"/>
      <c r="AQ183" s="48"/>
      <c r="AR183" s="48"/>
      <c r="AS183" s="49"/>
      <c r="AT183" s="48"/>
      <c r="AU183" s="48"/>
      <c r="AV183" s="48"/>
      <c r="AW183" s="49"/>
      <c r="AX183" s="48"/>
      <c r="AY183" s="48"/>
      <c r="AZ183" s="48"/>
      <c r="BA183" s="49"/>
      <c r="BB183" s="48"/>
      <c r="BC183" s="48"/>
      <c r="BD183" s="48"/>
      <c r="BE183" s="49"/>
      <c r="BF183" s="48"/>
      <c r="BG183" s="48"/>
      <c r="BH183" s="48"/>
      <c r="BI183" s="49"/>
      <c r="BJ183" s="48"/>
      <c r="BK183" s="48"/>
      <c r="BL183" s="48"/>
      <c r="BM183" s="49">
        <f>+AC183+AG183+AK183+AO183+AS183+AW183+BA183+BE183+BI183</f>
        <v>0</v>
      </c>
      <c r="BN183" s="48">
        <f t="shared" si="1487"/>
        <v>0</v>
      </c>
      <c r="BO183" s="48">
        <f t="shared" si="1487"/>
        <v>0</v>
      </c>
      <c r="BP183" s="48">
        <f t="shared" si="1487"/>
        <v>0</v>
      </c>
      <c r="BQ183" s="87"/>
      <c r="BR183" s="87"/>
      <c r="BS183" s="87"/>
      <c r="BT183" s="87"/>
      <c r="BU183" s="87"/>
      <c r="BV183" s="87">
        <v>20000000</v>
      </c>
      <c r="BW183" s="87"/>
      <c r="BX183" s="87"/>
      <c r="BY183" s="87"/>
      <c r="BZ183" s="87">
        <v>10000000</v>
      </c>
      <c r="CA183" s="87">
        <v>24000000</v>
      </c>
      <c r="CB183" s="87">
        <v>14966332</v>
      </c>
      <c r="CC183" s="87">
        <v>14966332</v>
      </c>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v>190000000</v>
      </c>
      <c r="DB183" s="87"/>
      <c r="DC183" s="87"/>
      <c r="DD183" s="87"/>
      <c r="DE183" s="82">
        <f t="shared" si="1488"/>
        <v>200000000</v>
      </c>
      <c r="DF183" s="82">
        <f t="shared" si="1488"/>
        <v>44000000</v>
      </c>
      <c r="DG183" s="82">
        <f t="shared" si="1488"/>
        <v>14966332</v>
      </c>
      <c r="DH183" s="82">
        <f t="shared" si="1488"/>
        <v>14966332</v>
      </c>
      <c r="DI183" s="82"/>
      <c r="DJ183" s="88"/>
      <c r="DK183" s="57"/>
      <c r="DL183" s="88"/>
      <c r="DM183" s="88"/>
      <c r="DN183" s="88"/>
      <c r="DO183" s="88"/>
      <c r="DP183" s="88"/>
      <c r="DQ183" s="88"/>
      <c r="DR183" s="88"/>
      <c r="DS183" s="88">
        <v>3000000</v>
      </c>
      <c r="DT183" s="88">
        <v>6000000</v>
      </c>
      <c r="DU183" s="88">
        <v>6000000</v>
      </c>
      <c r="DV183" s="88">
        <v>6000000</v>
      </c>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v>197000000</v>
      </c>
      <c r="ET183" s="87"/>
      <c r="EU183" s="87"/>
      <c r="EV183" s="87"/>
      <c r="EW183" s="82">
        <f t="shared" si="1489"/>
        <v>200000000</v>
      </c>
      <c r="EX183" s="90">
        <f t="shared" si="1489"/>
        <v>6000000</v>
      </c>
      <c r="EY183" s="90">
        <f t="shared" si="1490"/>
        <v>6000000</v>
      </c>
      <c r="EZ183" s="90">
        <f t="shared" si="1490"/>
        <v>6000000</v>
      </c>
      <c r="FA183" s="173"/>
      <c r="FB183" s="87"/>
      <c r="FC183" s="88"/>
      <c r="FD183" s="88"/>
      <c r="FE183" s="88"/>
      <c r="FF183" s="133"/>
      <c r="FG183" s="87"/>
      <c r="FH183" s="87"/>
      <c r="FI183" s="87"/>
      <c r="FJ183" s="87"/>
      <c r="FK183" s="87"/>
      <c r="FL183" s="87">
        <v>2500000</v>
      </c>
      <c r="FM183" s="87">
        <v>19600000</v>
      </c>
      <c r="FN183" s="87">
        <v>19571093</v>
      </c>
      <c r="FO183" s="87">
        <v>19571093</v>
      </c>
      <c r="FP183" s="87"/>
      <c r="FQ183" s="87"/>
      <c r="FR183" s="87"/>
      <c r="FS183" s="87"/>
      <c r="FT183" s="87"/>
      <c r="FU183" s="87"/>
      <c r="FV183" s="87"/>
      <c r="FW183" s="87"/>
      <c r="FX183" s="87"/>
      <c r="FY183" s="87"/>
      <c r="FZ183" s="87"/>
      <c r="GA183" s="87"/>
      <c r="GB183" s="87"/>
      <c r="GC183" s="87"/>
      <c r="GD183" s="87"/>
      <c r="GE183" s="87"/>
      <c r="GF183" s="87"/>
      <c r="GG183" s="87"/>
      <c r="GH183" s="87"/>
      <c r="GI183" s="87"/>
      <c r="GJ183" s="87"/>
      <c r="GK183" s="87"/>
      <c r="GL183" s="87"/>
      <c r="GM183" s="87"/>
      <c r="GN183" s="87"/>
      <c r="GO183" s="87"/>
      <c r="GP183" s="87">
        <v>497500000</v>
      </c>
      <c r="GQ183" s="87"/>
      <c r="GR183" s="87"/>
      <c r="GS183" s="87"/>
      <c r="GT183" s="87"/>
      <c r="GU183" s="82">
        <f>FB183+FG183+FL183+FQ183+FV183+GA183+GF183+GK183+GP183</f>
        <v>500000000</v>
      </c>
      <c r="GV183" s="82">
        <f t="shared" si="1491"/>
        <v>19600000</v>
      </c>
      <c r="GW183" s="82">
        <f t="shared" si="1491"/>
        <v>19571093</v>
      </c>
      <c r="GX183" s="82">
        <f t="shared" si="1491"/>
        <v>19571093</v>
      </c>
      <c r="GY183" s="792">
        <f t="shared" si="1491"/>
        <v>0</v>
      </c>
      <c r="GZ183" s="792">
        <f t="shared" si="1492"/>
        <v>0</v>
      </c>
      <c r="HA183" s="792">
        <f t="shared" si="1493"/>
        <v>0</v>
      </c>
      <c r="HB183" s="792">
        <f t="shared" si="1494"/>
        <v>0</v>
      </c>
      <c r="HC183" s="792">
        <f t="shared" si="1495"/>
        <v>0</v>
      </c>
      <c r="HD183" s="792">
        <f t="shared" si="1496"/>
        <v>0</v>
      </c>
      <c r="HE183" s="792">
        <f t="shared" si="1497"/>
        <v>0</v>
      </c>
      <c r="HF183" s="792">
        <f t="shared" si="1498"/>
        <v>20000000</v>
      </c>
      <c r="HG183" s="792">
        <f t="shared" si="1499"/>
        <v>0</v>
      </c>
      <c r="HH183" s="792">
        <f t="shared" si="1500"/>
        <v>0</v>
      </c>
      <c r="HI183" s="792">
        <f t="shared" si="1501"/>
        <v>0</v>
      </c>
      <c r="HJ183" s="792">
        <f t="shared" si="1502"/>
        <v>15500000</v>
      </c>
      <c r="HK183" s="792">
        <f t="shared" si="1503"/>
        <v>49600000</v>
      </c>
      <c r="HL183" s="792">
        <f t="shared" si="1504"/>
        <v>40537425</v>
      </c>
      <c r="HM183" s="792">
        <f t="shared" si="1505"/>
        <v>40537425</v>
      </c>
      <c r="HN183" s="792">
        <f t="shared" si="1506"/>
        <v>0</v>
      </c>
      <c r="HO183" s="792">
        <f t="shared" si="1507"/>
        <v>0</v>
      </c>
      <c r="HP183" s="792">
        <f t="shared" si="1508"/>
        <v>0</v>
      </c>
      <c r="HQ183" s="792">
        <f t="shared" si="1509"/>
        <v>0</v>
      </c>
      <c r="HR183" s="792">
        <f t="shared" si="1510"/>
        <v>0</v>
      </c>
      <c r="HS183" s="792">
        <f t="shared" si="1511"/>
        <v>0</v>
      </c>
      <c r="HT183" s="792">
        <f t="shared" si="1512"/>
        <v>0</v>
      </c>
      <c r="HU183" s="792">
        <f t="shared" si="1513"/>
        <v>0</v>
      </c>
      <c r="HV183" s="792">
        <f t="shared" si="1514"/>
        <v>0</v>
      </c>
      <c r="HW183" s="792">
        <f t="shared" si="1515"/>
        <v>0</v>
      </c>
      <c r="HX183" s="792">
        <f t="shared" si="1516"/>
        <v>0</v>
      </c>
      <c r="HY183" s="792">
        <f t="shared" si="1517"/>
        <v>0</v>
      </c>
      <c r="HZ183" s="792">
        <f t="shared" si="1518"/>
        <v>0</v>
      </c>
      <c r="IA183" s="792">
        <f t="shared" si="1519"/>
        <v>0</v>
      </c>
      <c r="IB183" s="792">
        <f t="shared" si="1520"/>
        <v>0</v>
      </c>
      <c r="IC183" s="792">
        <f t="shared" si="1521"/>
        <v>0</v>
      </c>
      <c r="ID183" s="792">
        <f t="shared" si="1522"/>
        <v>0</v>
      </c>
      <c r="IE183" s="792">
        <f t="shared" si="1523"/>
        <v>0</v>
      </c>
      <c r="IF183" s="792">
        <f t="shared" si="1524"/>
        <v>0</v>
      </c>
      <c r="IG183" s="792">
        <f t="shared" si="1525"/>
        <v>0</v>
      </c>
      <c r="IH183" s="792">
        <f t="shared" si="1526"/>
        <v>0</v>
      </c>
      <c r="II183" s="792">
        <f t="shared" si="1527"/>
        <v>0</v>
      </c>
      <c r="IJ183" s="792">
        <f t="shared" si="1528"/>
        <v>0</v>
      </c>
      <c r="IK183" s="792">
        <f t="shared" si="1529"/>
        <v>0</v>
      </c>
      <c r="IL183" s="792">
        <f t="shared" si="1530"/>
        <v>0</v>
      </c>
      <c r="IM183" s="792">
        <f t="shared" si="1531"/>
        <v>0</v>
      </c>
      <c r="IN183" s="792">
        <f t="shared" si="1532"/>
        <v>884500000</v>
      </c>
      <c r="IO183" s="792"/>
      <c r="IP183" s="792"/>
      <c r="IQ183" s="792"/>
      <c r="IR183" s="792"/>
      <c r="IS183" s="792">
        <f t="shared" si="1533"/>
        <v>900000000</v>
      </c>
      <c r="IT183" s="792">
        <f t="shared" si="1534"/>
        <v>69600000</v>
      </c>
      <c r="IU183" s="792">
        <f t="shared" si="1535"/>
        <v>40537425</v>
      </c>
      <c r="IV183" s="792">
        <f t="shared" si="1536"/>
        <v>40537425</v>
      </c>
      <c r="IW183" s="793">
        <f t="shared" si="1537"/>
        <v>0</v>
      </c>
    </row>
    <row r="184" spans="1:257" ht="24.75" customHeight="1" x14ac:dyDescent="0.2">
      <c r="A184" s="346"/>
      <c r="B184" s="346"/>
      <c r="C184" s="252">
        <v>35</v>
      </c>
      <c r="D184" s="253" t="s">
        <v>440</v>
      </c>
      <c r="E184" s="254"/>
      <c r="F184" s="456"/>
      <c r="G184" s="252"/>
      <c r="H184" s="252"/>
      <c r="I184" s="252"/>
      <c r="J184" s="252"/>
      <c r="K184" s="252"/>
      <c r="L184" s="252"/>
      <c r="M184" s="252"/>
      <c r="N184" s="252"/>
      <c r="O184" s="252"/>
      <c r="P184" s="252"/>
      <c r="Q184" s="252"/>
      <c r="R184" s="252"/>
      <c r="S184" s="252"/>
      <c r="T184" s="252"/>
      <c r="U184" s="252"/>
      <c r="V184" s="252"/>
      <c r="W184" s="252"/>
      <c r="X184" s="252"/>
      <c r="Y184" s="749"/>
      <c r="Z184" s="252"/>
      <c r="AA184" s="252"/>
      <c r="AB184" s="252"/>
      <c r="AC184" s="186">
        <f t="shared" ref="AC184:BL184" si="1538">SUM(AC185:AC187)</f>
        <v>0</v>
      </c>
      <c r="AD184" s="186">
        <f t="shared" si="1538"/>
        <v>0</v>
      </c>
      <c r="AE184" s="186">
        <f t="shared" si="1538"/>
        <v>0</v>
      </c>
      <c r="AF184" s="186">
        <f t="shared" si="1538"/>
        <v>0</v>
      </c>
      <c r="AG184" s="186">
        <f t="shared" si="1538"/>
        <v>0</v>
      </c>
      <c r="AH184" s="186">
        <f t="shared" si="1538"/>
        <v>0</v>
      </c>
      <c r="AI184" s="186">
        <f t="shared" si="1538"/>
        <v>0</v>
      </c>
      <c r="AJ184" s="186">
        <f t="shared" si="1538"/>
        <v>0</v>
      </c>
      <c r="AK184" s="186">
        <f t="shared" si="1538"/>
        <v>0</v>
      </c>
      <c r="AL184" s="186">
        <f t="shared" si="1538"/>
        <v>0</v>
      </c>
      <c r="AM184" s="186">
        <f t="shared" si="1538"/>
        <v>0</v>
      </c>
      <c r="AN184" s="186">
        <f t="shared" si="1538"/>
        <v>0</v>
      </c>
      <c r="AO184" s="186">
        <f t="shared" si="1538"/>
        <v>0</v>
      </c>
      <c r="AP184" s="186">
        <f t="shared" si="1538"/>
        <v>0</v>
      </c>
      <c r="AQ184" s="186">
        <f t="shared" si="1538"/>
        <v>0</v>
      </c>
      <c r="AR184" s="186">
        <f t="shared" si="1538"/>
        <v>0</v>
      </c>
      <c r="AS184" s="186">
        <f t="shared" si="1538"/>
        <v>0</v>
      </c>
      <c r="AT184" s="186">
        <f t="shared" si="1538"/>
        <v>0</v>
      </c>
      <c r="AU184" s="186">
        <f t="shared" si="1538"/>
        <v>0</v>
      </c>
      <c r="AV184" s="186">
        <f t="shared" si="1538"/>
        <v>0</v>
      </c>
      <c r="AW184" s="186">
        <f t="shared" si="1538"/>
        <v>0</v>
      </c>
      <c r="AX184" s="186">
        <f t="shared" si="1538"/>
        <v>0</v>
      </c>
      <c r="AY184" s="186">
        <f t="shared" si="1538"/>
        <v>0</v>
      </c>
      <c r="AZ184" s="186">
        <f t="shared" si="1538"/>
        <v>0</v>
      </c>
      <c r="BA184" s="186">
        <f t="shared" si="1538"/>
        <v>0</v>
      </c>
      <c r="BB184" s="186">
        <f t="shared" si="1538"/>
        <v>0</v>
      </c>
      <c r="BC184" s="186">
        <f t="shared" si="1538"/>
        <v>0</v>
      </c>
      <c r="BD184" s="186">
        <f t="shared" si="1538"/>
        <v>0</v>
      </c>
      <c r="BE184" s="186">
        <f t="shared" si="1538"/>
        <v>100000000</v>
      </c>
      <c r="BF184" s="186">
        <f t="shared" si="1538"/>
        <v>100000000</v>
      </c>
      <c r="BG184" s="186">
        <f t="shared" si="1538"/>
        <v>70813333</v>
      </c>
      <c r="BH184" s="186">
        <f t="shared" si="1538"/>
        <v>70813333</v>
      </c>
      <c r="BI184" s="186">
        <f t="shared" si="1538"/>
        <v>0</v>
      </c>
      <c r="BJ184" s="186">
        <f t="shared" si="1538"/>
        <v>0</v>
      </c>
      <c r="BK184" s="186">
        <f t="shared" si="1538"/>
        <v>0</v>
      </c>
      <c r="BL184" s="186">
        <f t="shared" si="1538"/>
        <v>0</v>
      </c>
      <c r="BM184" s="186">
        <f t="shared" ref="BM184:DX184" si="1539">SUM(BM185:BM187)</f>
        <v>100000000</v>
      </c>
      <c r="BN184" s="186">
        <f t="shared" si="1539"/>
        <v>100000000</v>
      </c>
      <c r="BO184" s="186">
        <f t="shared" si="1539"/>
        <v>70813333</v>
      </c>
      <c r="BP184" s="186">
        <f t="shared" si="1539"/>
        <v>70813333</v>
      </c>
      <c r="BQ184" s="186">
        <f t="shared" si="1539"/>
        <v>0</v>
      </c>
      <c r="BR184" s="186">
        <f t="shared" si="1539"/>
        <v>0</v>
      </c>
      <c r="BS184" s="186">
        <f t="shared" si="1539"/>
        <v>0</v>
      </c>
      <c r="BT184" s="186">
        <f t="shared" si="1539"/>
        <v>0</v>
      </c>
      <c r="BU184" s="186">
        <f t="shared" si="1539"/>
        <v>0</v>
      </c>
      <c r="BV184" s="186">
        <f t="shared" si="1539"/>
        <v>0</v>
      </c>
      <c r="BW184" s="186">
        <f t="shared" si="1539"/>
        <v>0</v>
      </c>
      <c r="BX184" s="186">
        <f t="shared" si="1539"/>
        <v>0</v>
      </c>
      <c r="BY184" s="186">
        <f t="shared" si="1539"/>
        <v>0</v>
      </c>
      <c r="BZ184" s="186">
        <f t="shared" si="1539"/>
        <v>0</v>
      </c>
      <c r="CA184" s="186">
        <f t="shared" si="1539"/>
        <v>0</v>
      </c>
      <c r="CB184" s="186">
        <f t="shared" si="1539"/>
        <v>0</v>
      </c>
      <c r="CC184" s="186">
        <f t="shared" si="1539"/>
        <v>0</v>
      </c>
      <c r="CD184" s="186">
        <f t="shared" si="1539"/>
        <v>0</v>
      </c>
      <c r="CE184" s="186">
        <f t="shared" si="1539"/>
        <v>0</v>
      </c>
      <c r="CF184" s="186">
        <f t="shared" si="1539"/>
        <v>0</v>
      </c>
      <c r="CG184" s="186">
        <f t="shared" si="1539"/>
        <v>0</v>
      </c>
      <c r="CH184" s="186">
        <f t="shared" si="1539"/>
        <v>0</v>
      </c>
      <c r="CI184" s="186">
        <f t="shared" si="1539"/>
        <v>0</v>
      </c>
      <c r="CJ184" s="186">
        <f t="shared" si="1539"/>
        <v>0</v>
      </c>
      <c r="CK184" s="186">
        <f t="shared" si="1539"/>
        <v>0</v>
      </c>
      <c r="CL184" s="186">
        <f t="shared" si="1539"/>
        <v>0</v>
      </c>
      <c r="CM184" s="186">
        <f t="shared" si="1539"/>
        <v>0</v>
      </c>
      <c r="CN184" s="186">
        <f t="shared" si="1539"/>
        <v>0</v>
      </c>
      <c r="CO184" s="186">
        <f t="shared" si="1539"/>
        <v>0</v>
      </c>
      <c r="CP184" s="186">
        <f t="shared" si="1539"/>
        <v>0</v>
      </c>
      <c r="CQ184" s="186">
        <f t="shared" si="1539"/>
        <v>0</v>
      </c>
      <c r="CR184" s="186">
        <f t="shared" si="1539"/>
        <v>0</v>
      </c>
      <c r="CS184" s="186">
        <f t="shared" si="1539"/>
        <v>0</v>
      </c>
      <c r="CT184" s="186">
        <f t="shared" si="1539"/>
        <v>0</v>
      </c>
      <c r="CU184" s="186">
        <f t="shared" si="1539"/>
        <v>0</v>
      </c>
      <c r="CV184" s="186">
        <f t="shared" si="1539"/>
        <v>103000000</v>
      </c>
      <c r="CW184" s="186">
        <f t="shared" si="1539"/>
        <v>189400000</v>
      </c>
      <c r="CX184" s="186">
        <f t="shared" si="1539"/>
        <v>165315000</v>
      </c>
      <c r="CY184" s="186">
        <f t="shared" si="1539"/>
        <v>150805000</v>
      </c>
      <c r="CZ184" s="186">
        <f t="shared" si="1539"/>
        <v>0</v>
      </c>
      <c r="DA184" s="186">
        <f t="shared" si="1539"/>
        <v>0</v>
      </c>
      <c r="DB184" s="186">
        <f t="shared" si="1539"/>
        <v>0</v>
      </c>
      <c r="DC184" s="186">
        <f t="shared" si="1539"/>
        <v>0</v>
      </c>
      <c r="DD184" s="186">
        <f t="shared" si="1539"/>
        <v>0</v>
      </c>
      <c r="DE184" s="186">
        <f t="shared" si="1539"/>
        <v>103000000</v>
      </c>
      <c r="DF184" s="186">
        <f t="shared" si="1539"/>
        <v>189400000</v>
      </c>
      <c r="DG184" s="186">
        <f t="shared" si="1539"/>
        <v>165315000</v>
      </c>
      <c r="DH184" s="186">
        <f t="shared" si="1539"/>
        <v>150805000</v>
      </c>
      <c r="DI184" s="186">
        <f t="shared" si="1539"/>
        <v>0</v>
      </c>
      <c r="DJ184" s="186">
        <f t="shared" si="1539"/>
        <v>0</v>
      </c>
      <c r="DK184" s="186">
        <f t="shared" si="1539"/>
        <v>0</v>
      </c>
      <c r="DL184" s="186">
        <f t="shared" si="1539"/>
        <v>0</v>
      </c>
      <c r="DM184" s="186">
        <f t="shared" si="1539"/>
        <v>0</v>
      </c>
      <c r="DN184" s="186">
        <f t="shared" si="1539"/>
        <v>0</v>
      </c>
      <c r="DO184" s="186">
        <f t="shared" si="1539"/>
        <v>25000000</v>
      </c>
      <c r="DP184" s="186">
        <f t="shared" si="1539"/>
        <v>21264000</v>
      </c>
      <c r="DQ184" s="186">
        <f t="shared" si="1539"/>
        <v>21264000</v>
      </c>
      <c r="DR184" s="186">
        <f t="shared" si="1539"/>
        <v>0</v>
      </c>
      <c r="DS184" s="186">
        <f t="shared" si="1539"/>
        <v>0</v>
      </c>
      <c r="DT184" s="186">
        <f t="shared" si="1539"/>
        <v>0</v>
      </c>
      <c r="DU184" s="186">
        <f t="shared" si="1539"/>
        <v>0</v>
      </c>
      <c r="DV184" s="186">
        <f t="shared" si="1539"/>
        <v>0</v>
      </c>
      <c r="DW184" s="186">
        <f t="shared" si="1539"/>
        <v>0</v>
      </c>
      <c r="DX184" s="186">
        <f t="shared" si="1539"/>
        <v>0</v>
      </c>
      <c r="DY184" s="186">
        <f t="shared" ref="DY184:EW184" si="1540">SUM(DY185:DY187)</f>
        <v>0</v>
      </c>
      <c r="DZ184" s="186">
        <f t="shared" si="1540"/>
        <v>0</v>
      </c>
      <c r="EA184" s="186">
        <f t="shared" si="1540"/>
        <v>0</v>
      </c>
      <c r="EB184" s="186">
        <f t="shared" si="1540"/>
        <v>0</v>
      </c>
      <c r="EC184" s="186">
        <f t="shared" si="1540"/>
        <v>0</v>
      </c>
      <c r="ED184" s="186">
        <f t="shared" si="1540"/>
        <v>0</v>
      </c>
      <c r="EE184" s="186">
        <f t="shared" si="1540"/>
        <v>0</v>
      </c>
      <c r="EF184" s="186">
        <f t="shared" si="1540"/>
        <v>0</v>
      </c>
      <c r="EG184" s="186">
        <f t="shared" si="1540"/>
        <v>0</v>
      </c>
      <c r="EH184" s="186">
        <f t="shared" si="1540"/>
        <v>0</v>
      </c>
      <c r="EI184" s="186">
        <f t="shared" si="1540"/>
        <v>0</v>
      </c>
      <c r="EJ184" s="186">
        <f t="shared" si="1540"/>
        <v>0</v>
      </c>
      <c r="EK184" s="186">
        <f t="shared" si="1540"/>
        <v>0</v>
      </c>
      <c r="EL184" s="186">
        <f t="shared" si="1540"/>
        <v>0</v>
      </c>
      <c r="EM184" s="186">
        <f t="shared" si="1540"/>
        <v>0</v>
      </c>
      <c r="EN184" s="186">
        <f t="shared" si="1540"/>
        <v>106090000</v>
      </c>
      <c r="EO184" s="186">
        <f t="shared" si="1540"/>
        <v>157282000</v>
      </c>
      <c r="EP184" s="186">
        <f t="shared" si="1540"/>
        <v>152523333</v>
      </c>
      <c r="EQ184" s="186">
        <f t="shared" si="1540"/>
        <v>152523333</v>
      </c>
      <c r="ER184" s="186">
        <f t="shared" si="1540"/>
        <v>0</v>
      </c>
      <c r="ES184" s="186">
        <f t="shared" si="1540"/>
        <v>0</v>
      </c>
      <c r="ET184" s="186">
        <f t="shared" si="1540"/>
        <v>0</v>
      </c>
      <c r="EU184" s="186">
        <f t="shared" si="1540"/>
        <v>0</v>
      </c>
      <c r="EV184" s="186">
        <f t="shared" si="1540"/>
        <v>0</v>
      </c>
      <c r="EW184" s="186">
        <f t="shared" si="1540"/>
        <v>106090000</v>
      </c>
      <c r="EX184" s="186">
        <f t="shared" ref="EX184:IW184" si="1541">SUM(EX185:EX187)</f>
        <v>182282000</v>
      </c>
      <c r="EY184" s="186">
        <f t="shared" si="1541"/>
        <v>173787333</v>
      </c>
      <c r="EZ184" s="186">
        <f t="shared" si="1541"/>
        <v>173787333</v>
      </c>
      <c r="FA184" s="186">
        <f t="shared" si="1541"/>
        <v>0</v>
      </c>
      <c r="FB184" s="186">
        <f t="shared" si="1541"/>
        <v>0</v>
      </c>
      <c r="FC184" s="186">
        <f t="shared" si="1541"/>
        <v>0</v>
      </c>
      <c r="FD184" s="186">
        <f t="shared" si="1541"/>
        <v>0</v>
      </c>
      <c r="FE184" s="186">
        <f t="shared" si="1541"/>
        <v>0</v>
      </c>
      <c r="FF184" s="186">
        <f t="shared" si="1541"/>
        <v>0</v>
      </c>
      <c r="FG184" s="186">
        <f t="shared" si="1541"/>
        <v>0</v>
      </c>
      <c r="FH184" s="186">
        <f t="shared" si="1541"/>
        <v>0</v>
      </c>
      <c r="FI184" s="186">
        <f t="shared" si="1541"/>
        <v>0</v>
      </c>
      <c r="FJ184" s="186">
        <f t="shared" si="1541"/>
        <v>0</v>
      </c>
      <c r="FK184" s="186">
        <f t="shared" si="1541"/>
        <v>0</v>
      </c>
      <c r="FL184" s="186">
        <f t="shared" si="1541"/>
        <v>0</v>
      </c>
      <c r="FM184" s="186">
        <f t="shared" si="1541"/>
        <v>0</v>
      </c>
      <c r="FN184" s="186">
        <f t="shared" si="1541"/>
        <v>0</v>
      </c>
      <c r="FO184" s="186">
        <f t="shared" si="1541"/>
        <v>0</v>
      </c>
      <c r="FP184" s="186">
        <f t="shared" si="1541"/>
        <v>0</v>
      </c>
      <c r="FQ184" s="186">
        <f t="shared" si="1541"/>
        <v>0</v>
      </c>
      <c r="FR184" s="186">
        <f t="shared" si="1541"/>
        <v>0</v>
      </c>
      <c r="FS184" s="186">
        <f t="shared" si="1541"/>
        <v>0</v>
      </c>
      <c r="FT184" s="186">
        <f t="shared" si="1541"/>
        <v>0</v>
      </c>
      <c r="FU184" s="186">
        <f t="shared" si="1541"/>
        <v>0</v>
      </c>
      <c r="FV184" s="186">
        <f t="shared" si="1541"/>
        <v>0</v>
      </c>
      <c r="FW184" s="186">
        <f t="shared" si="1541"/>
        <v>0</v>
      </c>
      <c r="FX184" s="186">
        <f t="shared" si="1541"/>
        <v>0</v>
      </c>
      <c r="FY184" s="186">
        <f t="shared" si="1541"/>
        <v>0</v>
      </c>
      <c r="FZ184" s="186">
        <f t="shared" si="1541"/>
        <v>0</v>
      </c>
      <c r="GA184" s="186">
        <f t="shared" si="1541"/>
        <v>0</v>
      </c>
      <c r="GB184" s="186">
        <f t="shared" si="1541"/>
        <v>0</v>
      </c>
      <c r="GC184" s="186">
        <f t="shared" si="1541"/>
        <v>0</v>
      </c>
      <c r="GD184" s="186">
        <f t="shared" si="1541"/>
        <v>0</v>
      </c>
      <c r="GE184" s="186">
        <f t="shared" si="1541"/>
        <v>0</v>
      </c>
      <c r="GF184" s="186">
        <f t="shared" si="1541"/>
        <v>0</v>
      </c>
      <c r="GG184" s="186">
        <f t="shared" si="1541"/>
        <v>0</v>
      </c>
      <c r="GH184" s="186">
        <f t="shared" si="1541"/>
        <v>0</v>
      </c>
      <c r="GI184" s="186">
        <f t="shared" si="1541"/>
        <v>0</v>
      </c>
      <c r="GJ184" s="186">
        <f t="shared" si="1541"/>
        <v>0</v>
      </c>
      <c r="GK184" s="186">
        <f t="shared" si="1541"/>
        <v>109272700</v>
      </c>
      <c r="GL184" s="186">
        <f t="shared" si="1541"/>
        <v>196000000</v>
      </c>
      <c r="GM184" s="186">
        <f t="shared" si="1541"/>
        <v>195510699</v>
      </c>
      <c r="GN184" s="186">
        <f t="shared" si="1541"/>
        <v>195510699</v>
      </c>
      <c r="GO184" s="186">
        <f t="shared" si="1541"/>
        <v>0</v>
      </c>
      <c r="GP184" s="186">
        <f t="shared" si="1541"/>
        <v>0</v>
      </c>
      <c r="GQ184" s="186">
        <f t="shared" si="1541"/>
        <v>0</v>
      </c>
      <c r="GR184" s="186">
        <f t="shared" si="1541"/>
        <v>0</v>
      </c>
      <c r="GS184" s="186">
        <f t="shared" si="1541"/>
        <v>0</v>
      </c>
      <c r="GT184" s="186">
        <f t="shared" si="1541"/>
        <v>0</v>
      </c>
      <c r="GU184" s="186">
        <f t="shared" si="1541"/>
        <v>109272700</v>
      </c>
      <c r="GV184" s="186">
        <f t="shared" si="1541"/>
        <v>196000000</v>
      </c>
      <c r="GW184" s="186">
        <f t="shared" si="1541"/>
        <v>195510699</v>
      </c>
      <c r="GX184" s="186">
        <f t="shared" si="1541"/>
        <v>195510699</v>
      </c>
      <c r="GY184" s="723">
        <f t="shared" si="1541"/>
        <v>0</v>
      </c>
      <c r="GZ184" s="186">
        <f t="shared" si="1541"/>
        <v>0</v>
      </c>
      <c r="HA184" s="186">
        <f t="shared" si="1541"/>
        <v>0</v>
      </c>
      <c r="HB184" s="186">
        <f t="shared" si="1541"/>
        <v>0</v>
      </c>
      <c r="HC184" s="186">
        <f t="shared" si="1541"/>
        <v>0</v>
      </c>
      <c r="HD184" s="186">
        <f t="shared" si="1541"/>
        <v>0</v>
      </c>
      <c r="HE184" s="186">
        <f t="shared" si="1541"/>
        <v>0</v>
      </c>
      <c r="HF184" s="186">
        <f t="shared" si="1541"/>
        <v>25000000</v>
      </c>
      <c r="HG184" s="186">
        <f t="shared" si="1541"/>
        <v>21264000</v>
      </c>
      <c r="HH184" s="186">
        <f t="shared" si="1541"/>
        <v>21264000</v>
      </c>
      <c r="HI184" s="186">
        <f t="shared" si="1541"/>
        <v>0</v>
      </c>
      <c r="HJ184" s="186">
        <f t="shared" si="1541"/>
        <v>0</v>
      </c>
      <c r="HK184" s="186">
        <f t="shared" si="1541"/>
        <v>0</v>
      </c>
      <c r="HL184" s="186">
        <f t="shared" si="1541"/>
        <v>0</v>
      </c>
      <c r="HM184" s="186">
        <f t="shared" si="1541"/>
        <v>0</v>
      </c>
      <c r="HN184" s="186">
        <f t="shared" si="1541"/>
        <v>0</v>
      </c>
      <c r="HO184" s="186">
        <f t="shared" si="1541"/>
        <v>0</v>
      </c>
      <c r="HP184" s="186">
        <f t="shared" si="1541"/>
        <v>0</v>
      </c>
      <c r="HQ184" s="186">
        <f t="shared" si="1541"/>
        <v>0</v>
      </c>
      <c r="HR184" s="186">
        <f t="shared" si="1541"/>
        <v>0</v>
      </c>
      <c r="HS184" s="186">
        <f t="shared" si="1541"/>
        <v>0</v>
      </c>
      <c r="HT184" s="186">
        <f t="shared" si="1541"/>
        <v>0</v>
      </c>
      <c r="HU184" s="186">
        <f t="shared" si="1541"/>
        <v>0</v>
      </c>
      <c r="HV184" s="186">
        <f t="shared" si="1541"/>
        <v>0</v>
      </c>
      <c r="HW184" s="186">
        <f t="shared" si="1541"/>
        <v>0</v>
      </c>
      <c r="HX184" s="186">
        <f t="shared" si="1541"/>
        <v>0</v>
      </c>
      <c r="HY184" s="186">
        <f t="shared" si="1541"/>
        <v>0</v>
      </c>
      <c r="HZ184" s="186">
        <f t="shared" si="1541"/>
        <v>0</v>
      </c>
      <c r="IA184" s="186">
        <f t="shared" si="1541"/>
        <v>0</v>
      </c>
      <c r="IB184" s="186">
        <f t="shared" si="1541"/>
        <v>0</v>
      </c>
      <c r="IC184" s="186">
        <f t="shared" si="1541"/>
        <v>0</v>
      </c>
      <c r="ID184" s="186">
        <f t="shared" si="1541"/>
        <v>0</v>
      </c>
      <c r="IE184" s="186">
        <f t="shared" si="1541"/>
        <v>0</v>
      </c>
      <c r="IF184" s="186">
        <f t="shared" si="1541"/>
        <v>0</v>
      </c>
      <c r="IG184" s="186">
        <f t="shared" si="1541"/>
        <v>0</v>
      </c>
      <c r="IH184" s="186">
        <f t="shared" si="1541"/>
        <v>0</v>
      </c>
      <c r="II184" s="186">
        <f t="shared" si="1541"/>
        <v>418362700</v>
      </c>
      <c r="IJ184" s="186">
        <f t="shared" si="1541"/>
        <v>642682000</v>
      </c>
      <c r="IK184" s="186">
        <f t="shared" si="1541"/>
        <v>584162365</v>
      </c>
      <c r="IL184" s="186">
        <f t="shared" si="1541"/>
        <v>569652365</v>
      </c>
      <c r="IM184" s="186">
        <f t="shared" si="1541"/>
        <v>0</v>
      </c>
      <c r="IN184" s="186">
        <f t="shared" si="1541"/>
        <v>0</v>
      </c>
      <c r="IO184" s="186">
        <f t="shared" si="1541"/>
        <v>0</v>
      </c>
      <c r="IP184" s="186">
        <f t="shared" si="1541"/>
        <v>0</v>
      </c>
      <c r="IQ184" s="186">
        <f t="shared" si="1541"/>
        <v>0</v>
      </c>
      <c r="IR184" s="186">
        <f t="shared" si="1541"/>
        <v>0</v>
      </c>
      <c r="IS184" s="186">
        <f t="shared" si="1541"/>
        <v>418362700</v>
      </c>
      <c r="IT184" s="186">
        <f t="shared" si="1541"/>
        <v>667682000</v>
      </c>
      <c r="IU184" s="186">
        <f t="shared" si="1541"/>
        <v>605426365</v>
      </c>
      <c r="IV184" s="186">
        <f t="shared" si="1541"/>
        <v>590916365</v>
      </c>
      <c r="IW184" s="186">
        <f t="shared" si="1541"/>
        <v>0</v>
      </c>
    </row>
    <row r="185" spans="1:257" ht="143.25" customHeight="1" x14ac:dyDescent="0.2">
      <c r="A185" s="346"/>
      <c r="B185" s="346"/>
      <c r="C185" s="264">
        <v>24</v>
      </c>
      <c r="D185" s="287" t="s">
        <v>441</v>
      </c>
      <c r="E185" s="560" t="s">
        <v>433</v>
      </c>
      <c r="F185" s="349" t="s">
        <v>433</v>
      </c>
      <c r="G185" s="273">
        <v>127</v>
      </c>
      <c r="H185" s="848" t="s">
        <v>442</v>
      </c>
      <c r="I185" s="282" t="s">
        <v>443</v>
      </c>
      <c r="J185" s="270" t="s">
        <v>444</v>
      </c>
      <c r="K185" s="479">
        <v>2</v>
      </c>
      <c r="L185" s="561" t="s">
        <v>58</v>
      </c>
      <c r="M185" s="272" t="s">
        <v>53</v>
      </c>
      <c r="N185" s="272">
        <v>1</v>
      </c>
      <c r="O185" s="562">
        <v>1</v>
      </c>
      <c r="P185" s="563">
        <v>1</v>
      </c>
      <c r="Q185" s="564">
        <v>1</v>
      </c>
      <c r="R185" s="275"/>
      <c r="S185" s="565">
        <v>1</v>
      </c>
      <c r="T185" s="564">
        <v>1</v>
      </c>
      <c r="U185" s="564"/>
      <c r="V185" s="566">
        <v>1</v>
      </c>
      <c r="W185" s="567">
        <v>1</v>
      </c>
      <c r="X185" s="561"/>
      <c r="Y185" s="764">
        <v>0.9</v>
      </c>
      <c r="Z185" s="427">
        <f>BM185/$BM$184</f>
        <v>0.18</v>
      </c>
      <c r="AA185" s="273">
        <v>2</v>
      </c>
      <c r="AB185" s="270" t="s">
        <v>141</v>
      </c>
      <c r="AC185" s="45"/>
      <c r="AD185" s="42"/>
      <c r="AE185" s="41"/>
      <c r="AF185" s="41"/>
      <c r="AG185" s="45"/>
      <c r="AH185" s="42"/>
      <c r="AI185" s="42"/>
      <c r="AJ185" s="42"/>
      <c r="AK185" s="45"/>
      <c r="AL185" s="42"/>
      <c r="AM185" s="42"/>
      <c r="AN185" s="42"/>
      <c r="AO185" s="45"/>
      <c r="AP185" s="42"/>
      <c r="AQ185" s="42"/>
      <c r="AR185" s="42"/>
      <c r="AS185" s="45"/>
      <c r="AT185" s="42"/>
      <c r="AU185" s="41"/>
      <c r="AV185" s="41"/>
      <c r="AW185" s="45"/>
      <c r="AX185" s="42"/>
      <c r="AY185" s="42"/>
      <c r="AZ185" s="42"/>
      <c r="BA185" s="45"/>
      <c r="BB185" s="42"/>
      <c r="BC185" s="42"/>
      <c r="BD185" s="42"/>
      <c r="BE185" s="46">
        <v>18000000</v>
      </c>
      <c r="BF185" s="41">
        <v>18000000</v>
      </c>
      <c r="BG185" s="41">
        <v>18000000</v>
      </c>
      <c r="BH185" s="41">
        <v>18000000</v>
      </c>
      <c r="BI185" s="46"/>
      <c r="BJ185" s="47"/>
      <c r="BK185" s="47"/>
      <c r="BL185" s="42"/>
      <c r="BM185" s="40">
        <f>+AC185+AG185+AK185+AO185+AS185+AW185+BA185+BE185+BI185</f>
        <v>18000000</v>
      </c>
      <c r="BN185" s="41">
        <f t="shared" ref="BN185:BP187" si="1542">AD185+AH185+AL185+AP185+AT185+AX185+BB185+BF185+BJ185</f>
        <v>18000000</v>
      </c>
      <c r="BO185" s="41">
        <f t="shared" si="1542"/>
        <v>18000000</v>
      </c>
      <c r="BP185" s="41">
        <f t="shared" si="1542"/>
        <v>18000000</v>
      </c>
      <c r="BQ185" s="87"/>
      <c r="BR185" s="87"/>
      <c r="BS185" s="87"/>
      <c r="BT185" s="87"/>
      <c r="BU185" s="87"/>
      <c r="BV185" s="86"/>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8">
        <v>18540000</v>
      </c>
      <c r="CW185" s="87">
        <v>104940000</v>
      </c>
      <c r="CX185" s="87">
        <v>104760000</v>
      </c>
      <c r="CY185" s="87">
        <v>104760000</v>
      </c>
      <c r="CZ185" s="87"/>
      <c r="DA185" s="87"/>
      <c r="DB185" s="87"/>
      <c r="DC185" s="87"/>
      <c r="DD185" s="87"/>
      <c r="DE185" s="82">
        <f t="shared" ref="DE185:DH187" si="1543">BQ185+BU185+BZ185+CE185+CI185+CM185+CQ185+CV185+DA185</f>
        <v>18540000</v>
      </c>
      <c r="DF185" s="102">
        <f t="shared" si="1543"/>
        <v>104940000</v>
      </c>
      <c r="DG185" s="102">
        <f t="shared" si="1543"/>
        <v>104760000</v>
      </c>
      <c r="DH185" s="102">
        <f t="shared" si="1543"/>
        <v>104760000</v>
      </c>
      <c r="DI185" s="102"/>
      <c r="DJ185" s="88"/>
      <c r="DK185" s="57"/>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v>19000000</v>
      </c>
      <c r="EO185" s="88">
        <v>92282000</v>
      </c>
      <c r="EP185" s="88">
        <v>87543333</v>
      </c>
      <c r="EQ185" s="88">
        <v>87543333</v>
      </c>
      <c r="ER185" s="88"/>
      <c r="ES185" s="88"/>
      <c r="ET185" s="87"/>
      <c r="EU185" s="87"/>
      <c r="EV185" s="87"/>
      <c r="EW185" s="82">
        <f t="shared" ref="EW185:EX187" si="1544">DJ185+DN185+DS185+DX185+EB185+EF185+EJ185+EN185+ES185</f>
        <v>19000000</v>
      </c>
      <c r="EX185" s="90">
        <f t="shared" si="1544"/>
        <v>92282000</v>
      </c>
      <c r="EY185" s="90">
        <f t="shared" ref="EY185:EZ187" si="1545">DL185+DP185+DU185+DZ185+ED185+EH185+EL185+EP185+EU185</f>
        <v>87543333</v>
      </c>
      <c r="EZ185" s="90">
        <f t="shared" si="1545"/>
        <v>87543333</v>
      </c>
      <c r="FA185" s="173"/>
      <c r="FB185" s="87"/>
      <c r="FC185" s="88"/>
      <c r="FD185" s="88"/>
      <c r="FE185" s="88"/>
      <c r="FF185" s="133"/>
      <c r="FG185" s="87"/>
      <c r="FH185" s="87"/>
      <c r="FI185" s="87"/>
      <c r="FJ185" s="87"/>
      <c r="FK185" s="87"/>
      <c r="FL185" s="87"/>
      <c r="FM185" s="87"/>
      <c r="FN185" s="87"/>
      <c r="FO185" s="87"/>
      <c r="FP185" s="87"/>
      <c r="FQ185" s="87"/>
      <c r="FR185" s="87"/>
      <c r="FS185" s="87"/>
      <c r="FT185" s="87"/>
      <c r="FU185" s="87"/>
      <c r="FV185" s="87"/>
      <c r="FW185" s="87"/>
      <c r="FX185" s="87"/>
      <c r="FY185" s="87"/>
      <c r="FZ185" s="87"/>
      <c r="GA185" s="87"/>
      <c r="GB185" s="87"/>
      <c r="GC185" s="87"/>
      <c r="GD185" s="87"/>
      <c r="GE185" s="87"/>
      <c r="GF185" s="87"/>
      <c r="GG185" s="87"/>
      <c r="GH185" s="87"/>
      <c r="GI185" s="87"/>
      <c r="GJ185" s="87"/>
      <c r="GK185" s="87">
        <v>19600000</v>
      </c>
      <c r="GL185" s="87">
        <v>63000000</v>
      </c>
      <c r="GM185" s="87">
        <v>63000000</v>
      </c>
      <c r="GN185" s="87">
        <v>63000000</v>
      </c>
      <c r="GO185" s="87"/>
      <c r="GP185" s="87"/>
      <c r="GQ185" s="87"/>
      <c r="GR185" s="87"/>
      <c r="GS185" s="87"/>
      <c r="GT185" s="87"/>
      <c r="GU185" s="82">
        <f t="shared" ref="GU185:GY187" si="1546">FB185+FG185+FL185+FQ185+FV185+GA185+GF185+GK185+GP185</f>
        <v>19600000</v>
      </c>
      <c r="GV185" s="82">
        <f t="shared" ref="GV185" si="1547">FC185+FH185+FM185+FR185+FW185+GB185+GG185+GL185+GQ185</f>
        <v>63000000</v>
      </c>
      <c r="GW185" s="82">
        <f t="shared" ref="GW185" si="1548">FD185+FI185+FN185+FS185+FX185+GC185+GH185+GM185+GR185</f>
        <v>63000000</v>
      </c>
      <c r="GX185" s="82">
        <f t="shared" ref="GX185" si="1549">FE185+FJ185+FO185+FT185+FY185+GD185+GI185+GN185+GS185</f>
        <v>63000000</v>
      </c>
      <c r="GY185" s="792">
        <f t="shared" si="1546"/>
        <v>0</v>
      </c>
      <c r="GZ185" s="792">
        <f t="shared" ref="GZ185:GZ187" si="1550">AC185+BQ185+DJ185+FB185</f>
        <v>0</v>
      </c>
      <c r="HA185" s="792">
        <f t="shared" ref="HA185:HA187" si="1551">AD185+BR185+DK185+FC185</f>
        <v>0</v>
      </c>
      <c r="HB185" s="792">
        <f t="shared" ref="HB185:HB187" si="1552">AE185+BS185+DL185+FD185</f>
        <v>0</v>
      </c>
      <c r="HC185" s="792">
        <f t="shared" ref="HC185:HC187" si="1553">AF185+BT185+DM185+FE185</f>
        <v>0</v>
      </c>
      <c r="HD185" s="792">
        <f t="shared" ref="HD185:HD187" si="1554">FF185</f>
        <v>0</v>
      </c>
      <c r="HE185" s="792">
        <f t="shared" ref="HE185:HE187" si="1555">AG185+BU185+DN185+FG185</f>
        <v>0</v>
      </c>
      <c r="HF185" s="792">
        <f t="shared" ref="HF185:HF187" si="1556">AH185+BV185+DO185+FH185</f>
        <v>0</v>
      </c>
      <c r="HG185" s="792">
        <f t="shared" ref="HG185:HG187" si="1557">AI185+BW185+DP185+FI185</f>
        <v>0</v>
      </c>
      <c r="HH185" s="792">
        <f>AJ185+BX185+DQ185+FJ185</f>
        <v>0</v>
      </c>
      <c r="HI185" s="792">
        <f t="shared" ref="HI185:HI187" si="1558">BY185+DR185+FK185</f>
        <v>0</v>
      </c>
      <c r="HJ185" s="792">
        <f t="shared" ref="HJ185:HJ187" si="1559">AK185+BZ185+DS185+FL185</f>
        <v>0</v>
      </c>
      <c r="HK185" s="792">
        <f t="shared" ref="HK185:HK187" si="1560">AL185+CA185+DT185+FM185</f>
        <v>0</v>
      </c>
      <c r="HL185" s="792">
        <f t="shared" ref="HL185:HL187" si="1561">AM185+CB185+DU185+FN185</f>
        <v>0</v>
      </c>
      <c r="HM185" s="792">
        <f>AN185+CC185+DV185+FO185</f>
        <v>0</v>
      </c>
      <c r="HN185" s="792">
        <f t="shared" ref="HN185:HN187" si="1562">CD185+DW185+FP185</f>
        <v>0</v>
      </c>
      <c r="HO185" s="792">
        <f t="shared" ref="HO185:HO187" si="1563">AO185+CE185+DX185+FQ185</f>
        <v>0</v>
      </c>
      <c r="HP185" s="792">
        <f t="shared" ref="HP185:HP187" si="1564">AP185+CF185+DY185+FR185</f>
        <v>0</v>
      </c>
      <c r="HQ185" s="792">
        <f t="shared" ref="HQ185:HQ187" si="1565">AQ185+CG185+DZ185+FS185</f>
        <v>0</v>
      </c>
      <c r="HR185" s="792">
        <f>FT185+EA185+CH185+AR185</f>
        <v>0</v>
      </c>
      <c r="HS185" s="792">
        <f t="shared" ref="HS185:HS187" si="1566">FU185</f>
        <v>0</v>
      </c>
      <c r="HT185" s="792">
        <f t="shared" ref="HT185:HT187" si="1567">AS185+CI185+EB185+FV185</f>
        <v>0</v>
      </c>
      <c r="HU185" s="792">
        <f t="shared" ref="HU185:HU187" si="1568">AT185+CJ185+EC185+FW185</f>
        <v>0</v>
      </c>
      <c r="HV185" s="792">
        <f t="shared" ref="HV185:HV187" si="1569">AU185+CK185+ED185+FX185</f>
        <v>0</v>
      </c>
      <c r="HW185" s="792">
        <f t="shared" ref="HW185:HW187" si="1570">AV185+CL185+EE185+FY185</f>
        <v>0</v>
      </c>
      <c r="HX185" s="792">
        <f t="shared" ref="HX185:HX187" si="1571">FZ185</f>
        <v>0</v>
      </c>
      <c r="HY185" s="792">
        <f t="shared" ref="HY185:HY187" si="1572">AW185+CM185+EF185+GA185</f>
        <v>0</v>
      </c>
      <c r="HZ185" s="792">
        <f t="shared" ref="HZ185:HZ187" si="1573">AX185+CN185+EG185+GB185</f>
        <v>0</v>
      </c>
      <c r="IA185" s="792">
        <f t="shared" ref="IA185:IA187" si="1574">AY185+CO185+EH185+GC185</f>
        <v>0</v>
      </c>
      <c r="IB185" s="792">
        <f t="shared" ref="IB185:IB187" si="1575">AZ185+CP185+EI185+GD185</f>
        <v>0</v>
      </c>
      <c r="IC185" s="792">
        <f t="shared" ref="IC185:IC187" si="1576">GE185</f>
        <v>0</v>
      </c>
      <c r="ID185" s="792">
        <f t="shared" ref="ID185:ID187" si="1577">BA185+CQ185+EJ185+GF185</f>
        <v>0</v>
      </c>
      <c r="IE185" s="792">
        <f t="shared" ref="IE185:IE187" si="1578">BB185+CR185+EK185+GG185</f>
        <v>0</v>
      </c>
      <c r="IF185" s="792">
        <f t="shared" ref="IF185:IF187" si="1579">BC185+CS185+EL185+GH185</f>
        <v>0</v>
      </c>
      <c r="IG185" s="792">
        <f t="shared" ref="IG185:IG187" si="1580">BD185+CT185+EM185+GI185</f>
        <v>0</v>
      </c>
      <c r="IH185" s="792">
        <f t="shared" ref="IH185:IH187" si="1581">CU185+GJ185</f>
        <v>0</v>
      </c>
      <c r="II185" s="792">
        <f t="shared" ref="II185:II187" si="1582">BE185+CV185+EN185+GK185</f>
        <v>75140000</v>
      </c>
      <c r="IJ185" s="792">
        <f t="shared" ref="IJ185:IJ187" si="1583">BF185+CW185+EO185+GL185</f>
        <v>278222000</v>
      </c>
      <c r="IK185" s="792">
        <f t="shared" ref="IK185:IK187" si="1584">BG185+CX185+EP185+GM185</f>
        <v>273303333</v>
      </c>
      <c r="IL185" s="792">
        <f>GN185+EQ185+CY185+BH185</f>
        <v>273303333</v>
      </c>
      <c r="IM185" s="792">
        <f t="shared" ref="IM185:IM187" si="1585">CZ185+ER185+GO185</f>
        <v>0</v>
      </c>
      <c r="IN185" s="792">
        <f t="shared" ref="IN185:IN187" si="1586">BI185+DA185+ES185+GP185</f>
        <v>0</v>
      </c>
      <c r="IO185" s="792"/>
      <c r="IP185" s="792"/>
      <c r="IQ185" s="792"/>
      <c r="IR185" s="792"/>
      <c r="IS185" s="792">
        <f t="shared" ref="IS185:IS187" si="1587">GZ185+HE185+HJ185+HO185+HT185+HY185+ID185+II185+IN185</f>
        <v>75140000</v>
      </c>
      <c r="IT185" s="792">
        <f t="shared" ref="IT185:IT187" si="1588">HA185+HF185+HK185+HP185+HU185+HZ185+IE185+IJ185+IO185</f>
        <v>278222000</v>
      </c>
      <c r="IU185" s="792">
        <f t="shared" ref="IU185:IU187" si="1589">HB185+HG185+HL185+HQ185+HV185+IA185+IF185+IK185+IP185</f>
        <v>273303333</v>
      </c>
      <c r="IV185" s="792">
        <f>HC185+HH185+HM185+HR185+HW185+IB185+IG185+IL185+IQ185</f>
        <v>273303333</v>
      </c>
      <c r="IW185" s="793">
        <f t="shared" ref="IW185:IW187" si="1590">HD185+HI185+HN185+HS185+HX185+IC185+IH185+IM185+IR185</f>
        <v>0</v>
      </c>
    </row>
    <row r="186" spans="1:257" ht="112.5" customHeight="1" x14ac:dyDescent="0.2">
      <c r="A186" s="346"/>
      <c r="B186" s="346"/>
      <c r="C186" s="286"/>
      <c r="D186" s="356"/>
      <c r="E186" s="568"/>
      <c r="F186" s="380"/>
      <c r="G186" s="273">
        <v>128</v>
      </c>
      <c r="H186" s="848" t="s">
        <v>445</v>
      </c>
      <c r="I186" s="282" t="s">
        <v>446</v>
      </c>
      <c r="J186" s="270" t="s">
        <v>444</v>
      </c>
      <c r="K186" s="479">
        <v>2</v>
      </c>
      <c r="L186" s="561" t="s">
        <v>58</v>
      </c>
      <c r="M186" s="272">
        <v>1</v>
      </c>
      <c r="N186" s="272">
        <v>1</v>
      </c>
      <c r="O186" s="559">
        <v>1</v>
      </c>
      <c r="P186" s="569">
        <v>1</v>
      </c>
      <c r="Q186" s="567">
        <v>1</v>
      </c>
      <c r="R186" s="570"/>
      <c r="S186" s="565">
        <v>1</v>
      </c>
      <c r="T186" s="567">
        <v>1</v>
      </c>
      <c r="U186" s="567"/>
      <c r="V186" s="566">
        <v>1</v>
      </c>
      <c r="W186" s="567">
        <v>1</v>
      </c>
      <c r="X186" s="561"/>
      <c r="Y186" s="812">
        <v>1</v>
      </c>
      <c r="Z186" s="427">
        <f>BM186/$BM$184</f>
        <v>0.25</v>
      </c>
      <c r="AA186" s="273">
        <v>2</v>
      </c>
      <c r="AB186" s="270" t="s">
        <v>141</v>
      </c>
      <c r="AC186" s="45"/>
      <c r="AD186" s="42"/>
      <c r="AE186" s="41"/>
      <c r="AF186" s="41"/>
      <c r="AG186" s="45"/>
      <c r="AH186" s="42"/>
      <c r="AI186" s="42"/>
      <c r="AJ186" s="42"/>
      <c r="AK186" s="45"/>
      <c r="AL186" s="42"/>
      <c r="AM186" s="42"/>
      <c r="AN186" s="42"/>
      <c r="AO186" s="45"/>
      <c r="AP186" s="42"/>
      <c r="AQ186" s="42"/>
      <c r="AR186" s="42"/>
      <c r="AS186" s="45"/>
      <c r="AT186" s="42"/>
      <c r="AU186" s="41"/>
      <c r="AV186" s="41"/>
      <c r="AW186" s="45"/>
      <c r="AX186" s="42"/>
      <c r="AY186" s="42"/>
      <c r="AZ186" s="42"/>
      <c r="BA186" s="45"/>
      <c r="BB186" s="42"/>
      <c r="BC186" s="42"/>
      <c r="BD186" s="42"/>
      <c r="BE186" s="46">
        <v>25000000</v>
      </c>
      <c r="BF186" s="41">
        <v>25000000</v>
      </c>
      <c r="BG186" s="41">
        <v>14890000</v>
      </c>
      <c r="BH186" s="41">
        <v>14890000</v>
      </c>
      <c r="BI186" s="46"/>
      <c r="BJ186" s="47"/>
      <c r="BK186" s="47"/>
      <c r="BL186" s="42"/>
      <c r="BM186" s="40">
        <f>+AC186+AG186+AK186+AO186+AS186+AW186+BA186+BE186+BI186</f>
        <v>25000000</v>
      </c>
      <c r="BN186" s="41">
        <f t="shared" si="1542"/>
        <v>25000000</v>
      </c>
      <c r="BO186" s="41">
        <f t="shared" si="1542"/>
        <v>14890000</v>
      </c>
      <c r="BP186" s="41">
        <f t="shared" si="1542"/>
        <v>14890000</v>
      </c>
      <c r="BQ186" s="87"/>
      <c r="BR186" s="87"/>
      <c r="BS186" s="87"/>
      <c r="BT186" s="87"/>
      <c r="BU186" s="87"/>
      <c r="BV186" s="86"/>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8">
        <v>25750000</v>
      </c>
      <c r="CW186" s="87">
        <v>25750000</v>
      </c>
      <c r="CX186" s="87">
        <v>12535000</v>
      </c>
      <c r="CY186" s="87">
        <v>5280000</v>
      </c>
      <c r="CZ186" s="87"/>
      <c r="DA186" s="87"/>
      <c r="DB186" s="87"/>
      <c r="DC186" s="87"/>
      <c r="DD186" s="87"/>
      <c r="DE186" s="82">
        <f t="shared" si="1543"/>
        <v>25750000</v>
      </c>
      <c r="DF186" s="102">
        <f t="shared" si="1543"/>
        <v>25750000</v>
      </c>
      <c r="DG186" s="102">
        <f t="shared" si="1543"/>
        <v>12535000</v>
      </c>
      <c r="DH186" s="102">
        <f t="shared" si="1543"/>
        <v>5280000</v>
      </c>
      <c r="DI186" s="102"/>
      <c r="DJ186" s="88"/>
      <c r="DK186" s="57"/>
      <c r="DL186" s="88"/>
      <c r="DM186" s="88"/>
      <c r="DN186" s="88"/>
      <c r="DO186" s="88">
        <v>11000000</v>
      </c>
      <c r="DP186" s="88">
        <v>10384000</v>
      </c>
      <c r="DQ186" s="88">
        <v>10384000</v>
      </c>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v>26530000</v>
      </c>
      <c r="EO186" s="88">
        <v>26000000</v>
      </c>
      <c r="EP186" s="88">
        <v>25980000</v>
      </c>
      <c r="EQ186" s="88">
        <v>25980000</v>
      </c>
      <c r="ER186" s="88"/>
      <c r="ES186" s="88"/>
      <c r="ET186" s="87"/>
      <c r="EU186" s="87"/>
      <c r="EV186" s="87"/>
      <c r="EW186" s="82">
        <f t="shared" si="1544"/>
        <v>26530000</v>
      </c>
      <c r="EX186" s="90">
        <f t="shared" si="1544"/>
        <v>37000000</v>
      </c>
      <c r="EY186" s="90">
        <f t="shared" si="1545"/>
        <v>36364000</v>
      </c>
      <c r="EZ186" s="90">
        <f t="shared" si="1545"/>
        <v>36364000</v>
      </c>
      <c r="FA186" s="173"/>
      <c r="FB186" s="87"/>
      <c r="FC186" s="88"/>
      <c r="FD186" s="88"/>
      <c r="FE186" s="88"/>
      <c r="FF186" s="133"/>
      <c r="FG186" s="87"/>
      <c r="FH186" s="87"/>
      <c r="FI186" s="87"/>
      <c r="FJ186" s="87"/>
      <c r="FK186" s="87"/>
      <c r="FL186" s="87"/>
      <c r="FM186" s="87"/>
      <c r="FN186" s="87"/>
      <c r="FO186" s="87"/>
      <c r="FP186" s="87"/>
      <c r="FQ186" s="87"/>
      <c r="FR186" s="87"/>
      <c r="FS186" s="87"/>
      <c r="FT186" s="87"/>
      <c r="FU186" s="87"/>
      <c r="FV186" s="87"/>
      <c r="FW186" s="87"/>
      <c r="FX186" s="87"/>
      <c r="FY186" s="87"/>
      <c r="FZ186" s="87"/>
      <c r="GA186" s="87"/>
      <c r="GB186" s="87"/>
      <c r="GC186" s="87"/>
      <c r="GD186" s="87"/>
      <c r="GE186" s="87"/>
      <c r="GF186" s="87"/>
      <c r="GG186" s="87"/>
      <c r="GH186" s="87"/>
      <c r="GI186" s="87"/>
      <c r="GJ186" s="87"/>
      <c r="GK186" s="87">
        <v>27300000</v>
      </c>
      <c r="GL186" s="87">
        <v>41000000</v>
      </c>
      <c r="GM186" s="87">
        <v>40837199</v>
      </c>
      <c r="GN186" s="87">
        <v>40837199</v>
      </c>
      <c r="GO186" s="87"/>
      <c r="GP186" s="87"/>
      <c r="GQ186" s="87"/>
      <c r="GR186" s="87"/>
      <c r="GS186" s="87"/>
      <c r="GT186" s="87"/>
      <c r="GU186" s="82">
        <f t="shared" si="1546"/>
        <v>27300000</v>
      </c>
      <c r="GV186" s="82">
        <f t="shared" ref="GV186" si="1591">FC186+FH186+FM186+FR186+FW186+GB186+GG186+GL186+GQ186</f>
        <v>41000000</v>
      </c>
      <c r="GW186" s="82">
        <f t="shared" ref="GW186" si="1592">FD186+FI186+FN186+FS186+FX186+GC186+GH186+GM186+GR186</f>
        <v>40837199</v>
      </c>
      <c r="GX186" s="82">
        <f t="shared" ref="GX186" si="1593">FE186+FJ186+FO186+FT186+FY186+GD186+GI186+GN186+GS186</f>
        <v>40837199</v>
      </c>
      <c r="GY186" s="792">
        <f t="shared" si="1546"/>
        <v>0</v>
      </c>
      <c r="GZ186" s="792">
        <f t="shared" si="1550"/>
        <v>0</v>
      </c>
      <c r="HA186" s="792">
        <f t="shared" si="1551"/>
        <v>0</v>
      </c>
      <c r="HB186" s="792">
        <f t="shared" si="1552"/>
        <v>0</v>
      </c>
      <c r="HC186" s="792">
        <f t="shared" si="1553"/>
        <v>0</v>
      </c>
      <c r="HD186" s="792">
        <f t="shared" si="1554"/>
        <v>0</v>
      </c>
      <c r="HE186" s="792">
        <f t="shared" si="1555"/>
        <v>0</v>
      </c>
      <c r="HF186" s="792">
        <f t="shared" si="1556"/>
        <v>11000000</v>
      </c>
      <c r="HG186" s="792">
        <f t="shared" si="1557"/>
        <v>10384000</v>
      </c>
      <c r="HH186" s="792">
        <f>AJ186+BX186+DQ186+FJ186</f>
        <v>10384000</v>
      </c>
      <c r="HI186" s="792">
        <f t="shared" si="1558"/>
        <v>0</v>
      </c>
      <c r="HJ186" s="792">
        <f t="shared" si="1559"/>
        <v>0</v>
      </c>
      <c r="HK186" s="792">
        <f t="shared" si="1560"/>
        <v>0</v>
      </c>
      <c r="HL186" s="792">
        <f t="shared" si="1561"/>
        <v>0</v>
      </c>
      <c r="HM186" s="792">
        <f>AN186+CC186+DV186+FO186</f>
        <v>0</v>
      </c>
      <c r="HN186" s="792">
        <f t="shared" si="1562"/>
        <v>0</v>
      </c>
      <c r="HO186" s="792">
        <f t="shared" si="1563"/>
        <v>0</v>
      </c>
      <c r="HP186" s="792">
        <f t="shared" si="1564"/>
        <v>0</v>
      </c>
      <c r="HQ186" s="792">
        <f t="shared" si="1565"/>
        <v>0</v>
      </c>
      <c r="HR186" s="792">
        <f>FT186+EA186+CH186+AR186</f>
        <v>0</v>
      </c>
      <c r="HS186" s="792">
        <f t="shared" si="1566"/>
        <v>0</v>
      </c>
      <c r="HT186" s="792">
        <f t="shared" si="1567"/>
        <v>0</v>
      </c>
      <c r="HU186" s="792">
        <f t="shared" si="1568"/>
        <v>0</v>
      </c>
      <c r="HV186" s="792">
        <f t="shared" si="1569"/>
        <v>0</v>
      </c>
      <c r="HW186" s="792">
        <f t="shared" si="1570"/>
        <v>0</v>
      </c>
      <c r="HX186" s="792">
        <f t="shared" si="1571"/>
        <v>0</v>
      </c>
      <c r="HY186" s="792">
        <f t="shared" si="1572"/>
        <v>0</v>
      </c>
      <c r="HZ186" s="792">
        <f t="shared" si="1573"/>
        <v>0</v>
      </c>
      <c r="IA186" s="792">
        <f t="shared" si="1574"/>
        <v>0</v>
      </c>
      <c r="IB186" s="792">
        <f t="shared" si="1575"/>
        <v>0</v>
      </c>
      <c r="IC186" s="792">
        <f t="shared" si="1576"/>
        <v>0</v>
      </c>
      <c r="ID186" s="792">
        <f t="shared" si="1577"/>
        <v>0</v>
      </c>
      <c r="IE186" s="792">
        <f t="shared" si="1578"/>
        <v>0</v>
      </c>
      <c r="IF186" s="792">
        <f t="shared" si="1579"/>
        <v>0</v>
      </c>
      <c r="IG186" s="792">
        <f t="shared" si="1580"/>
        <v>0</v>
      </c>
      <c r="IH186" s="792">
        <f t="shared" si="1581"/>
        <v>0</v>
      </c>
      <c r="II186" s="792">
        <f t="shared" si="1582"/>
        <v>104580000</v>
      </c>
      <c r="IJ186" s="792">
        <f t="shared" si="1583"/>
        <v>117750000</v>
      </c>
      <c r="IK186" s="792">
        <f t="shared" si="1584"/>
        <v>94242199</v>
      </c>
      <c r="IL186" s="792">
        <f>GN186+EQ186+CY186+BH186</f>
        <v>86987199</v>
      </c>
      <c r="IM186" s="792">
        <f t="shared" si="1585"/>
        <v>0</v>
      </c>
      <c r="IN186" s="792">
        <f t="shared" si="1586"/>
        <v>0</v>
      </c>
      <c r="IO186" s="792"/>
      <c r="IP186" s="792"/>
      <c r="IQ186" s="792"/>
      <c r="IR186" s="792"/>
      <c r="IS186" s="792">
        <f t="shared" si="1587"/>
        <v>104580000</v>
      </c>
      <c r="IT186" s="792">
        <f t="shared" si="1588"/>
        <v>128750000</v>
      </c>
      <c r="IU186" s="792">
        <f t="shared" si="1589"/>
        <v>104626199</v>
      </c>
      <c r="IV186" s="792">
        <f>HC186+HH186+HM186+HR186+HW186+IB186+IG186+IL186+IQ186</f>
        <v>97371199</v>
      </c>
      <c r="IW186" s="793">
        <f t="shared" si="1590"/>
        <v>0</v>
      </c>
    </row>
    <row r="187" spans="1:257" ht="252.75" customHeight="1" x14ac:dyDescent="0.2">
      <c r="A187" s="346"/>
      <c r="B187" s="401"/>
      <c r="C187" s="284"/>
      <c r="D187" s="294"/>
      <c r="E187" s="416"/>
      <c r="F187" s="409"/>
      <c r="G187" s="273">
        <v>129</v>
      </c>
      <c r="H187" s="848" t="s">
        <v>447</v>
      </c>
      <c r="I187" s="282" t="s">
        <v>448</v>
      </c>
      <c r="J187" s="270" t="s">
        <v>444</v>
      </c>
      <c r="K187" s="479">
        <v>2</v>
      </c>
      <c r="L187" s="561" t="s">
        <v>58</v>
      </c>
      <c r="M187" s="272" t="s">
        <v>53</v>
      </c>
      <c r="N187" s="272">
        <v>6</v>
      </c>
      <c r="O187" s="559">
        <v>6</v>
      </c>
      <c r="P187" s="569">
        <v>6</v>
      </c>
      <c r="Q187" s="567">
        <v>6</v>
      </c>
      <c r="R187" s="570"/>
      <c r="S187" s="565">
        <v>6</v>
      </c>
      <c r="T187" s="567">
        <v>6</v>
      </c>
      <c r="U187" s="567"/>
      <c r="V187" s="571">
        <v>5</v>
      </c>
      <c r="W187" s="567">
        <v>6</v>
      </c>
      <c r="X187" s="561"/>
      <c r="Y187" s="765">
        <v>5</v>
      </c>
      <c r="Z187" s="427">
        <f>BM187/$BM$184</f>
        <v>0.56999999999999995</v>
      </c>
      <c r="AA187" s="273">
        <v>2</v>
      </c>
      <c r="AB187" s="270" t="s">
        <v>141</v>
      </c>
      <c r="AC187" s="45"/>
      <c r="AD187" s="42"/>
      <c r="AE187" s="41"/>
      <c r="AF187" s="41"/>
      <c r="AG187" s="45"/>
      <c r="AH187" s="42"/>
      <c r="AI187" s="42"/>
      <c r="AJ187" s="42"/>
      <c r="AK187" s="45"/>
      <c r="AL187" s="42"/>
      <c r="AM187" s="42"/>
      <c r="AN187" s="42"/>
      <c r="AO187" s="45"/>
      <c r="AP187" s="42"/>
      <c r="AQ187" s="42"/>
      <c r="AR187" s="42"/>
      <c r="AS187" s="45"/>
      <c r="AT187" s="42"/>
      <c r="AU187" s="41"/>
      <c r="AV187" s="41"/>
      <c r="AW187" s="45"/>
      <c r="AX187" s="42"/>
      <c r="AY187" s="42"/>
      <c r="AZ187" s="42"/>
      <c r="BA187" s="45"/>
      <c r="BB187" s="42"/>
      <c r="BC187" s="42"/>
      <c r="BD187" s="42"/>
      <c r="BE187" s="46">
        <v>57000000</v>
      </c>
      <c r="BF187" s="41">
        <v>57000000</v>
      </c>
      <c r="BG187" s="41">
        <v>37923333</v>
      </c>
      <c r="BH187" s="41">
        <v>37923333</v>
      </c>
      <c r="BI187" s="46"/>
      <c r="BJ187" s="47"/>
      <c r="BK187" s="47"/>
      <c r="BL187" s="42"/>
      <c r="BM187" s="40">
        <f>+AC187+AG187+AK187+AO187+AS187+AW187+BA187+BE187+BI187</f>
        <v>57000000</v>
      </c>
      <c r="BN187" s="41">
        <f t="shared" si="1542"/>
        <v>57000000</v>
      </c>
      <c r="BO187" s="41">
        <f t="shared" si="1542"/>
        <v>37923333</v>
      </c>
      <c r="BP187" s="41">
        <f t="shared" si="1542"/>
        <v>37923333</v>
      </c>
      <c r="BQ187" s="87"/>
      <c r="BR187" s="87"/>
      <c r="BS187" s="87"/>
      <c r="BT187" s="87"/>
      <c r="BU187" s="87"/>
      <c r="BV187" s="86"/>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8">
        <v>58709999.999999993</v>
      </c>
      <c r="CW187" s="87">
        <v>58709999.999999993</v>
      </c>
      <c r="CX187" s="87">
        <v>48020000</v>
      </c>
      <c r="CY187" s="87">
        <v>40765000</v>
      </c>
      <c r="CZ187" s="87"/>
      <c r="DA187" s="87"/>
      <c r="DB187" s="87"/>
      <c r="DC187" s="87"/>
      <c r="DD187" s="87"/>
      <c r="DE187" s="82">
        <f t="shared" si="1543"/>
        <v>58709999.999999993</v>
      </c>
      <c r="DF187" s="102">
        <f t="shared" si="1543"/>
        <v>58709999.999999993</v>
      </c>
      <c r="DG187" s="102">
        <f t="shared" si="1543"/>
        <v>48020000</v>
      </c>
      <c r="DH187" s="102">
        <f t="shared" si="1543"/>
        <v>40765000</v>
      </c>
      <c r="DI187" s="102"/>
      <c r="DJ187" s="88"/>
      <c r="DK187" s="57"/>
      <c r="DL187" s="88"/>
      <c r="DM187" s="88"/>
      <c r="DN187" s="88"/>
      <c r="DO187" s="88">
        <v>14000000</v>
      </c>
      <c r="DP187" s="88">
        <v>10880000</v>
      </c>
      <c r="DQ187" s="88">
        <v>10880000</v>
      </c>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v>60559999.999999993</v>
      </c>
      <c r="EO187" s="88">
        <v>39000000</v>
      </c>
      <c r="EP187" s="88">
        <v>39000000</v>
      </c>
      <c r="EQ187" s="88">
        <v>39000000</v>
      </c>
      <c r="ER187" s="88"/>
      <c r="ES187" s="88"/>
      <c r="ET187" s="87"/>
      <c r="EU187" s="87"/>
      <c r="EV187" s="87"/>
      <c r="EW187" s="82">
        <f t="shared" si="1544"/>
        <v>60559999.999999993</v>
      </c>
      <c r="EX187" s="90">
        <f t="shared" si="1544"/>
        <v>53000000</v>
      </c>
      <c r="EY187" s="90">
        <f t="shared" si="1545"/>
        <v>49880000</v>
      </c>
      <c r="EZ187" s="90">
        <f t="shared" si="1545"/>
        <v>49880000</v>
      </c>
      <c r="FA187" s="173"/>
      <c r="FB187" s="87"/>
      <c r="FC187" s="88"/>
      <c r="FD187" s="88"/>
      <c r="FE187" s="88"/>
      <c r="FF187" s="133"/>
      <c r="FG187" s="87"/>
      <c r="FH187" s="87"/>
      <c r="FI187" s="87"/>
      <c r="FJ187" s="87"/>
      <c r="FK187" s="87"/>
      <c r="FL187" s="87"/>
      <c r="FM187" s="87"/>
      <c r="FN187" s="87"/>
      <c r="FO187" s="87"/>
      <c r="FP187" s="87"/>
      <c r="FQ187" s="87"/>
      <c r="FR187" s="87"/>
      <c r="FS187" s="87"/>
      <c r="FT187" s="87"/>
      <c r="FU187" s="87"/>
      <c r="FV187" s="87"/>
      <c r="FW187" s="87"/>
      <c r="FX187" s="87"/>
      <c r="FY187" s="87"/>
      <c r="FZ187" s="87"/>
      <c r="GA187" s="87"/>
      <c r="GB187" s="87"/>
      <c r="GC187" s="87"/>
      <c r="GD187" s="87"/>
      <c r="GE187" s="87"/>
      <c r="GF187" s="87"/>
      <c r="GG187" s="87"/>
      <c r="GH187" s="87"/>
      <c r="GI187" s="87"/>
      <c r="GJ187" s="87"/>
      <c r="GK187" s="87">
        <v>62372700</v>
      </c>
      <c r="GL187" s="87">
        <v>92000000</v>
      </c>
      <c r="GM187" s="87">
        <v>91673500</v>
      </c>
      <c r="GN187" s="87">
        <v>91673500</v>
      </c>
      <c r="GO187" s="87"/>
      <c r="GP187" s="87"/>
      <c r="GQ187" s="87"/>
      <c r="GR187" s="87"/>
      <c r="GS187" s="87"/>
      <c r="GT187" s="87"/>
      <c r="GU187" s="82">
        <f t="shared" si="1546"/>
        <v>62372700</v>
      </c>
      <c r="GV187" s="82">
        <f t="shared" ref="GV187" si="1594">FC187+FH187+FM187+FR187+FW187+GB187+GG187+GL187+GQ187</f>
        <v>92000000</v>
      </c>
      <c r="GW187" s="82">
        <f t="shared" ref="GW187" si="1595">FD187+FI187+FN187+FS187+FX187+GC187+GH187+GM187+GR187</f>
        <v>91673500</v>
      </c>
      <c r="GX187" s="82">
        <f t="shared" ref="GX187" si="1596">FE187+FJ187+FO187+FT187+FY187+GD187+GI187+GN187+GS187</f>
        <v>91673500</v>
      </c>
      <c r="GY187" s="792">
        <f t="shared" si="1546"/>
        <v>0</v>
      </c>
      <c r="GZ187" s="792">
        <f t="shared" si="1550"/>
        <v>0</v>
      </c>
      <c r="HA187" s="792">
        <f t="shared" si="1551"/>
        <v>0</v>
      </c>
      <c r="HB187" s="792">
        <f t="shared" si="1552"/>
        <v>0</v>
      </c>
      <c r="HC187" s="792">
        <f t="shared" si="1553"/>
        <v>0</v>
      </c>
      <c r="HD187" s="792">
        <f t="shared" si="1554"/>
        <v>0</v>
      </c>
      <c r="HE187" s="792">
        <f t="shared" si="1555"/>
        <v>0</v>
      </c>
      <c r="HF187" s="792">
        <f t="shared" si="1556"/>
        <v>14000000</v>
      </c>
      <c r="HG187" s="792">
        <f t="shared" si="1557"/>
        <v>10880000</v>
      </c>
      <c r="HH187" s="792">
        <f>AJ187+BX187+DQ187+FJ187</f>
        <v>10880000</v>
      </c>
      <c r="HI187" s="792">
        <f t="shared" si="1558"/>
        <v>0</v>
      </c>
      <c r="HJ187" s="792">
        <f t="shared" si="1559"/>
        <v>0</v>
      </c>
      <c r="HK187" s="792">
        <f t="shared" si="1560"/>
        <v>0</v>
      </c>
      <c r="HL187" s="792">
        <f t="shared" si="1561"/>
        <v>0</v>
      </c>
      <c r="HM187" s="792">
        <f>AN187+CC187+DV187+FO187</f>
        <v>0</v>
      </c>
      <c r="HN187" s="792">
        <f t="shared" si="1562"/>
        <v>0</v>
      </c>
      <c r="HO187" s="792">
        <f t="shared" si="1563"/>
        <v>0</v>
      </c>
      <c r="HP187" s="792">
        <f t="shared" si="1564"/>
        <v>0</v>
      </c>
      <c r="HQ187" s="792">
        <f t="shared" si="1565"/>
        <v>0</v>
      </c>
      <c r="HR187" s="792">
        <f>FT187+EA187+CH187+AR187</f>
        <v>0</v>
      </c>
      <c r="HS187" s="792">
        <f t="shared" si="1566"/>
        <v>0</v>
      </c>
      <c r="HT187" s="792">
        <f t="shared" si="1567"/>
        <v>0</v>
      </c>
      <c r="HU187" s="792">
        <f t="shared" si="1568"/>
        <v>0</v>
      </c>
      <c r="HV187" s="792">
        <f t="shared" si="1569"/>
        <v>0</v>
      </c>
      <c r="HW187" s="792">
        <f t="shared" si="1570"/>
        <v>0</v>
      </c>
      <c r="HX187" s="792">
        <f t="shared" si="1571"/>
        <v>0</v>
      </c>
      <c r="HY187" s="792">
        <f t="shared" si="1572"/>
        <v>0</v>
      </c>
      <c r="HZ187" s="792">
        <f t="shared" si="1573"/>
        <v>0</v>
      </c>
      <c r="IA187" s="792">
        <f t="shared" si="1574"/>
        <v>0</v>
      </c>
      <c r="IB187" s="792">
        <f t="shared" si="1575"/>
        <v>0</v>
      </c>
      <c r="IC187" s="792">
        <f t="shared" si="1576"/>
        <v>0</v>
      </c>
      <c r="ID187" s="792">
        <f t="shared" si="1577"/>
        <v>0</v>
      </c>
      <c r="IE187" s="792">
        <f t="shared" si="1578"/>
        <v>0</v>
      </c>
      <c r="IF187" s="792">
        <f t="shared" si="1579"/>
        <v>0</v>
      </c>
      <c r="IG187" s="792">
        <f t="shared" si="1580"/>
        <v>0</v>
      </c>
      <c r="IH187" s="792">
        <f t="shared" si="1581"/>
        <v>0</v>
      </c>
      <c r="II187" s="792">
        <f t="shared" si="1582"/>
        <v>238642700</v>
      </c>
      <c r="IJ187" s="792">
        <f t="shared" si="1583"/>
        <v>246710000</v>
      </c>
      <c r="IK187" s="792">
        <f t="shared" si="1584"/>
        <v>216616833</v>
      </c>
      <c r="IL187" s="792">
        <f>GN187+EQ187+CY187+BH187</f>
        <v>209361833</v>
      </c>
      <c r="IM187" s="792">
        <f t="shared" si="1585"/>
        <v>0</v>
      </c>
      <c r="IN187" s="792">
        <f t="shared" si="1586"/>
        <v>0</v>
      </c>
      <c r="IO187" s="792"/>
      <c r="IP187" s="792"/>
      <c r="IQ187" s="792"/>
      <c r="IR187" s="792"/>
      <c r="IS187" s="792">
        <f t="shared" si="1587"/>
        <v>238642700</v>
      </c>
      <c r="IT187" s="792">
        <f t="shared" si="1588"/>
        <v>260710000</v>
      </c>
      <c r="IU187" s="792">
        <f t="shared" si="1589"/>
        <v>227496833</v>
      </c>
      <c r="IV187" s="792">
        <f>HC187+HH187+HM187+HR187+HW187+IB187+IG187+IL187+IQ187</f>
        <v>220241833</v>
      </c>
      <c r="IW187" s="793">
        <f t="shared" si="1590"/>
        <v>0</v>
      </c>
    </row>
    <row r="188" spans="1:257" ht="24.75" customHeight="1" x14ac:dyDescent="0.2">
      <c r="A188" s="346"/>
      <c r="B188" s="239">
        <v>12</v>
      </c>
      <c r="C188" s="344" t="s">
        <v>449</v>
      </c>
      <c r="D188" s="241"/>
      <c r="E188" s="242"/>
      <c r="F188" s="242"/>
      <c r="G188" s="243"/>
      <c r="H188" s="243"/>
      <c r="I188" s="243"/>
      <c r="J188" s="243"/>
      <c r="K188" s="243"/>
      <c r="L188" s="243"/>
      <c r="M188" s="243"/>
      <c r="N188" s="243"/>
      <c r="O188" s="243"/>
      <c r="P188" s="243"/>
      <c r="Q188" s="243"/>
      <c r="R188" s="243"/>
      <c r="S188" s="243"/>
      <c r="T188" s="243"/>
      <c r="U188" s="243"/>
      <c r="V188" s="243"/>
      <c r="W188" s="243"/>
      <c r="X188" s="243"/>
      <c r="Y188" s="246"/>
      <c r="Z188" s="243"/>
      <c r="AA188" s="243"/>
      <c r="AB188" s="243"/>
      <c r="AC188" s="193">
        <f t="shared" ref="AC188:CN188" si="1597">AC189+AC192+AC197+AC201+AC205+AC211+AC214+AC217+AC221+AC226+AC229</f>
        <v>0</v>
      </c>
      <c r="AD188" s="193">
        <f t="shared" si="1597"/>
        <v>0</v>
      </c>
      <c r="AE188" s="193">
        <f t="shared" si="1597"/>
        <v>0</v>
      </c>
      <c r="AF188" s="193">
        <f t="shared" si="1597"/>
        <v>0</v>
      </c>
      <c r="AG188" s="193">
        <f t="shared" si="1597"/>
        <v>1159435758</v>
      </c>
      <c r="AH188" s="193">
        <f t="shared" si="1597"/>
        <v>1267889758</v>
      </c>
      <c r="AI188" s="193">
        <f t="shared" si="1597"/>
        <v>626143710</v>
      </c>
      <c r="AJ188" s="193">
        <f t="shared" si="1597"/>
        <v>612473118</v>
      </c>
      <c r="AK188" s="193">
        <f t="shared" si="1597"/>
        <v>190000000</v>
      </c>
      <c r="AL188" s="193">
        <f t="shared" si="1597"/>
        <v>190000000</v>
      </c>
      <c r="AM188" s="193">
        <f t="shared" si="1597"/>
        <v>27133000</v>
      </c>
      <c r="AN188" s="193">
        <f t="shared" si="1597"/>
        <v>27133000</v>
      </c>
      <c r="AO188" s="193">
        <f t="shared" si="1597"/>
        <v>7383</v>
      </c>
      <c r="AP188" s="193">
        <f t="shared" si="1597"/>
        <v>295344126</v>
      </c>
      <c r="AQ188" s="193">
        <f t="shared" si="1597"/>
        <v>101394245</v>
      </c>
      <c r="AR188" s="193">
        <f t="shared" si="1597"/>
        <v>101394245</v>
      </c>
      <c r="AS188" s="193">
        <f t="shared" si="1597"/>
        <v>0</v>
      </c>
      <c r="AT188" s="193">
        <f t="shared" si="1597"/>
        <v>0</v>
      </c>
      <c r="AU188" s="193">
        <f t="shared" si="1597"/>
        <v>0</v>
      </c>
      <c r="AV188" s="193">
        <f t="shared" si="1597"/>
        <v>0</v>
      </c>
      <c r="AW188" s="193">
        <f t="shared" si="1597"/>
        <v>0</v>
      </c>
      <c r="AX188" s="193">
        <f t="shared" si="1597"/>
        <v>0</v>
      </c>
      <c r="AY188" s="193">
        <f t="shared" si="1597"/>
        <v>0</v>
      </c>
      <c r="AZ188" s="193">
        <f t="shared" si="1597"/>
        <v>0</v>
      </c>
      <c r="BA188" s="193">
        <f t="shared" si="1597"/>
        <v>0</v>
      </c>
      <c r="BB188" s="193">
        <f t="shared" si="1597"/>
        <v>0</v>
      </c>
      <c r="BC188" s="193">
        <f t="shared" si="1597"/>
        <v>0</v>
      </c>
      <c r="BD188" s="193">
        <f t="shared" si="1597"/>
        <v>0</v>
      </c>
      <c r="BE188" s="193">
        <f t="shared" si="1597"/>
        <v>3383279853</v>
      </c>
      <c r="BF188" s="193">
        <f t="shared" si="1597"/>
        <v>3400197430</v>
      </c>
      <c r="BG188" s="193">
        <f t="shared" si="1597"/>
        <v>2242057529.6599998</v>
      </c>
      <c r="BH188" s="193">
        <f t="shared" si="1597"/>
        <v>2035628794.6599998</v>
      </c>
      <c r="BI188" s="193">
        <f t="shared" si="1597"/>
        <v>0</v>
      </c>
      <c r="BJ188" s="193">
        <f t="shared" si="1597"/>
        <v>0</v>
      </c>
      <c r="BK188" s="193">
        <f t="shared" si="1597"/>
        <v>0</v>
      </c>
      <c r="BL188" s="193">
        <f t="shared" si="1597"/>
        <v>0</v>
      </c>
      <c r="BM188" s="193">
        <f t="shared" si="1597"/>
        <v>4732722994</v>
      </c>
      <c r="BN188" s="193">
        <f t="shared" si="1597"/>
        <v>5153431314</v>
      </c>
      <c r="BO188" s="193">
        <f t="shared" si="1597"/>
        <v>2996728484.6599998</v>
      </c>
      <c r="BP188" s="193">
        <f t="shared" si="1597"/>
        <v>2776629157.6599998</v>
      </c>
      <c r="BQ188" s="193">
        <f t="shared" si="1597"/>
        <v>0</v>
      </c>
      <c r="BR188" s="193">
        <f t="shared" si="1597"/>
        <v>0</v>
      </c>
      <c r="BS188" s="193">
        <f t="shared" si="1597"/>
        <v>0</v>
      </c>
      <c r="BT188" s="193">
        <f t="shared" si="1597"/>
        <v>0</v>
      </c>
      <c r="BU188" s="193">
        <f t="shared" si="1597"/>
        <v>717874879</v>
      </c>
      <c r="BV188" s="193">
        <f t="shared" si="1597"/>
        <v>855342908</v>
      </c>
      <c r="BW188" s="193">
        <f t="shared" si="1597"/>
        <v>826650948</v>
      </c>
      <c r="BX188" s="193">
        <f t="shared" si="1597"/>
        <v>822191083</v>
      </c>
      <c r="BY188" s="193">
        <f t="shared" si="1597"/>
        <v>0</v>
      </c>
      <c r="BZ188" s="193">
        <f t="shared" si="1597"/>
        <v>130000000</v>
      </c>
      <c r="CA188" s="193">
        <f t="shared" si="1597"/>
        <v>130000000</v>
      </c>
      <c r="CB188" s="193">
        <f t="shared" si="1597"/>
        <v>120400613.67</v>
      </c>
      <c r="CC188" s="193">
        <f t="shared" si="1597"/>
        <v>112373947</v>
      </c>
      <c r="CD188" s="193">
        <f t="shared" si="1597"/>
        <v>0</v>
      </c>
      <c r="CE188" s="193">
        <f t="shared" si="1597"/>
        <v>0</v>
      </c>
      <c r="CF188" s="193">
        <f t="shared" si="1597"/>
        <v>1127214649.1300001</v>
      </c>
      <c r="CG188" s="193">
        <f t="shared" si="1597"/>
        <v>496369305</v>
      </c>
      <c r="CH188" s="193">
        <f t="shared" si="1597"/>
        <v>436369305</v>
      </c>
      <c r="CI188" s="193">
        <f t="shared" si="1597"/>
        <v>0</v>
      </c>
      <c r="CJ188" s="193">
        <f t="shared" si="1597"/>
        <v>0</v>
      </c>
      <c r="CK188" s="193">
        <f t="shared" si="1597"/>
        <v>0</v>
      </c>
      <c r="CL188" s="193">
        <f t="shared" si="1597"/>
        <v>0</v>
      </c>
      <c r="CM188" s="193">
        <f t="shared" si="1597"/>
        <v>0</v>
      </c>
      <c r="CN188" s="193">
        <f t="shared" si="1597"/>
        <v>0</v>
      </c>
      <c r="CO188" s="193">
        <f t="shared" ref="CO188:EV188" si="1598">CO189+CO192+CO197+CO201+CO205+CO211+CO214+CO217+CO221+CO226+CO229</f>
        <v>0</v>
      </c>
      <c r="CP188" s="193">
        <f t="shared" si="1598"/>
        <v>0</v>
      </c>
      <c r="CQ188" s="193">
        <f t="shared" si="1598"/>
        <v>0</v>
      </c>
      <c r="CR188" s="193">
        <f t="shared" si="1598"/>
        <v>0</v>
      </c>
      <c r="CS188" s="193">
        <f t="shared" si="1598"/>
        <v>0</v>
      </c>
      <c r="CT188" s="193">
        <f t="shared" si="1598"/>
        <v>0</v>
      </c>
      <c r="CU188" s="193">
        <f t="shared" si="1598"/>
        <v>0</v>
      </c>
      <c r="CV188" s="193">
        <f t="shared" si="1598"/>
        <v>3362150103.7801847</v>
      </c>
      <c r="CW188" s="193">
        <f t="shared" si="1598"/>
        <v>4531555903.996911</v>
      </c>
      <c r="CX188" s="193">
        <f t="shared" si="1598"/>
        <v>4110793092.6599998</v>
      </c>
      <c r="CY188" s="193">
        <f t="shared" si="1598"/>
        <v>3805308224.3299999</v>
      </c>
      <c r="CZ188" s="193">
        <f t="shared" si="1598"/>
        <v>183025600</v>
      </c>
      <c r="DA188" s="193">
        <f t="shared" si="1598"/>
        <v>0</v>
      </c>
      <c r="DB188" s="193">
        <f t="shared" si="1598"/>
        <v>0</v>
      </c>
      <c r="DC188" s="193">
        <f t="shared" si="1598"/>
        <v>0</v>
      </c>
      <c r="DD188" s="193">
        <f t="shared" si="1598"/>
        <v>0</v>
      </c>
      <c r="DE188" s="193">
        <f t="shared" si="1598"/>
        <v>4210024982.4200001</v>
      </c>
      <c r="DF188" s="193">
        <f t="shared" si="1598"/>
        <v>6644113461.1269112</v>
      </c>
      <c r="DG188" s="193">
        <f t="shared" si="1598"/>
        <v>5554213959.3299999</v>
      </c>
      <c r="DH188" s="193">
        <f t="shared" si="1598"/>
        <v>5176242559.3299999</v>
      </c>
      <c r="DI188" s="193">
        <f t="shared" si="1598"/>
        <v>183025600</v>
      </c>
      <c r="DJ188" s="193">
        <f t="shared" si="1598"/>
        <v>0</v>
      </c>
      <c r="DK188" s="193">
        <f t="shared" si="1598"/>
        <v>0</v>
      </c>
      <c r="DL188" s="193">
        <f t="shared" si="1598"/>
        <v>0</v>
      </c>
      <c r="DM188" s="193">
        <f t="shared" si="1598"/>
        <v>0</v>
      </c>
      <c r="DN188" s="193">
        <f t="shared" si="1598"/>
        <v>739411125.43180001</v>
      </c>
      <c r="DO188" s="193">
        <f t="shared" si="1598"/>
        <v>1172133606</v>
      </c>
      <c r="DP188" s="193">
        <f t="shared" si="1598"/>
        <v>781284175</v>
      </c>
      <c r="DQ188" s="193">
        <f t="shared" si="1598"/>
        <v>643601365</v>
      </c>
      <c r="DR188" s="193">
        <f t="shared" si="1598"/>
        <v>0</v>
      </c>
      <c r="DS188" s="193">
        <f t="shared" si="1598"/>
        <v>30000000</v>
      </c>
      <c r="DT188" s="193">
        <f t="shared" si="1598"/>
        <v>60000000</v>
      </c>
      <c r="DU188" s="193">
        <f t="shared" si="1598"/>
        <v>58620000</v>
      </c>
      <c r="DV188" s="193">
        <f t="shared" si="1598"/>
        <v>58620000</v>
      </c>
      <c r="DW188" s="193">
        <f t="shared" si="1598"/>
        <v>0</v>
      </c>
      <c r="DX188" s="193">
        <f t="shared" si="1598"/>
        <v>0</v>
      </c>
      <c r="DY188" s="193">
        <f t="shared" si="1598"/>
        <v>1142452652</v>
      </c>
      <c r="DZ188" s="193">
        <f t="shared" si="1598"/>
        <v>674738805</v>
      </c>
      <c r="EA188" s="193">
        <f t="shared" si="1598"/>
        <v>674738805</v>
      </c>
      <c r="EB188" s="193">
        <f t="shared" si="1598"/>
        <v>0</v>
      </c>
      <c r="EC188" s="193">
        <f t="shared" si="1598"/>
        <v>0</v>
      </c>
      <c r="ED188" s="193">
        <f t="shared" si="1598"/>
        <v>0</v>
      </c>
      <c r="EE188" s="193">
        <f t="shared" si="1598"/>
        <v>0</v>
      </c>
      <c r="EF188" s="193">
        <f t="shared" si="1598"/>
        <v>0</v>
      </c>
      <c r="EG188" s="193">
        <f t="shared" si="1598"/>
        <v>0</v>
      </c>
      <c r="EH188" s="193">
        <f t="shared" si="1598"/>
        <v>0</v>
      </c>
      <c r="EI188" s="193">
        <f t="shared" si="1598"/>
        <v>0</v>
      </c>
      <c r="EJ188" s="193">
        <f t="shared" si="1598"/>
        <v>0</v>
      </c>
      <c r="EK188" s="193">
        <f t="shared" si="1598"/>
        <v>0</v>
      </c>
      <c r="EL188" s="193">
        <f t="shared" si="1598"/>
        <v>0</v>
      </c>
      <c r="EM188" s="193">
        <f t="shared" si="1598"/>
        <v>0</v>
      </c>
      <c r="EN188" s="193">
        <f t="shared" si="1598"/>
        <v>3463014606.5951176</v>
      </c>
      <c r="EO188" s="193">
        <f t="shared" si="1598"/>
        <v>3957254361.0699997</v>
      </c>
      <c r="EP188" s="193">
        <f t="shared" si="1598"/>
        <v>3587169073</v>
      </c>
      <c r="EQ188" s="193">
        <f t="shared" si="1598"/>
        <v>3587169073</v>
      </c>
      <c r="ER188" s="193">
        <f t="shared" si="1598"/>
        <v>42000000</v>
      </c>
      <c r="ES188" s="193">
        <f t="shared" si="1598"/>
        <v>0</v>
      </c>
      <c r="ET188" s="193">
        <f t="shared" si="1598"/>
        <v>0</v>
      </c>
      <c r="EU188" s="193">
        <f t="shared" si="1598"/>
        <v>0</v>
      </c>
      <c r="EV188" s="193">
        <f t="shared" si="1598"/>
        <v>0</v>
      </c>
      <c r="EW188" s="193">
        <f t="shared" ref="EW188" si="1599">EW189+EW192+EW197+EW201+EW205+EW211+EW214+EW217+EW221+EW226+EW229</f>
        <v>4232425732.0269175</v>
      </c>
      <c r="EX188" s="193">
        <f t="shared" ref="EX188:GY188" si="1600">EX189+EX192+EX197+EX201+EX205+EX211+EX214+EX217+EX221+EX226+EX229</f>
        <v>6331840619.0699997</v>
      </c>
      <c r="EY188" s="193">
        <f t="shared" si="1600"/>
        <v>5101812053</v>
      </c>
      <c r="EZ188" s="193">
        <f t="shared" si="1600"/>
        <v>4964129243</v>
      </c>
      <c r="FA188" s="193">
        <f t="shared" si="1600"/>
        <v>42000000</v>
      </c>
      <c r="FB188" s="193">
        <f t="shared" si="1600"/>
        <v>0</v>
      </c>
      <c r="FC188" s="193">
        <f t="shared" si="1600"/>
        <v>0</v>
      </c>
      <c r="FD188" s="193">
        <f t="shared" si="1600"/>
        <v>0</v>
      </c>
      <c r="FE188" s="193">
        <f t="shared" si="1600"/>
        <v>0</v>
      </c>
      <c r="FF188" s="193">
        <f t="shared" si="1600"/>
        <v>0</v>
      </c>
      <c r="FG188" s="193">
        <f t="shared" si="1600"/>
        <v>761593459</v>
      </c>
      <c r="FH188" s="193">
        <f t="shared" si="1600"/>
        <v>767589858</v>
      </c>
      <c r="FI188" s="193">
        <f t="shared" si="1600"/>
        <v>749531868</v>
      </c>
      <c r="FJ188" s="193">
        <f t="shared" si="1600"/>
        <v>749531868</v>
      </c>
      <c r="FK188" s="193">
        <f t="shared" si="1600"/>
        <v>0</v>
      </c>
      <c r="FL188" s="193">
        <f t="shared" si="1600"/>
        <v>20000000</v>
      </c>
      <c r="FM188" s="193">
        <f t="shared" si="1600"/>
        <v>327942000</v>
      </c>
      <c r="FN188" s="193">
        <f t="shared" si="1600"/>
        <v>261974456</v>
      </c>
      <c r="FO188" s="193">
        <f t="shared" si="1600"/>
        <v>261974456</v>
      </c>
      <c r="FP188" s="193">
        <f t="shared" si="1600"/>
        <v>0</v>
      </c>
      <c r="FQ188" s="193">
        <f t="shared" si="1600"/>
        <v>0</v>
      </c>
      <c r="FR188" s="193">
        <f t="shared" si="1600"/>
        <v>1248363671</v>
      </c>
      <c r="FS188" s="193">
        <f t="shared" si="1600"/>
        <v>839614849</v>
      </c>
      <c r="FT188" s="193">
        <f t="shared" si="1600"/>
        <v>839614849</v>
      </c>
      <c r="FU188" s="193">
        <f t="shared" si="1600"/>
        <v>0</v>
      </c>
      <c r="FV188" s="193">
        <f t="shared" si="1600"/>
        <v>0</v>
      </c>
      <c r="FW188" s="193">
        <f t="shared" si="1600"/>
        <v>0</v>
      </c>
      <c r="FX188" s="193">
        <f t="shared" si="1600"/>
        <v>0</v>
      </c>
      <c r="FY188" s="193">
        <f t="shared" si="1600"/>
        <v>0</v>
      </c>
      <c r="FZ188" s="193">
        <f t="shared" si="1600"/>
        <v>0</v>
      </c>
      <c r="GA188" s="193">
        <f t="shared" si="1600"/>
        <v>0</v>
      </c>
      <c r="GB188" s="193">
        <f t="shared" si="1600"/>
        <v>0</v>
      </c>
      <c r="GC188" s="193">
        <f t="shared" si="1600"/>
        <v>0</v>
      </c>
      <c r="GD188" s="193">
        <f t="shared" si="1600"/>
        <v>0</v>
      </c>
      <c r="GE188" s="193">
        <f t="shared" si="1600"/>
        <v>0</v>
      </c>
      <c r="GF188" s="193">
        <f t="shared" si="1600"/>
        <v>0</v>
      </c>
      <c r="GG188" s="193">
        <f t="shared" si="1600"/>
        <v>0</v>
      </c>
      <c r="GH188" s="193">
        <f t="shared" si="1600"/>
        <v>0</v>
      </c>
      <c r="GI188" s="193">
        <f t="shared" si="1600"/>
        <v>0</v>
      </c>
      <c r="GJ188" s="193">
        <f t="shared" si="1600"/>
        <v>0</v>
      </c>
      <c r="GK188" s="193">
        <f t="shared" si="1600"/>
        <v>3566905045.0244284</v>
      </c>
      <c r="GL188" s="193">
        <f t="shared" si="1600"/>
        <v>4517149747</v>
      </c>
      <c r="GM188" s="193">
        <f t="shared" si="1600"/>
        <v>4165204611</v>
      </c>
      <c r="GN188" s="193">
        <f t="shared" si="1600"/>
        <v>4125038177</v>
      </c>
      <c r="GO188" s="193">
        <f t="shared" si="1600"/>
        <v>0</v>
      </c>
      <c r="GP188" s="193">
        <f t="shared" si="1600"/>
        <v>0</v>
      </c>
      <c r="GQ188" s="193">
        <f t="shared" si="1600"/>
        <v>0</v>
      </c>
      <c r="GR188" s="193">
        <f t="shared" si="1600"/>
        <v>0</v>
      </c>
      <c r="GS188" s="193">
        <f t="shared" si="1600"/>
        <v>0</v>
      </c>
      <c r="GT188" s="193">
        <f t="shared" si="1600"/>
        <v>0</v>
      </c>
      <c r="GU188" s="193">
        <f t="shared" si="1600"/>
        <v>4348498504.0244284</v>
      </c>
      <c r="GV188" s="193">
        <f t="shared" si="1600"/>
        <v>6861045276</v>
      </c>
      <c r="GW188" s="193">
        <f t="shared" si="1600"/>
        <v>6016325784</v>
      </c>
      <c r="GX188" s="193">
        <f t="shared" si="1600"/>
        <v>5976159350</v>
      </c>
      <c r="GY188" s="967">
        <f t="shared" si="1600"/>
        <v>0</v>
      </c>
      <c r="GZ188" s="727">
        <f t="shared" ref="GZ188:IW188" si="1601">GZ189+GZ192+GZ197+GZ201+GZ205+GZ211+GZ214+GZ217+GZ221+GZ226+GZ229</f>
        <v>0</v>
      </c>
      <c r="HA188" s="193">
        <f t="shared" si="1601"/>
        <v>0</v>
      </c>
      <c r="HB188" s="193">
        <f t="shared" si="1601"/>
        <v>0</v>
      </c>
      <c r="HC188" s="193">
        <f t="shared" si="1601"/>
        <v>0</v>
      </c>
      <c r="HD188" s="193">
        <f t="shared" si="1601"/>
        <v>0</v>
      </c>
      <c r="HE188" s="193">
        <f t="shared" si="1601"/>
        <v>3378315221.4317999</v>
      </c>
      <c r="HF188" s="193">
        <f t="shared" si="1601"/>
        <v>4062956130</v>
      </c>
      <c r="HG188" s="193">
        <f t="shared" si="1601"/>
        <v>2983610701</v>
      </c>
      <c r="HH188" s="193">
        <f t="shared" si="1601"/>
        <v>2827797434</v>
      </c>
      <c r="HI188" s="193">
        <f t="shared" si="1601"/>
        <v>0</v>
      </c>
      <c r="HJ188" s="193">
        <f t="shared" si="1601"/>
        <v>370000000</v>
      </c>
      <c r="HK188" s="193">
        <f t="shared" si="1601"/>
        <v>707942000</v>
      </c>
      <c r="HL188" s="193">
        <f t="shared" si="1601"/>
        <v>468128069.67000002</v>
      </c>
      <c r="HM188" s="193">
        <f t="shared" si="1601"/>
        <v>460101403</v>
      </c>
      <c r="HN188" s="193">
        <f t="shared" si="1601"/>
        <v>0</v>
      </c>
      <c r="HO188" s="193">
        <f t="shared" si="1601"/>
        <v>7383</v>
      </c>
      <c r="HP188" s="193">
        <f t="shared" si="1601"/>
        <v>3813375098.1300001</v>
      </c>
      <c r="HQ188" s="193">
        <f t="shared" si="1601"/>
        <v>2112117204</v>
      </c>
      <c r="HR188" s="193">
        <f t="shared" si="1601"/>
        <v>2052117204</v>
      </c>
      <c r="HS188" s="193">
        <f t="shared" si="1601"/>
        <v>0</v>
      </c>
      <c r="HT188" s="193">
        <f t="shared" si="1601"/>
        <v>0</v>
      </c>
      <c r="HU188" s="193">
        <f t="shared" si="1601"/>
        <v>0</v>
      </c>
      <c r="HV188" s="193">
        <f t="shared" si="1601"/>
        <v>0</v>
      </c>
      <c r="HW188" s="193">
        <f t="shared" si="1601"/>
        <v>0</v>
      </c>
      <c r="HX188" s="193">
        <f t="shared" si="1601"/>
        <v>0</v>
      </c>
      <c r="HY188" s="193">
        <f t="shared" si="1601"/>
        <v>0</v>
      </c>
      <c r="HZ188" s="193">
        <f t="shared" si="1601"/>
        <v>0</v>
      </c>
      <c r="IA188" s="193">
        <f t="shared" si="1601"/>
        <v>0</v>
      </c>
      <c r="IB188" s="193">
        <f t="shared" si="1601"/>
        <v>0</v>
      </c>
      <c r="IC188" s="193">
        <f t="shared" si="1601"/>
        <v>0</v>
      </c>
      <c r="ID188" s="193">
        <f t="shared" si="1601"/>
        <v>0</v>
      </c>
      <c r="IE188" s="193">
        <f t="shared" si="1601"/>
        <v>0</v>
      </c>
      <c r="IF188" s="193">
        <f t="shared" si="1601"/>
        <v>0</v>
      </c>
      <c r="IG188" s="193">
        <f t="shared" si="1601"/>
        <v>0</v>
      </c>
      <c r="IH188" s="193">
        <f t="shared" si="1601"/>
        <v>0</v>
      </c>
      <c r="II188" s="193">
        <f t="shared" si="1601"/>
        <v>13775349608.399731</v>
      </c>
      <c r="IJ188" s="193">
        <f t="shared" si="1601"/>
        <v>16406157442.06691</v>
      </c>
      <c r="IK188" s="193">
        <f t="shared" si="1601"/>
        <v>14105224306.32</v>
      </c>
      <c r="IL188" s="193">
        <f t="shared" si="1601"/>
        <v>13553144268.99</v>
      </c>
      <c r="IM188" s="193">
        <f t="shared" si="1601"/>
        <v>225025600</v>
      </c>
      <c r="IN188" s="193">
        <f t="shared" si="1601"/>
        <v>0</v>
      </c>
      <c r="IO188" s="193">
        <f t="shared" si="1601"/>
        <v>0</v>
      </c>
      <c r="IP188" s="193">
        <f t="shared" si="1601"/>
        <v>0</v>
      </c>
      <c r="IQ188" s="193">
        <f t="shared" si="1601"/>
        <v>0</v>
      </c>
      <c r="IR188" s="193">
        <f t="shared" si="1601"/>
        <v>0</v>
      </c>
      <c r="IS188" s="193">
        <f t="shared" si="1601"/>
        <v>17523672212.831532</v>
      </c>
      <c r="IT188" s="193">
        <f t="shared" si="1601"/>
        <v>24990430670.196911</v>
      </c>
      <c r="IU188" s="193">
        <f t="shared" si="1601"/>
        <v>19669080280.989998</v>
      </c>
      <c r="IV188" s="193">
        <f t="shared" si="1601"/>
        <v>18893160309.989998</v>
      </c>
      <c r="IW188" s="193">
        <f t="shared" si="1601"/>
        <v>225025600</v>
      </c>
    </row>
    <row r="189" spans="1:257" ht="24.75" customHeight="1" x14ac:dyDescent="0.2">
      <c r="A189" s="346"/>
      <c r="B189" s="343"/>
      <c r="C189" s="252">
        <v>36</v>
      </c>
      <c r="D189" s="456" t="s">
        <v>450</v>
      </c>
      <c r="E189" s="310"/>
      <c r="F189" s="311"/>
      <c r="G189" s="255"/>
      <c r="H189" s="255"/>
      <c r="I189" s="255"/>
      <c r="J189" s="255"/>
      <c r="K189" s="255"/>
      <c r="L189" s="255"/>
      <c r="M189" s="255"/>
      <c r="N189" s="255"/>
      <c r="O189" s="255"/>
      <c r="P189" s="255"/>
      <c r="Q189" s="255"/>
      <c r="R189" s="255"/>
      <c r="S189" s="255"/>
      <c r="T189" s="255"/>
      <c r="U189" s="255"/>
      <c r="V189" s="255"/>
      <c r="W189" s="255"/>
      <c r="X189" s="255"/>
      <c r="Y189" s="312"/>
      <c r="Z189" s="255"/>
      <c r="AA189" s="255"/>
      <c r="AB189" s="255"/>
      <c r="AC189" s="186">
        <f t="shared" ref="AC189:BL189" si="1602">SUM(AC190:AC191)</f>
        <v>0</v>
      </c>
      <c r="AD189" s="186">
        <f t="shared" si="1602"/>
        <v>0</v>
      </c>
      <c r="AE189" s="186">
        <f t="shared" si="1602"/>
        <v>0</v>
      </c>
      <c r="AF189" s="186">
        <f t="shared" si="1602"/>
        <v>0</v>
      </c>
      <c r="AG189" s="186">
        <f t="shared" si="1602"/>
        <v>0</v>
      </c>
      <c r="AH189" s="186">
        <f t="shared" si="1602"/>
        <v>0</v>
      </c>
      <c r="AI189" s="186">
        <f t="shared" si="1602"/>
        <v>0</v>
      </c>
      <c r="AJ189" s="186">
        <f t="shared" si="1602"/>
        <v>0</v>
      </c>
      <c r="AK189" s="186">
        <f t="shared" si="1602"/>
        <v>0</v>
      </c>
      <c r="AL189" s="186">
        <f t="shared" si="1602"/>
        <v>0</v>
      </c>
      <c r="AM189" s="186">
        <f t="shared" si="1602"/>
        <v>0</v>
      </c>
      <c r="AN189" s="186">
        <f t="shared" si="1602"/>
        <v>0</v>
      </c>
      <c r="AO189" s="186">
        <f t="shared" si="1602"/>
        <v>0</v>
      </c>
      <c r="AP189" s="186">
        <f t="shared" si="1602"/>
        <v>0</v>
      </c>
      <c r="AQ189" s="186">
        <f t="shared" si="1602"/>
        <v>0</v>
      </c>
      <c r="AR189" s="186">
        <f t="shared" si="1602"/>
        <v>0</v>
      </c>
      <c r="AS189" s="186">
        <f t="shared" si="1602"/>
        <v>0</v>
      </c>
      <c r="AT189" s="186">
        <f t="shared" si="1602"/>
        <v>0</v>
      </c>
      <c r="AU189" s="186">
        <f t="shared" si="1602"/>
        <v>0</v>
      </c>
      <c r="AV189" s="186">
        <f t="shared" si="1602"/>
        <v>0</v>
      </c>
      <c r="AW189" s="186">
        <f t="shared" si="1602"/>
        <v>0</v>
      </c>
      <c r="AX189" s="186">
        <f t="shared" si="1602"/>
        <v>0</v>
      </c>
      <c r="AY189" s="186">
        <f t="shared" si="1602"/>
        <v>0</v>
      </c>
      <c r="AZ189" s="186">
        <f t="shared" si="1602"/>
        <v>0</v>
      </c>
      <c r="BA189" s="186">
        <f t="shared" si="1602"/>
        <v>0</v>
      </c>
      <c r="BB189" s="186">
        <f t="shared" si="1602"/>
        <v>0</v>
      </c>
      <c r="BC189" s="186">
        <f t="shared" si="1602"/>
        <v>0</v>
      </c>
      <c r="BD189" s="186">
        <f t="shared" si="1602"/>
        <v>0</v>
      </c>
      <c r="BE189" s="186">
        <f t="shared" si="1602"/>
        <v>150000000</v>
      </c>
      <c r="BF189" s="186">
        <f t="shared" si="1602"/>
        <v>150000000</v>
      </c>
      <c r="BG189" s="186">
        <f t="shared" si="1602"/>
        <v>102517000</v>
      </c>
      <c r="BH189" s="186">
        <f t="shared" si="1602"/>
        <v>98599565</v>
      </c>
      <c r="BI189" s="186">
        <f t="shared" si="1602"/>
        <v>0</v>
      </c>
      <c r="BJ189" s="186">
        <f t="shared" si="1602"/>
        <v>0</v>
      </c>
      <c r="BK189" s="186">
        <f t="shared" si="1602"/>
        <v>0</v>
      </c>
      <c r="BL189" s="186">
        <f t="shared" si="1602"/>
        <v>0</v>
      </c>
      <c r="BM189" s="186">
        <f t="shared" ref="BM189:DX189" si="1603">SUM(BM190:BM191)</f>
        <v>150000000</v>
      </c>
      <c r="BN189" s="186">
        <f t="shared" si="1603"/>
        <v>150000000</v>
      </c>
      <c r="BO189" s="186">
        <f t="shared" si="1603"/>
        <v>102517000</v>
      </c>
      <c r="BP189" s="186">
        <f t="shared" si="1603"/>
        <v>98599565</v>
      </c>
      <c r="BQ189" s="186">
        <f t="shared" si="1603"/>
        <v>0</v>
      </c>
      <c r="BR189" s="186">
        <f t="shared" si="1603"/>
        <v>0</v>
      </c>
      <c r="BS189" s="186">
        <f t="shared" si="1603"/>
        <v>0</v>
      </c>
      <c r="BT189" s="186">
        <f t="shared" si="1603"/>
        <v>0</v>
      </c>
      <c r="BU189" s="186">
        <f t="shared" si="1603"/>
        <v>0</v>
      </c>
      <c r="BV189" s="186">
        <f t="shared" si="1603"/>
        <v>0</v>
      </c>
      <c r="BW189" s="186">
        <f t="shared" si="1603"/>
        <v>0</v>
      </c>
      <c r="BX189" s="186">
        <f t="shared" si="1603"/>
        <v>0</v>
      </c>
      <c r="BY189" s="186">
        <f t="shared" si="1603"/>
        <v>0</v>
      </c>
      <c r="BZ189" s="186">
        <f t="shared" si="1603"/>
        <v>0</v>
      </c>
      <c r="CA189" s="186">
        <f t="shared" si="1603"/>
        <v>0</v>
      </c>
      <c r="CB189" s="186">
        <f t="shared" si="1603"/>
        <v>0</v>
      </c>
      <c r="CC189" s="186">
        <f t="shared" si="1603"/>
        <v>0</v>
      </c>
      <c r="CD189" s="186">
        <f t="shared" si="1603"/>
        <v>0</v>
      </c>
      <c r="CE189" s="186">
        <f t="shared" si="1603"/>
        <v>0</v>
      </c>
      <c r="CF189" s="186">
        <f t="shared" si="1603"/>
        <v>0</v>
      </c>
      <c r="CG189" s="186">
        <f t="shared" si="1603"/>
        <v>0</v>
      </c>
      <c r="CH189" s="186">
        <f t="shared" si="1603"/>
        <v>0</v>
      </c>
      <c r="CI189" s="186">
        <f t="shared" si="1603"/>
        <v>0</v>
      </c>
      <c r="CJ189" s="186">
        <f t="shared" si="1603"/>
        <v>0</v>
      </c>
      <c r="CK189" s="186">
        <f t="shared" si="1603"/>
        <v>0</v>
      </c>
      <c r="CL189" s="186">
        <f t="shared" si="1603"/>
        <v>0</v>
      </c>
      <c r="CM189" s="186">
        <f t="shared" si="1603"/>
        <v>0</v>
      </c>
      <c r="CN189" s="186">
        <f t="shared" si="1603"/>
        <v>0</v>
      </c>
      <c r="CO189" s="186">
        <f t="shared" si="1603"/>
        <v>0</v>
      </c>
      <c r="CP189" s="186">
        <f t="shared" si="1603"/>
        <v>0</v>
      </c>
      <c r="CQ189" s="186">
        <f t="shared" si="1603"/>
        <v>0</v>
      </c>
      <c r="CR189" s="186">
        <f t="shared" si="1603"/>
        <v>0</v>
      </c>
      <c r="CS189" s="186">
        <f t="shared" si="1603"/>
        <v>0</v>
      </c>
      <c r="CT189" s="186">
        <f t="shared" si="1603"/>
        <v>0</v>
      </c>
      <c r="CU189" s="186">
        <f t="shared" si="1603"/>
        <v>0</v>
      </c>
      <c r="CV189" s="186">
        <f t="shared" si="1603"/>
        <v>154500000</v>
      </c>
      <c r="CW189" s="186">
        <f t="shared" si="1603"/>
        <v>154500000</v>
      </c>
      <c r="CX189" s="186">
        <f t="shared" si="1603"/>
        <v>153695000</v>
      </c>
      <c r="CY189" s="186">
        <f t="shared" si="1603"/>
        <v>146440000</v>
      </c>
      <c r="CZ189" s="186">
        <f t="shared" si="1603"/>
        <v>0</v>
      </c>
      <c r="DA189" s="186">
        <f t="shared" si="1603"/>
        <v>0</v>
      </c>
      <c r="DB189" s="186">
        <f t="shared" si="1603"/>
        <v>0</v>
      </c>
      <c r="DC189" s="186">
        <f t="shared" si="1603"/>
        <v>0</v>
      </c>
      <c r="DD189" s="186">
        <f t="shared" si="1603"/>
        <v>0</v>
      </c>
      <c r="DE189" s="186">
        <f t="shared" si="1603"/>
        <v>154500000</v>
      </c>
      <c r="DF189" s="186">
        <f t="shared" si="1603"/>
        <v>154500000</v>
      </c>
      <c r="DG189" s="186">
        <f t="shared" si="1603"/>
        <v>153695000</v>
      </c>
      <c r="DH189" s="186">
        <f t="shared" si="1603"/>
        <v>146440000</v>
      </c>
      <c r="DI189" s="186">
        <f t="shared" si="1603"/>
        <v>0</v>
      </c>
      <c r="DJ189" s="186">
        <f t="shared" si="1603"/>
        <v>0</v>
      </c>
      <c r="DK189" s="186">
        <f t="shared" si="1603"/>
        <v>0</v>
      </c>
      <c r="DL189" s="186">
        <f t="shared" si="1603"/>
        <v>0</v>
      </c>
      <c r="DM189" s="186">
        <f t="shared" si="1603"/>
        <v>0</v>
      </c>
      <c r="DN189" s="186">
        <f t="shared" si="1603"/>
        <v>0</v>
      </c>
      <c r="DO189" s="186">
        <f t="shared" si="1603"/>
        <v>35000000</v>
      </c>
      <c r="DP189" s="186">
        <f t="shared" si="1603"/>
        <v>23093333</v>
      </c>
      <c r="DQ189" s="186">
        <f t="shared" si="1603"/>
        <v>23093333</v>
      </c>
      <c r="DR189" s="186">
        <f t="shared" si="1603"/>
        <v>0</v>
      </c>
      <c r="DS189" s="186">
        <f t="shared" si="1603"/>
        <v>0</v>
      </c>
      <c r="DT189" s="186">
        <f t="shared" si="1603"/>
        <v>0</v>
      </c>
      <c r="DU189" s="186">
        <f t="shared" si="1603"/>
        <v>0</v>
      </c>
      <c r="DV189" s="186">
        <f t="shared" si="1603"/>
        <v>0</v>
      </c>
      <c r="DW189" s="186">
        <f t="shared" si="1603"/>
        <v>0</v>
      </c>
      <c r="DX189" s="186">
        <f t="shared" si="1603"/>
        <v>0</v>
      </c>
      <c r="DY189" s="186">
        <f t="shared" ref="DY189:EW189" si="1604">SUM(DY190:DY191)</f>
        <v>0</v>
      </c>
      <c r="DZ189" s="186">
        <f t="shared" si="1604"/>
        <v>0</v>
      </c>
      <c r="EA189" s="186">
        <f t="shared" si="1604"/>
        <v>0</v>
      </c>
      <c r="EB189" s="186">
        <f t="shared" si="1604"/>
        <v>0</v>
      </c>
      <c r="EC189" s="186">
        <f t="shared" si="1604"/>
        <v>0</v>
      </c>
      <c r="ED189" s="186">
        <f t="shared" si="1604"/>
        <v>0</v>
      </c>
      <c r="EE189" s="186">
        <f t="shared" si="1604"/>
        <v>0</v>
      </c>
      <c r="EF189" s="186">
        <f t="shared" si="1604"/>
        <v>0</v>
      </c>
      <c r="EG189" s="186">
        <f t="shared" si="1604"/>
        <v>0</v>
      </c>
      <c r="EH189" s="186">
        <f t="shared" si="1604"/>
        <v>0</v>
      </c>
      <c r="EI189" s="186">
        <f t="shared" si="1604"/>
        <v>0</v>
      </c>
      <c r="EJ189" s="186">
        <f t="shared" si="1604"/>
        <v>0</v>
      </c>
      <c r="EK189" s="186">
        <f t="shared" si="1604"/>
        <v>0</v>
      </c>
      <c r="EL189" s="186">
        <f t="shared" si="1604"/>
        <v>0</v>
      </c>
      <c r="EM189" s="186">
        <f t="shared" si="1604"/>
        <v>0</v>
      </c>
      <c r="EN189" s="186">
        <f t="shared" si="1604"/>
        <v>159135000</v>
      </c>
      <c r="EO189" s="186">
        <f t="shared" si="1604"/>
        <v>110000000</v>
      </c>
      <c r="EP189" s="186">
        <f t="shared" si="1604"/>
        <v>110000000</v>
      </c>
      <c r="EQ189" s="186">
        <f t="shared" si="1604"/>
        <v>110000000</v>
      </c>
      <c r="ER189" s="186">
        <f t="shared" si="1604"/>
        <v>0</v>
      </c>
      <c r="ES189" s="186">
        <f t="shared" si="1604"/>
        <v>0</v>
      </c>
      <c r="ET189" s="186">
        <f t="shared" si="1604"/>
        <v>0</v>
      </c>
      <c r="EU189" s="186">
        <f t="shared" si="1604"/>
        <v>0</v>
      </c>
      <c r="EV189" s="186">
        <f t="shared" si="1604"/>
        <v>0</v>
      </c>
      <c r="EW189" s="186">
        <f t="shared" si="1604"/>
        <v>159135000</v>
      </c>
      <c r="EX189" s="186">
        <f t="shared" ref="EX189:GY189" si="1605">SUM(EX190:EX191)</f>
        <v>145000000</v>
      </c>
      <c r="EY189" s="186">
        <f t="shared" si="1605"/>
        <v>133093333</v>
      </c>
      <c r="EZ189" s="186">
        <f t="shared" si="1605"/>
        <v>133093333</v>
      </c>
      <c r="FA189" s="186">
        <f t="shared" si="1605"/>
        <v>0</v>
      </c>
      <c r="FB189" s="186">
        <f t="shared" si="1605"/>
        <v>0</v>
      </c>
      <c r="FC189" s="186">
        <f t="shared" si="1605"/>
        <v>0</v>
      </c>
      <c r="FD189" s="186">
        <f t="shared" si="1605"/>
        <v>0</v>
      </c>
      <c r="FE189" s="186">
        <f t="shared" si="1605"/>
        <v>0</v>
      </c>
      <c r="FF189" s="186">
        <f t="shared" si="1605"/>
        <v>0</v>
      </c>
      <c r="FG189" s="186">
        <f t="shared" si="1605"/>
        <v>0</v>
      </c>
      <c r="FH189" s="186">
        <f t="shared" si="1605"/>
        <v>0</v>
      </c>
      <c r="FI189" s="186">
        <f t="shared" si="1605"/>
        <v>0</v>
      </c>
      <c r="FJ189" s="186">
        <f t="shared" si="1605"/>
        <v>0</v>
      </c>
      <c r="FK189" s="186">
        <f t="shared" si="1605"/>
        <v>0</v>
      </c>
      <c r="FL189" s="186">
        <f t="shared" si="1605"/>
        <v>0</v>
      </c>
      <c r="FM189" s="186">
        <f t="shared" si="1605"/>
        <v>0</v>
      </c>
      <c r="FN189" s="186">
        <f t="shared" si="1605"/>
        <v>0</v>
      </c>
      <c r="FO189" s="186">
        <f t="shared" si="1605"/>
        <v>0</v>
      </c>
      <c r="FP189" s="186">
        <f t="shared" si="1605"/>
        <v>0</v>
      </c>
      <c r="FQ189" s="186">
        <f t="shared" si="1605"/>
        <v>0</v>
      </c>
      <c r="FR189" s="186">
        <f t="shared" si="1605"/>
        <v>0</v>
      </c>
      <c r="FS189" s="186">
        <f t="shared" si="1605"/>
        <v>0</v>
      </c>
      <c r="FT189" s="186">
        <f t="shared" si="1605"/>
        <v>0</v>
      </c>
      <c r="FU189" s="186">
        <f t="shared" si="1605"/>
        <v>0</v>
      </c>
      <c r="FV189" s="186">
        <f t="shared" si="1605"/>
        <v>0</v>
      </c>
      <c r="FW189" s="186">
        <f t="shared" si="1605"/>
        <v>0</v>
      </c>
      <c r="FX189" s="186">
        <f t="shared" si="1605"/>
        <v>0</v>
      </c>
      <c r="FY189" s="186">
        <f t="shared" si="1605"/>
        <v>0</v>
      </c>
      <c r="FZ189" s="186">
        <f t="shared" si="1605"/>
        <v>0</v>
      </c>
      <c r="GA189" s="186">
        <f t="shared" si="1605"/>
        <v>0</v>
      </c>
      <c r="GB189" s="186">
        <f t="shared" si="1605"/>
        <v>0</v>
      </c>
      <c r="GC189" s="186">
        <f t="shared" si="1605"/>
        <v>0</v>
      </c>
      <c r="GD189" s="186">
        <f t="shared" si="1605"/>
        <v>0</v>
      </c>
      <c r="GE189" s="186">
        <f t="shared" si="1605"/>
        <v>0</v>
      </c>
      <c r="GF189" s="186">
        <f t="shared" si="1605"/>
        <v>0</v>
      </c>
      <c r="GG189" s="186">
        <f t="shared" si="1605"/>
        <v>0</v>
      </c>
      <c r="GH189" s="186">
        <f t="shared" si="1605"/>
        <v>0</v>
      </c>
      <c r="GI189" s="186">
        <f t="shared" si="1605"/>
        <v>0</v>
      </c>
      <c r="GJ189" s="186">
        <f t="shared" si="1605"/>
        <v>0</v>
      </c>
      <c r="GK189" s="186">
        <f t="shared" si="1605"/>
        <v>163909050</v>
      </c>
      <c r="GL189" s="186">
        <f t="shared" si="1605"/>
        <v>232000000</v>
      </c>
      <c r="GM189" s="186">
        <f t="shared" si="1605"/>
        <v>220735499</v>
      </c>
      <c r="GN189" s="186">
        <f t="shared" si="1605"/>
        <v>220735499</v>
      </c>
      <c r="GO189" s="186">
        <f t="shared" si="1605"/>
        <v>0</v>
      </c>
      <c r="GP189" s="186">
        <f t="shared" si="1605"/>
        <v>0</v>
      </c>
      <c r="GQ189" s="186">
        <f t="shared" si="1605"/>
        <v>0</v>
      </c>
      <c r="GR189" s="186">
        <f t="shared" si="1605"/>
        <v>0</v>
      </c>
      <c r="GS189" s="186">
        <f t="shared" si="1605"/>
        <v>0</v>
      </c>
      <c r="GT189" s="186">
        <f t="shared" si="1605"/>
        <v>0</v>
      </c>
      <c r="GU189" s="186">
        <f t="shared" si="1605"/>
        <v>163909050</v>
      </c>
      <c r="GV189" s="186">
        <f t="shared" si="1605"/>
        <v>232000000</v>
      </c>
      <c r="GW189" s="186">
        <f t="shared" si="1605"/>
        <v>220735499</v>
      </c>
      <c r="GX189" s="186">
        <f t="shared" si="1605"/>
        <v>220735499</v>
      </c>
      <c r="GY189" s="723">
        <f t="shared" si="1605"/>
        <v>0</v>
      </c>
      <c r="GZ189" s="186">
        <f t="shared" ref="GZ189:IW189" si="1606">SUM(GZ190:GZ191)</f>
        <v>0</v>
      </c>
      <c r="HA189" s="186">
        <f t="shared" si="1606"/>
        <v>0</v>
      </c>
      <c r="HB189" s="186">
        <f t="shared" si="1606"/>
        <v>0</v>
      </c>
      <c r="HC189" s="186">
        <f t="shared" si="1606"/>
        <v>0</v>
      </c>
      <c r="HD189" s="186">
        <f t="shared" si="1606"/>
        <v>0</v>
      </c>
      <c r="HE189" s="186">
        <f t="shared" si="1606"/>
        <v>0</v>
      </c>
      <c r="HF189" s="186">
        <f t="shared" si="1606"/>
        <v>35000000</v>
      </c>
      <c r="HG189" s="186">
        <f t="shared" si="1606"/>
        <v>23093333</v>
      </c>
      <c r="HH189" s="186">
        <f t="shared" si="1606"/>
        <v>23093333</v>
      </c>
      <c r="HI189" s="186">
        <f t="shared" si="1606"/>
        <v>0</v>
      </c>
      <c r="HJ189" s="186">
        <f t="shared" si="1606"/>
        <v>0</v>
      </c>
      <c r="HK189" s="186">
        <f t="shared" si="1606"/>
        <v>0</v>
      </c>
      <c r="HL189" s="186">
        <f t="shared" si="1606"/>
        <v>0</v>
      </c>
      <c r="HM189" s="186">
        <f t="shared" si="1606"/>
        <v>0</v>
      </c>
      <c r="HN189" s="186">
        <f t="shared" si="1606"/>
        <v>0</v>
      </c>
      <c r="HO189" s="186">
        <f t="shared" si="1606"/>
        <v>0</v>
      </c>
      <c r="HP189" s="186">
        <f t="shared" si="1606"/>
        <v>0</v>
      </c>
      <c r="HQ189" s="186">
        <f t="shared" si="1606"/>
        <v>0</v>
      </c>
      <c r="HR189" s="186">
        <f t="shared" si="1606"/>
        <v>0</v>
      </c>
      <c r="HS189" s="186">
        <f t="shared" si="1606"/>
        <v>0</v>
      </c>
      <c r="HT189" s="186">
        <f t="shared" si="1606"/>
        <v>0</v>
      </c>
      <c r="HU189" s="186">
        <f t="shared" si="1606"/>
        <v>0</v>
      </c>
      <c r="HV189" s="186">
        <f t="shared" si="1606"/>
        <v>0</v>
      </c>
      <c r="HW189" s="186">
        <f t="shared" si="1606"/>
        <v>0</v>
      </c>
      <c r="HX189" s="186">
        <f t="shared" si="1606"/>
        <v>0</v>
      </c>
      <c r="HY189" s="186">
        <f t="shared" si="1606"/>
        <v>0</v>
      </c>
      <c r="HZ189" s="186">
        <f t="shared" si="1606"/>
        <v>0</v>
      </c>
      <c r="IA189" s="186">
        <f t="shared" si="1606"/>
        <v>0</v>
      </c>
      <c r="IB189" s="186">
        <f t="shared" si="1606"/>
        <v>0</v>
      </c>
      <c r="IC189" s="186">
        <f t="shared" si="1606"/>
        <v>0</v>
      </c>
      <c r="ID189" s="186">
        <f t="shared" si="1606"/>
        <v>0</v>
      </c>
      <c r="IE189" s="186">
        <f t="shared" si="1606"/>
        <v>0</v>
      </c>
      <c r="IF189" s="186">
        <f t="shared" si="1606"/>
        <v>0</v>
      </c>
      <c r="IG189" s="186">
        <f t="shared" si="1606"/>
        <v>0</v>
      </c>
      <c r="IH189" s="186">
        <f t="shared" si="1606"/>
        <v>0</v>
      </c>
      <c r="II189" s="186">
        <f t="shared" si="1606"/>
        <v>627544050</v>
      </c>
      <c r="IJ189" s="186">
        <f t="shared" si="1606"/>
        <v>646500000</v>
      </c>
      <c r="IK189" s="186">
        <f t="shared" si="1606"/>
        <v>586947499</v>
      </c>
      <c r="IL189" s="186">
        <f t="shared" si="1606"/>
        <v>575775064</v>
      </c>
      <c r="IM189" s="186">
        <f t="shared" si="1606"/>
        <v>0</v>
      </c>
      <c r="IN189" s="186">
        <f t="shared" si="1606"/>
        <v>0</v>
      </c>
      <c r="IO189" s="186">
        <f t="shared" si="1606"/>
        <v>0</v>
      </c>
      <c r="IP189" s="186">
        <f t="shared" si="1606"/>
        <v>0</v>
      </c>
      <c r="IQ189" s="186">
        <f t="shared" si="1606"/>
        <v>0</v>
      </c>
      <c r="IR189" s="186">
        <f t="shared" si="1606"/>
        <v>0</v>
      </c>
      <c r="IS189" s="186">
        <f t="shared" si="1606"/>
        <v>627544050</v>
      </c>
      <c r="IT189" s="186">
        <f t="shared" si="1606"/>
        <v>681500000</v>
      </c>
      <c r="IU189" s="186">
        <f t="shared" si="1606"/>
        <v>610040832</v>
      </c>
      <c r="IV189" s="186">
        <f t="shared" si="1606"/>
        <v>598868397</v>
      </c>
      <c r="IW189" s="186">
        <f t="shared" si="1606"/>
        <v>0</v>
      </c>
    </row>
    <row r="190" spans="1:257" ht="108" customHeight="1" x14ac:dyDescent="0.2">
      <c r="A190" s="346"/>
      <c r="B190" s="346"/>
      <c r="C190" s="264">
        <v>3</v>
      </c>
      <c r="D190" s="287" t="s">
        <v>451</v>
      </c>
      <c r="E190" s="288" t="s">
        <v>452</v>
      </c>
      <c r="F190" s="288" t="s">
        <v>93</v>
      </c>
      <c r="G190" s="300">
        <v>130</v>
      </c>
      <c r="H190" s="849" t="s">
        <v>453</v>
      </c>
      <c r="I190" s="287" t="s">
        <v>454</v>
      </c>
      <c r="J190" s="300" t="s">
        <v>444</v>
      </c>
      <c r="K190" s="288">
        <v>2</v>
      </c>
      <c r="L190" s="572" t="s">
        <v>58</v>
      </c>
      <c r="M190" s="266">
        <v>0</v>
      </c>
      <c r="N190" s="266">
        <v>1</v>
      </c>
      <c r="O190" s="573">
        <v>1</v>
      </c>
      <c r="P190" s="574">
        <v>1</v>
      </c>
      <c r="Q190" s="572">
        <v>1</v>
      </c>
      <c r="R190" s="275"/>
      <c r="S190" s="575">
        <v>0.9</v>
      </c>
      <c r="T190" s="572">
        <v>1</v>
      </c>
      <c r="U190" s="576"/>
      <c r="V190" s="577">
        <v>0.75</v>
      </c>
      <c r="W190" s="572">
        <v>1</v>
      </c>
      <c r="X190" s="576"/>
      <c r="Y190" s="837">
        <v>0.65</v>
      </c>
      <c r="Z190" s="578">
        <f>BM190/$BM$189</f>
        <v>0.2</v>
      </c>
      <c r="AA190" s="300">
        <v>3</v>
      </c>
      <c r="AB190" s="300" t="s">
        <v>455</v>
      </c>
      <c r="AC190" s="61"/>
      <c r="AD190" s="61"/>
      <c r="AE190" s="62"/>
      <c r="AF190" s="62"/>
      <c r="AG190" s="61"/>
      <c r="AH190" s="61"/>
      <c r="AI190" s="61"/>
      <c r="AJ190" s="61"/>
      <c r="AK190" s="61"/>
      <c r="AL190" s="61"/>
      <c r="AM190" s="61"/>
      <c r="AN190" s="61"/>
      <c r="AO190" s="61"/>
      <c r="AP190" s="61"/>
      <c r="AQ190" s="61"/>
      <c r="AR190" s="61"/>
      <c r="AS190" s="61"/>
      <c r="AT190" s="61"/>
      <c r="AU190" s="62"/>
      <c r="AV190" s="62"/>
      <c r="AW190" s="61"/>
      <c r="AX190" s="61"/>
      <c r="AY190" s="61"/>
      <c r="AZ190" s="61"/>
      <c r="BA190" s="61"/>
      <c r="BB190" s="61"/>
      <c r="BC190" s="61"/>
      <c r="BD190" s="61"/>
      <c r="BE190" s="61">
        <v>30000000</v>
      </c>
      <c r="BF190" s="59">
        <v>30000000</v>
      </c>
      <c r="BG190" s="43">
        <v>29734000</v>
      </c>
      <c r="BH190" s="43">
        <v>29734000</v>
      </c>
      <c r="BI190" s="61"/>
      <c r="BJ190" s="61"/>
      <c r="BK190" s="61"/>
      <c r="BL190" s="61"/>
      <c r="BM190" s="40">
        <f>+AC190+AG190+AK190+AO190+AS190+AW190+BA190+BE190+BI190</f>
        <v>30000000</v>
      </c>
      <c r="BN190" s="41">
        <f t="shared" ref="BN190:BP191" si="1607">AD190+AH190+AL190+AP190+AT190+AX190+BB190+BF190+BJ190</f>
        <v>30000000</v>
      </c>
      <c r="BO190" s="41">
        <f t="shared" si="1607"/>
        <v>29734000</v>
      </c>
      <c r="BP190" s="41">
        <f t="shared" si="1607"/>
        <v>29734000</v>
      </c>
      <c r="BQ190" s="92"/>
      <c r="BR190" s="92"/>
      <c r="BS190" s="92"/>
      <c r="BT190" s="92"/>
      <c r="BU190" s="92"/>
      <c r="BV190" s="579"/>
      <c r="BW190" s="92"/>
      <c r="BX190" s="92"/>
      <c r="BY190" s="116"/>
      <c r="BZ190" s="92"/>
      <c r="CA190" s="92"/>
      <c r="CB190" s="92"/>
      <c r="CC190" s="92"/>
      <c r="CD190" s="116"/>
      <c r="CE190" s="92"/>
      <c r="CF190" s="92"/>
      <c r="CG190" s="92"/>
      <c r="CH190" s="92"/>
      <c r="CI190" s="92"/>
      <c r="CJ190" s="92"/>
      <c r="CK190" s="92"/>
      <c r="CL190" s="92"/>
      <c r="CM190" s="92"/>
      <c r="CN190" s="92"/>
      <c r="CO190" s="92"/>
      <c r="CP190" s="92"/>
      <c r="CQ190" s="92"/>
      <c r="CR190" s="92"/>
      <c r="CS190" s="92"/>
      <c r="CT190" s="92"/>
      <c r="CU190" s="116"/>
      <c r="CV190" s="92">
        <v>30900000</v>
      </c>
      <c r="CW190" s="92">
        <v>30900000</v>
      </c>
      <c r="CX190" s="92">
        <v>30900000</v>
      </c>
      <c r="CY190" s="92">
        <v>30900000</v>
      </c>
      <c r="CZ190" s="116"/>
      <c r="DA190" s="92"/>
      <c r="DB190" s="92"/>
      <c r="DC190" s="92"/>
      <c r="DD190" s="92"/>
      <c r="DE190" s="82">
        <f t="shared" ref="DE190:DH191" si="1608">BQ190+BU190+BZ190+CE190+CI190+CM190+CQ190+CV190+DA190</f>
        <v>30900000</v>
      </c>
      <c r="DF190" s="82">
        <f t="shared" si="1608"/>
        <v>30900000</v>
      </c>
      <c r="DG190" s="82">
        <f t="shared" si="1608"/>
        <v>30900000</v>
      </c>
      <c r="DH190" s="82">
        <f t="shared" si="1608"/>
        <v>30900000</v>
      </c>
      <c r="DI190" s="121"/>
      <c r="DJ190" s="92"/>
      <c r="DK190" s="167"/>
      <c r="DL190" s="116"/>
      <c r="DM190" s="116"/>
      <c r="DN190" s="116"/>
      <c r="DO190" s="116">
        <v>25000000</v>
      </c>
      <c r="DP190" s="116">
        <v>13093333</v>
      </c>
      <c r="DQ190" s="116">
        <v>13093333</v>
      </c>
      <c r="DR190" s="116"/>
      <c r="DS190" s="116"/>
      <c r="DT190" s="116"/>
      <c r="DU190" s="116"/>
      <c r="DV190" s="116"/>
      <c r="DW190" s="116"/>
      <c r="DX190" s="92"/>
      <c r="DY190" s="116"/>
      <c r="DZ190" s="116"/>
      <c r="EA190" s="116"/>
      <c r="EB190" s="116"/>
      <c r="EC190" s="116"/>
      <c r="ED190" s="116"/>
      <c r="EE190" s="116"/>
      <c r="EF190" s="92"/>
      <c r="EG190" s="116"/>
      <c r="EH190" s="116"/>
      <c r="EI190" s="116"/>
      <c r="EJ190" s="116"/>
      <c r="EK190" s="116"/>
      <c r="EL190" s="116"/>
      <c r="EM190" s="116"/>
      <c r="EN190" s="116">
        <v>31827000</v>
      </c>
      <c r="EO190" s="116">
        <v>68000000</v>
      </c>
      <c r="EP190" s="116">
        <v>68000000</v>
      </c>
      <c r="EQ190" s="116">
        <v>68000000</v>
      </c>
      <c r="ER190" s="116"/>
      <c r="ES190" s="116"/>
      <c r="ET190" s="123"/>
      <c r="EU190" s="123"/>
      <c r="EV190" s="123"/>
      <c r="EW190" s="82">
        <f t="shared" ref="EW190:EX191" si="1609">DJ190+DN190+DS190+DX190+EB190+EF190+EJ190+EN190+ES190</f>
        <v>31827000</v>
      </c>
      <c r="EX190" s="90">
        <f t="shared" si="1609"/>
        <v>93000000</v>
      </c>
      <c r="EY190" s="90">
        <f t="shared" ref="EY190:EZ191" si="1610">DL190+DP190+DU190+DZ190+ED190+EH190+EL190+EP190+EU190</f>
        <v>81093333</v>
      </c>
      <c r="EZ190" s="90">
        <f t="shared" si="1610"/>
        <v>81093333</v>
      </c>
      <c r="FA190" s="136"/>
      <c r="FB190" s="123"/>
      <c r="FC190" s="88"/>
      <c r="FD190" s="88"/>
      <c r="FE190" s="88"/>
      <c r="FF190" s="138"/>
      <c r="FG190" s="116"/>
      <c r="FH190" s="116"/>
      <c r="FI190" s="116"/>
      <c r="FJ190" s="116"/>
      <c r="FK190" s="116"/>
      <c r="FL190" s="116"/>
      <c r="FM190" s="116"/>
      <c r="FN190" s="116"/>
      <c r="FO190" s="116"/>
      <c r="FP190" s="116"/>
      <c r="FQ190" s="116"/>
      <c r="FR190" s="116"/>
      <c r="FS190" s="116"/>
      <c r="FT190" s="116"/>
      <c r="FU190" s="116"/>
      <c r="FV190" s="116"/>
      <c r="FW190" s="116"/>
      <c r="FX190" s="116"/>
      <c r="FY190" s="116"/>
      <c r="FZ190" s="116"/>
      <c r="GA190" s="116"/>
      <c r="GB190" s="116"/>
      <c r="GC190" s="116"/>
      <c r="GD190" s="116"/>
      <c r="GE190" s="116"/>
      <c r="GF190" s="116"/>
      <c r="GG190" s="116"/>
      <c r="GH190" s="116"/>
      <c r="GI190" s="116"/>
      <c r="GJ190" s="116"/>
      <c r="GK190" s="116">
        <v>32781810</v>
      </c>
      <c r="GL190" s="116">
        <v>94000000</v>
      </c>
      <c r="GM190" s="116">
        <v>86031343</v>
      </c>
      <c r="GN190" s="116">
        <v>86031343</v>
      </c>
      <c r="GO190" s="116"/>
      <c r="GP190" s="116"/>
      <c r="GQ190" s="123"/>
      <c r="GR190" s="123"/>
      <c r="GS190" s="123"/>
      <c r="GT190" s="123"/>
      <c r="GU190" s="82">
        <f t="shared" ref="GU190:GY191" si="1611">FB190+FG190+FL190+FQ190+FV190+GA190+GF190+GK190+GP190</f>
        <v>32781810</v>
      </c>
      <c r="GV190" s="82">
        <f t="shared" ref="GV190" si="1612">FC190+FH190+FM190+FR190+FW190+GB190+GG190+GL190+GQ190</f>
        <v>94000000</v>
      </c>
      <c r="GW190" s="82">
        <f t="shared" ref="GW190" si="1613">FD190+FI190+FN190+FS190+FX190+GC190+GH190+GM190+GR190</f>
        <v>86031343</v>
      </c>
      <c r="GX190" s="82">
        <f t="shared" ref="GX190" si="1614">FE190+FJ190+FO190+FT190+FY190+GD190+GI190+GN190+GS190</f>
        <v>86031343</v>
      </c>
      <c r="GY190" s="792">
        <f t="shared" si="1611"/>
        <v>0</v>
      </c>
      <c r="GZ190" s="792">
        <f t="shared" ref="GZ190:GZ191" si="1615">AC190+BQ190+DJ190+FB190</f>
        <v>0</v>
      </c>
      <c r="HA190" s="792">
        <f t="shared" ref="HA190:HA191" si="1616">AD190+BR190+DK190+FC190</f>
        <v>0</v>
      </c>
      <c r="HB190" s="792">
        <f t="shared" ref="HB190:HB191" si="1617">AE190+BS190+DL190+FD190</f>
        <v>0</v>
      </c>
      <c r="HC190" s="792">
        <f t="shared" ref="HC190:HC191" si="1618">AF190+BT190+DM190+FE190</f>
        <v>0</v>
      </c>
      <c r="HD190" s="792">
        <f t="shared" ref="HD190:HD191" si="1619">FF190</f>
        <v>0</v>
      </c>
      <c r="HE190" s="792">
        <f t="shared" ref="HE190:HE191" si="1620">AG190+BU190+DN190+FG190</f>
        <v>0</v>
      </c>
      <c r="HF190" s="792">
        <f t="shared" ref="HF190:HF191" si="1621">AH190+BV190+DO190+FH190</f>
        <v>25000000</v>
      </c>
      <c r="HG190" s="792">
        <f t="shared" ref="HG190:HG191" si="1622">AI190+BW190+DP190+FI190</f>
        <v>13093333</v>
      </c>
      <c r="HH190" s="792">
        <f>AJ190+BX190+DQ190+FJ190</f>
        <v>13093333</v>
      </c>
      <c r="HI190" s="792">
        <f t="shared" ref="HI190:HI191" si="1623">BY190+DR190+FK190</f>
        <v>0</v>
      </c>
      <c r="HJ190" s="792">
        <f t="shared" ref="HJ190:HJ191" si="1624">AK190+BZ190+DS190+FL190</f>
        <v>0</v>
      </c>
      <c r="HK190" s="792">
        <f t="shared" ref="HK190:HK191" si="1625">AL190+CA190+DT190+FM190</f>
        <v>0</v>
      </c>
      <c r="HL190" s="792">
        <f t="shared" ref="HL190:HL191" si="1626">AM190+CB190+DU190+FN190</f>
        <v>0</v>
      </c>
      <c r="HM190" s="792">
        <f>AN190+CC190+DV190+FO190</f>
        <v>0</v>
      </c>
      <c r="HN190" s="792">
        <f t="shared" ref="HN190:HN191" si="1627">CD190+DW190+FP190</f>
        <v>0</v>
      </c>
      <c r="HO190" s="792">
        <f t="shared" ref="HO190:HO191" si="1628">AO190+CE190+DX190+FQ190</f>
        <v>0</v>
      </c>
      <c r="HP190" s="792">
        <f t="shared" ref="HP190:HP191" si="1629">AP190+CF190+DY190+FR190</f>
        <v>0</v>
      </c>
      <c r="HQ190" s="792">
        <f t="shared" ref="HQ190:HQ191" si="1630">AQ190+CG190+DZ190+FS190</f>
        <v>0</v>
      </c>
      <c r="HR190" s="792">
        <f>FT190+EA190+CH190+AR190</f>
        <v>0</v>
      </c>
      <c r="HS190" s="792">
        <f t="shared" ref="HS190:HS191" si="1631">FU190</f>
        <v>0</v>
      </c>
      <c r="HT190" s="792">
        <f t="shared" ref="HT190:HT191" si="1632">AS190+CI190+EB190+FV190</f>
        <v>0</v>
      </c>
      <c r="HU190" s="792">
        <f t="shared" ref="HU190:HU191" si="1633">AT190+CJ190+EC190+FW190</f>
        <v>0</v>
      </c>
      <c r="HV190" s="792">
        <f t="shared" ref="HV190:HV191" si="1634">AU190+CK190+ED190+FX190</f>
        <v>0</v>
      </c>
      <c r="HW190" s="792">
        <f t="shared" ref="HW190:HW191" si="1635">AV190+CL190+EE190+FY190</f>
        <v>0</v>
      </c>
      <c r="HX190" s="792">
        <f t="shared" ref="HX190:HX191" si="1636">FZ190</f>
        <v>0</v>
      </c>
      <c r="HY190" s="792">
        <f t="shared" ref="HY190:HY191" si="1637">AW190+CM190+EF190+GA190</f>
        <v>0</v>
      </c>
      <c r="HZ190" s="792">
        <f t="shared" ref="HZ190:HZ191" si="1638">AX190+CN190+EG190+GB190</f>
        <v>0</v>
      </c>
      <c r="IA190" s="792">
        <f t="shared" ref="IA190:IA191" si="1639">AY190+CO190+EH190+GC190</f>
        <v>0</v>
      </c>
      <c r="IB190" s="792">
        <f t="shared" ref="IB190:IB191" si="1640">AZ190+CP190+EI190+GD190</f>
        <v>0</v>
      </c>
      <c r="IC190" s="792">
        <f t="shared" ref="IC190:IC191" si="1641">GE190</f>
        <v>0</v>
      </c>
      <c r="ID190" s="792">
        <f t="shared" ref="ID190:ID191" si="1642">BA190+CQ190+EJ190+GF190</f>
        <v>0</v>
      </c>
      <c r="IE190" s="792">
        <f t="shared" ref="IE190:IE191" si="1643">BB190+CR190+EK190+GG190</f>
        <v>0</v>
      </c>
      <c r="IF190" s="792">
        <f t="shared" ref="IF190:IF191" si="1644">BC190+CS190+EL190+GH190</f>
        <v>0</v>
      </c>
      <c r="IG190" s="792">
        <f t="shared" ref="IG190:IG191" si="1645">BD190+CT190+EM190+GI190</f>
        <v>0</v>
      </c>
      <c r="IH190" s="792">
        <f t="shared" ref="IH190:IH191" si="1646">CU190+GJ190</f>
        <v>0</v>
      </c>
      <c r="II190" s="792">
        <f t="shared" ref="II190:II191" si="1647">BE190+CV190+EN190+GK190</f>
        <v>125508810</v>
      </c>
      <c r="IJ190" s="792">
        <f t="shared" ref="IJ190:IJ191" si="1648">BF190+CW190+EO190+GL190</f>
        <v>222900000</v>
      </c>
      <c r="IK190" s="792">
        <f t="shared" ref="IK190:IK191" si="1649">BG190+CX190+EP190+GM190</f>
        <v>214665343</v>
      </c>
      <c r="IL190" s="792">
        <f>GN190+EQ190+CY190+BH190</f>
        <v>214665343</v>
      </c>
      <c r="IM190" s="792">
        <f t="shared" ref="IM190:IM191" si="1650">CZ190+ER190+GO190</f>
        <v>0</v>
      </c>
      <c r="IN190" s="792">
        <f t="shared" ref="IN190:IN191" si="1651">BI190+DA190+ES190+GP190</f>
        <v>0</v>
      </c>
      <c r="IO190" s="792"/>
      <c r="IP190" s="792"/>
      <c r="IQ190" s="792"/>
      <c r="IR190" s="792"/>
      <c r="IS190" s="792">
        <f t="shared" ref="IS190:IS191" si="1652">GZ190+HE190+HJ190+HO190+HT190+HY190+ID190+II190+IN190</f>
        <v>125508810</v>
      </c>
      <c r="IT190" s="792">
        <f t="shared" ref="IT190:IT191" si="1653">HA190+HF190+HK190+HP190+HU190+HZ190+IE190+IJ190+IO190</f>
        <v>247900000</v>
      </c>
      <c r="IU190" s="792">
        <f t="shared" ref="IU190:IU191" si="1654">HB190+HG190+HL190+HQ190+HV190+IA190+IF190+IK190+IP190</f>
        <v>227758676</v>
      </c>
      <c r="IV190" s="792">
        <f>HC190+HH190+HM190+HR190+HW190+IB190+IG190+IL190+IQ190</f>
        <v>227758676</v>
      </c>
      <c r="IW190" s="793">
        <f t="shared" ref="IW190:IW191" si="1655">HD190+HI190+HN190+HS190+HX190+IC190+IH190+IM190+IR190</f>
        <v>0</v>
      </c>
    </row>
    <row r="191" spans="1:257" ht="114" customHeight="1" x14ac:dyDescent="0.2">
      <c r="A191" s="346"/>
      <c r="B191" s="346"/>
      <c r="C191" s="284"/>
      <c r="D191" s="293"/>
      <c r="E191" s="295"/>
      <c r="F191" s="295"/>
      <c r="G191" s="273">
        <v>131</v>
      </c>
      <c r="H191" s="848" t="s">
        <v>456</v>
      </c>
      <c r="I191" s="265" t="s">
        <v>457</v>
      </c>
      <c r="J191" s="300" t="s">
        <v>444</v>
      </c>
      <c r="K191" s="300">
        <v>2</v>
      </c>
      <c r="L191" s="572" t="s">
        <v>73</v>
      </c>
      <c r="M191" s="272">
        <v>0</v>
      </c>
      <c r="N191" s="272">
        <v>12</v>
      </c>
      <c r="O191" s="559">
        <v>3</v>
      </c>
      <c r="P191" s="569">
        <v>0</v>
      </c>
      <c r="Q191" s="567">
        <v>3</v>
      </c>
      <c r="R191" s="951">
        <v>2</v>
      </c>
      <c r="S191" s="565">
        <v>7</v>
      </c>
      <c r="T191" s="567">
        <v>3</v>
      </c>
      <c r="U191" s="808">
        <v>5</v>
      </c>
      <c r="V191" s="565">
        <v>8</v>
      </c>
      <c r="W191" s="567">
        <v>3</v>
      </c>
      <c r="X191" s="948">
        <v>5</v>
      </c>
      <c r="Y191" s="919">
        <v>1</v>
      </c>
      <c r="Z191" s="578">
        <f>BM191/BM189</f>
        <v>0.8</v>
      </c>
      <c r="AA191" s="273">
        <v>3</v>
      </c>
      <c r="AB191" s="406" t="s">
        <v>455</v>
      </c>
      <c r="AC191" s="63"/>
      <c r="AD191" s="47"/>
      <c r="AE191" s="48"/>
      <c r="AF191" s="48"/>
      <c r="AG191" s="63"/>
      <c r="AH191" s="47"/>
      <c r="AI191" s="47"/>
      <c r="AJ191" s="47"/>
      <c r="AK191" s="63"/>
      <c r="AL191" s="47"/>
      <c r="AM191" s="47"/>
      <c r="AN191" s="47"/>
      <c r="AO191" s="63"/>
      <c r="AP191" s="47"/>
      <c r="AQ191" s="47"/>
      <c r="AR191" s="47"/>
      <c r="AS191" s="63"/>
      <c r="AT191" s="47"/>
      <c r="AU191" s="48"/>
      <c r="AV191" s="48"/>
      <c r="AW191" s="63"/>
      <c r="AX191" s="47"/>
      <c r="AY191" s="47"/>
      <c r="AZ191" s="47"/>
      <c r="BA191" s="63"/>
      <c r="BB191" s="47"/>
      <c r="BC191" s="47"/>
      <c r="BD191" s="47"/>
      <c r="BE191" s="46">
        <v>120000000</v>
      </c>
      <c r="BF191" s="42">
        <v>120000000</v>
      </c>
      <c r="BG191" s="41">
        <v>72783000</v>
      </c>
      <c r="BH191" s="41">
        <v>68865565</v>
      </c>
      <c r="BI191" s="63"/>
      <c r="BJ191" s="47"/>
      <c r="BK191" s="47"/>
      <c r="BL191" s="47"/>
      <c r="BM191" s="40">
        <f>+AC191+AG191+AK191+AO191+AS191+AW191+BA191+BE191+BI191</f>
        <v>120000000</v>
      </c>
      <c r="BN191" s="41">
        <f t="shared" si="1607"/>
        <v>120000000</v>
      </c>
      <c r="BO191" s="41">
        <f t="shared" si="1607"/>
        <v>72783000</v>
      </c>
      <c r="BP191" s="41">
        <f t="shared" si="1607"/>
        <v>68865565</v>
      </c>
      <c r="BQ191" s="87"/>
      <c r="BR191" s="87"/>
      <c r="BS191" s="87"/>
      <c r="BT191" s="87"/>
      <c r="BU191" s="87"/>
      <c r="BV191" s="86"/>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8">
        <v>123600000</v>
      </c>
      <c r="CW191" s="87">
        <v>123600000</v>
      </c>
      <c r="CX191" s="87">
        <v>122795000</v>
      </c>
      <c r="CY191" s="87">
        <v>115540000</v>
      </c>
      <c r="CZ191" s="87"/>
      <c r="DA191" s="87"/>
      <c r="DB191" s="87"/>
      <c r="DC191" s="87"/>
      <c r="DD191" s="87"/>
      <c r="DE191" s="82">
        <f t="shared" si="1608"/>
        <v>123600000</v>
      </c>
      <c r="DF191" s="82">
        <f t="shared" si="1608"/>
        <v>123600000</v>
      </c>
      <c r="DG191" s="82">
        <f t="shared" si="1608"/>
        <v>122795000</v>
      </c>
      <c r="DH191" s="82">
        <f t="shared" si="1608"/>
        <v>115540000</v>
      </c>
      <c r="DI191" s="82"/>
      <c r="DJ191" s="88"/>
      <c r="DK191" s="57"/>
      <c r="DL191" s="88"/>
      <c r="DM191" s="88"/>
      <c r="DN191" s="88"/>
      <c r="DO191" s="88">
        <v>10000000</v>
      </c>
      <c r="DP191" s="88">
        <v>10000000</v>
      </c>
      <c r="DQ191" s="88">
        <v>10000000</v>
      </c>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v>127308000</v>
      </c>
      <c r="EO191" s="88">
        <v>42000000</v>
      </c>
      <c r="EP191" s="88">
        <v>42000000</v>
      </c>
      <c r="EQ191" s="88">
        <v>42000000</v>
      </c>
      <c r="ER191" s="88"/>
      <c r="ES191" s="88"/>
      <c r="ET191" s="87"/>
      <c r="EU191" s="87"/>
      <c r="EV191" s="87"/>
      <c r="EW191" s="82">
        <f t="shared" si="1609"/>
        <v>127308000</v>
      </c>
      <c r="EX191" s="90">
        <f t="shared" si="1609"/>
        <v>52000000</v>
      </c>
      <c r="EY191" s="90">
        <f t="shared" si="1610"/>
        <v>52000000</v>
      </c>
      <c r="EZ191" s="90">
        <f t="shared" si="1610"/>
        <v>52000000</v>
      </c>
      <c r="FA191" s="173"/>
      <c r="FB191" s="87"/>
      <c r="FC191" s="88"/>
      <c r="FD191" s="88"/>
      <c r="FE191" s="88"/>
      <c r="FF191" s="133"/>
      <c r="FG191" s="87"/>
      <c r="FH191" s="87"/>
      <c r="FI191" s="87"/>
      <c r="FJ191" s="87"/>
      <c r="FK191" s="87"/>
      <c r="FL191" s="87"/>
      <c r="FM191" s="87"/>
      <c r="FN191" s="87"/>
      <c r="FO191" s="87"/>
      <c r="FP191" s="87"/>
      <c r="FQ191" s="87"/>
      <c r="FR191" s="87"/>
      <c r="FS191" s="87"/>
      <c r="FT191" s="87"/>
      <c r="FU191" s="87"/>
      <c r="FV191" s="87"/>
      <c r="FW191" s="87"/>
      <c r="FX191" s="87"/>
      <c r="FY191" s="87"/>
      <c r="FZ191" s="87"/>
      <c r="GA191" s="87"/>
      <c r="GB191" s="87"/>
      <c r="GC191" s="87"/>
      <c r="GD191" s="87"/>
      <c r="GE191" s="87"/>
      <c r="GF191" s="87"/>
      <c r="GG191" s="87"/>
      <c r="GH191" s="87"/>
      <c r="GI191" s="87"/>
      <c r="GJ191" s="87"/>
      <c r="GK191" s="87">
        <v>131127240</v>
      </c>
      <c r="GL191" s="87">
        <v>138000000</v>
      </c>
      <c r="GM191" s="87">
        <v>134704156</v>
      </c>
      <c r="GN191" s="87">
        <v>134704156</v>
      </c>
      <c r="GO191" s="87"/>
      <c r="GP191" s="87"/>
      <c r="GQ191" s="87"/>
      <c r="GR191" s="87"/>
      <c r="GS191" s="87"/>
      <c r="GT191" s="87"/>
      <c r="GU191" s="82">
        <f t="shared" si="1611"/>
        <v>131127240</v>
      </c>
      <c r="GV191" s="82">
        <f t="shared" ref="GV191" si="1656">FC191+FH191+FM191+FR191+FW191+GB191+GG191+GL191+GQ191</f>
        <v>138000000</v>
      </c>
      <c r="GW191" s="82">
        <f t="shared" ref="GW191" si="1657">FD191+FI191+FN191+FS191+FX191+GC191+GH191+GM191+GR191</f>
        <v>134704156</v>
      </c>
      <c r="GX191" s="82">
        <f t="shared" ref="GX191" si="1658">FE191+FJ191+FO191+FT191+FY191+GD191+GI191+GN191+GS191</f>
        <v>134704156</v>
      </c>
      <c r="GY191" s="792">
        <f t="shared" si="1611"/>
        <v>0</v>
      </c>
      <c r="GZ191" s="792">
        <f t="shared" si="1615"/>
        <v>0</v>
      </c>
      <c r="HA191" s="792">
        <f t="shared" si="1616"/>
        <v>0</v>
      </c>
      <c r="HB191" s="792">
        <f t="shared" si="1617"/>
        <v>0</v>
      </c>
      <c r="HC191" s="792">
        <f t="shared" si="1618"/>
        <v>0</v>
      </c>
      <c r="HD191" s="792">
        <f t="shared" si="1619"/>
        <v>0</v>
      </c>
      <c r="HE191" s="792">
        <f t="shared" si="1620"/>
        <v>0</v>
      </c>
      <c r="HF191" s="792">
        <f t="shared" si="1621"/>
        <v>10000000</v>
      </c>
      <c r="HG191" s="792">
        <f t="shared" si="1622"/>
        <v>10000000</v>
      </c>
      <c r="HH191" s="792">
        <f>AJ191+BX191+DQ191+FJ191</f>
        <v>10000000</v>
      </c>
      <c r="HI191" s="792">
        <f t="shared" si="1623"/>
        <v>0</v>
      </c>
      <c r="HJ191" s="792">
        <f t="shared" si="1624"/>
        <v>0</v>
      </c>
      <c r="HK191" s="792">
        <f t="shared" si="1625"/>
        <v>0</v>
      </c>
      <c r="HL191" s="792">
        <f t="shared" si="1626"/>
        <v>0</v>
      </c>
      <c r="HM191" s="792">
        <f>AN191+CC191+DV191+FO191</f>
        <v>0</v>
      </c>
      <c r="HN191" s="792">
        <f t="shared" si="1627"/>
        <v>0</v>
      </c>
      <c r="HO191" s="792">
        <f t="shared" si="1628"/>
        <v>0</v>
      </c>
      <c r="HP191" s="792">
        <f t="shared" si="1629"/>
        <v>0</v>
      </c>
      <c r="HQ191" s="792">
        <f t="shared" si="1630"/>
        <v>0</v>
      </c>
      <c r="HR191" s="792">
        <f>FT191+EA191+CH191+AR191</f>
        <v>0</v>
      </c>
      <c r="HS191" s="792">
        <f t="shared" si="1631"/>
        <v>0</v>
      </c>
      <c r="HT191" s="792">
        <f t="shared" si="1632"/>
        <v>0</v>
      </c>
      <c r="HU191" s="792">
        <f t="shared" si="1633"/>
        <v>0</v>
      </c>
      <c r="HV191" s="792">
        <f t="shared" si="1634"/>
        <v>0</v>
      </c>
      <c r="HW191" s="792">
        <f t="shared" si="1635"/>
        <v>0</v>
      </c>
      <c r="HX191" s="792">
        <f t="shared" si="1636"/>
        <v>0</v>
      </c>
      <c r="HY191" s="792">
        <f t="shared" si="1637"/>
        <v>0</v>
      </c>
      <c r="HZ191" s="792">
        <f t="shared" si="1638"/>
        <v>0</v>
      </c>
      <c r="IA191" s="792">
        <f t="shared" si="1639"/>
        <v>0</v>
      </c>
      <c r="IB191" s="792">
        <f t="shared" si="1640"/>
        <v>0</v>
      </c>
      <c r="IC191" s="792">
        <f t="shared" si="1641"/>
        <v>0</v>
      </c>
      <c r="ID191" s="792">
        <f t="shared" si="1642"/>
        <v>0</v>
      </c>
      <c r="IE191" s="792">
        <f t="shared" si="1643"/>
        <v>0</v>
      </c>
      <c r="IF191" s="792">
        <f t="shared" si="1644"/>
        <v>0</v>
      </c>
      <c r="IG191" s="792">
        <f t="shared" si="1645"/>
        <v>0</v>
      </c>
      <c r="IH191" s="792">
        <f t="shared" si="1646"/>
        <v>0</v>
      </c>
      <c r="II191" s="792">
        <f t="shared" si="1647"/>
        <v>502035240</v>
      </c>
      <c r="IJ191" s="792">
        <f t="shared" si="1648"/>
        <v>423600000</v>
      </c>
      <c r="IK191" s="792">
        <f t="shared" si="1649"/>
        <v>372282156</v>
      </c>
      <c r="IL191" s="792">
        <f>GN191+EQ191+CY191+BH191</f>
        <v>361109721</v>
      </c>
      <c r="IM191" s="792">
        <f t="shared" si="1650"/>
        <v>0</v>
      </c>
      <c r="IN191" s="792">
        <f t="shared" si="1651"/>
        <v>0</v>
      </c>
      <c r="IO191" s="792"/>
      <c r="IP191" s="792"/>
      <c r="IQ191" s="792"/>
      <c r="IR191" s="792"/>
      <c r="IS191" s="792">
        <f t="shared" si="1652"/>
        <v>502035240</v>
      </c>
      <c r="IT191" s="792">
        <f t="shared" si="1653"/>
        <v>433600000</v>
      </c>
      <c r="IU191" s="792">
        <f t="shared" si="1654"/>
        <v>382282156</v>
      </c>
      <c r="IV191" s="792">
        <f>HC191+HH191+HM191+HR191+HW191+IB191+IG191+IL191+IQ191</f>
        <v>371109721</v>
      </c>
      <c r="IW191" s="793">
        <f t="shared" si="1655"/>
        <v>0</v>
      </c>
    </row>
    <row r="192" spans="1:257" ht="24.75" customHeight="1" x14ac:dyDescent="0.2">
      <c r="A192" s="346"/>
      <c r="B192" s="346"/>
      <c r="C192" s="252">
        <v>37</v>
      </c>
      <c r="D192" s="253" t="s">
        <v>458</v>
      </c>
      <c r="E192" s="311"/>
      <c r="F192" s="311"/>
      <c r="G192" s="252"/>
      <c r="H192" s="252"/>
      <c r="I192" s="252"/>
      <c r="J192" s="252"/>
      <c r="K192" s="252"/>
      <c r="L192" s="252"/>
      <c r="M192" s="252"/>
      <c r="N192" s="252"/>
      <c r="O192" s="252"/>
      <c r="P192" s="252"/>
      <c r="Q192" s="252"/>
      <c r="R192" s="252"/>
      <c r="S192" s="252"/>
      <c r="T192" s="252"/>
      <c r="U192" s="252"/>
      <c r="V192" s="252"/>
      <c r="W192" s="252"/>
      <c r="X192" s="252"/>
      <c r="Y192" s="749"/>
      <c r="Z192" s="252"/>
      <c r="AA192" s="252"/>
      <c r="AB192" s="252"/>
      <c r="AC192" s="186">
        <f t="shared" ref="AC192:BL192" si="1659">SUM(AC193:AC196)</f>
        <v>0</v>
      </c>
      <c r="AD192" s="186">
        <f t="shared" si="1659"/>
        <v>0</v>
      </c>
      <c r="AE192" s="186">
        <f t="shared" si="1659"/>
        <v>0</v>
      </c>
      <c r="AF192" s="186">
        <f t="shared" si="1659"/>
        <v>0</v>
      </c>
      <c r="AG192" s="186">
        <f t="shared" si="1659"/>
        <v>0</v>
      </c>
      <c r="AH192" s="186">
        <f t="shared" si="1659"/>
        <v>0</v>
      </c>
      <c r="AI192" s="186">
        <f t="shared" si="1659"/>
        <v>0</v>
      </c>
      <c r="AJ192" s="186">
        <f t="shared" si="1659"/>
        <v>0</v>
      </c>
      <c r="AK192" s="186">
        <f t="shared" si="1659"/>
        <v>0</v>
      </c>
      <c r="AL192" s="186">
        <f t="shared" si="1659"/>
        <v>0</v>
      </c>
      <c r="AM192" s="186">
        <f t="shared" si="1659"/>
        <v>0</v>
      </c>
      <c r="AN192" s="186">
        <f t="shared" si="1659"/>
        <v>0</v>
      </c>
      <c r="AO192" s="186">
        <f t="shared" si="1659"/>
        <v>0</v>
      </c>
      <c r="AP192" s="186">
        <f t="shared" si="1659"/>
        <v>0</v>
      </c>
      <c r="AQ192" s="186">
        <f t="shared" si="1659"/>
        <v>0</v>
      </c>
      <c r="AR192" s="186">
        <f t="shared" si="1659"/>
        <v>0</v>
      </c>
      <c r="AS192" s="186">
        <f t="shared" si="1659"/>
        <v>0</v>
      </c>
      <c r="AT192" s="186">
        <f t="shared" si="1659"/>
        <v>0</v>
      </c>
      <c r="AU192" s="186">
        <f t="shared" si="1659"/>
        <v>0</v>
      </c>
      <c r="AV192" s="186">
        <f t="shared" si="1659"/>
        <v>0</v>
      </c>
      <c r="AW192" s="186">
        <f t="shared" si="1659"/>
        <v>0</v>
      </c>
      <c r="AX192" s="186">
        <f t="shared" si="1659"/>
        <v>0</v>
      </c>
      <c r="AY192" s="186">
        <f t="shared" si="1659"/>
        <v>0</v>
      </c>
      <c r="AZ192" s="186">
        <f t="shared" si="1659"/>
        <v>0</v>
      </c>
      <c r="BA192" s="186">
        <f t="shared" si="1659"/>
        <v>0</v>
      </c>
      <c r="BB192" s="186">
        <f t="shared" si="1659"/>
        <v>0</v>
      </c>
      <c r="BC192" s="186">
        <f t="shared" si="1659"/>
        <v>0</v>
      </c>
      <c r="BD192" s="186">
        <f t="shared" si="1659"/>
        <v>0</v>
      </c>
      <c r="BE192" s="186">
        <f t="shared" si="1659"/>
        <v>120000000</v>
      </c>
      <c r="BF192" s="186">
        <f t="shared" si="1659"/>
        <v>120000000</v>
      </c>
      <c r="BG192" s="186">
        <f t="shared" si="1659"/>
        <v>35817000</v>
      </c>
      <c r="BH192" s="186">
        <f t="shared" si="1659"/>
        <v>35817000</v>
      </c>
      <c r="BI192" s="186">
        <f t="shared" si="1659"/>
        <v>0</v>
      </c>
      <c r="BJ192" s="186">
        <f t="shared" si="1659"/>
        <v>0</v>
      </c>
      <c r="BK192" s="186">
        <f t="shared" si="1659"/>
        <v>0</v>
      </c>
      <c r="BL192" s="186">
        <f t="shared" si="1659"/>
        <v>0</v>
      </c>
      <c r="BM192" s="186">
        <f t="shared" ref="BM192:DX192" si="1660">SUM(BM193:BM196)</f>
        <v>120000000</v>
      </c>
      <c r="BN192" s="186">
        <f t="shared" si="1660"/>
        <v>120000000</v>
      </c>
      <c r="BO192" s="186">
        <f t="shared" si="1660"/>
        <v>35817000</v>
      </c>
      <c r="BP192" s="186">
        <f t="shared" si="1660"/>
        <v>35817000</v>
      </c>
      <c r="BQ192" s="186">
        <f t="shared" si="1660"/>
        <v>0</v>
      </c>
      <c r="BR192" s="186">
        <f t="shared" si="1660"/>
        <v>0</v>
      </c>
      <c r="BS192" s="186">
        <f t="shared" si="1660"/>
        <v>0</v>
      </c>
      <c r="BT192" s="186">
        <f t="shared" si="1660"/>
        <v>0</v>
      </c>
      <c r="BU192" s="186">
        <f t="shared" si="1660"/>
        <v>0</v>
      </c>
      <c r="BV192" s="186">
        <f t="shared" si="1660"/>
        <v>0</v>
      </c>
      <c r="BW192" s="186">
        <f t="shared" si="1660"/>
        <v>0</v>
      </c>
      <c r="BX192" s="186">
        <f t="shared" si="1660"/>
        <v>0</v>
      </c>
      <c r="BY192" s="186">
        <f t="shared" si="1660"/>
        <v>0</v>
      </c>
      <c r="BZ192" s="186">
        <f t="shared" si="1660"/>
        <v>0</v>
      </c>
      <c r="CA192" s="186">
        <f t="shared" si="1660"/>
        <v>0</v>
      </c>
      <c r="CB192" s="186">
        <f t="shared" si="1660"/>
        <v>0</v>
      </c>
      <c r="CC192" s="186">
        <f t="shared" si="1660"/>
        <v>0</v>
      </c>
      <c r="CD192" s="186">
        <f t="shared" si="1660"/>
        <v>0</v>
      </c>
      <c r="CE192" s="186">
        <f t="shared" si="1660"/>
        <v>0</v>
      </c>
      <c r="CF192" s="186">
        <f t="shared" si="1660"/>
        <v>0</v>
      </c>
      <c r="CG192" s="186">
        <f t="shared" si="1660"/>
        <v>0</v>
      </c>
      <c r="CH192" s="186">
        <f t="shared" si="1660"/>
        <v>0</v>
      </c>
      <c r="CI192" s="186">
        <f t="shared" si="1660"/>
        <v>0</v>
      </c>
      <c r="CJ192" s="186">
        <f t="shared" si="1660"/>
        <v>0</v>
      </c>
      <c r="CK192" s="186">
        <f t="shared" si="1660"/>
        <v>0</v>
      </c>
      <c r="CL192" s="186">
        <f t="shared" si="1660"/>
        <v>0</v>
      </c>
      <c r="CM192" s="186">
        <f t="shared" si="1660"/>
        <v>0</v>
      </c>
      <c r="CN192" s="186">
        <f t="shared" si="1660"/>
        <v>0</v>
      </c>
      <c r="CO192" s="186">
        <f t="shared" si="1660"/>
        <v>0</v>
      </c>
      <c r="CP192" s="186">
        <f t="shared" si="1660"/>
        <v>0</v>
      </c>
      <c r="CQ192" s="186">
        <f t="shared" si="1660"/>
        <v>0</v>
      </c>
      <c r="CR192" s="186">
        <f t="shared" si="1660"/>
        <v>0</v>
      </c>
      <c r="CS192" s="186">
        <f t="shared" si="1660"/>
        <v>0</v>
      </c>
      <c r="CT192" s="186">
        <f t="shared" si="1660"/>
        <v>0</v>
      </c>
      <c r="CU192" s="186">
        <f t="shared" si="1660"/>
        <v>0</v>
      </c>
      <c r="CV192" s="186">
        <f t="shared" si="1660"/>
        <v>123600000</v>
      </c>
      <c r="CW192" s="186">
        <f t="shared" si="1660"/>
        <v>148600000</v>
      </c>
      <c r="CX192" s="186">
        <f t="shared" si="1660"/>
        <v>146408000</v>
      </c>
      <c r="CY192" s="186">
        <f t="shared" si="1660"/>
        <v>146408000</v>
      </c>
      <c r="CZ192" s="186">
        <f t="shared" si="1660"/>
        <v>0</v>
      </c>
      <c r="DA192" s="186">
        <f t="shared" si="1660"/>
        <v>0</v>
      </c>
      <c r="DB192" s="186">
        <f t="shared" si="1660"/>
        <v>0</v>
      </c>
      <c r="DC192" s="186">
        <f t="shared" si="1660"/>
        <v>0</v>
      </c>
      <c r="DD192" s="186">
        <f t="shared" si="1660"/>
        <v>0</v>
      </c>
      <c r="DE192" s="186">
        <f t="shared" si="1660"/>
        <v>123600000</v>
      </c>
      <c r="DF192" s="186">
        <f t="shared" si="1660"/>
        <v>148600000</v>
      </c>
      <c r="DG192" s="186">
        <f t="shared" si="1660"/>
        <v>146408000</v>
      </c>
      <c r="DH192" s="186">
        <f t="shared" si="1660"/>
        <v>146408000</v>
      </c>
      <c r="DI192" s="186">
        <f t="shared" si="1660"/>
        <v>0</v>
      </c>
      <c r="DJ192" s="186">
        <f t="shared" si="1660"/>
        <v>0</v>
      </c>
      <c r="DK192" s="186">
        <f t="shared" si="1660"/>
        <v>0</v>
      </c>
      <c r="DL192" s="186">
        <f t="shared" si="1660"/>
        <v>0</v>
      </c>
      <c r="DM192" s="186">
        <f t="shared" si="1660"/>
        <v>0</v>
      </c>
      <c r="DN192" s="186">
        <f t="shared" si="1660"/>
        <v>0</v>
      </c>
      <c r="DO192" s="186">
        <f t="shared" si="1660"/>
        <v>45000000</v>
      </c>
      <c r="DP192" s="186">
        <f t="shared" si="1660"/>
        <v>41400000</v>
      </c>
      <c r="DQ192" s="186">
        <f t="shared" si="1660"/>
        <v>41400000</v>
      </c>
      <c r="DR192" s="186">
        <f t="shared" si="1660"/>
        <v>0</v>
      </c>
      <c r="DS192" s="186">
        <f t="shared" si="1660"/>
        <v>0</v>
      </c>
      <c r="DT192" s="186">
        <f t="shared" si="1660"/>
        <v>0</v>
      </c>
      <c r="DU192" s="186">
        <f t="shared" si="1660"/>
        <v>0</v>
      </c>
      <c r="DV192" s="186">
        <f t="shared" si="1660"/>
        <v>0</v>
      </c>
      <c r="DW192" s="186">
        <f t="shared" si="1660"/>
        <v>0</v>
      </c>
      <c r="DX192" s="186">
        <f t="shared" si="1660"/>
        <v>0</v>
      </c>
      <c r="DY192" s="186">
        <f t="shared" ref="DY192:EW192" si="1661">SUM(DY193:DY196)</f>
        <v>0</v>
      </c>
      <c r="DZ192" s="186">
        <f t="shared" si="1661"/>
        <v>0</v>
      </c>
      <c r="EA192" s="186">
        <f t="shared" si="1661"/>
        <v>0</v>
      </c>
      <c r="EB192" s="186">
        <f t="shared" si="1661"/>
        <v>0</v>
      </c>
      <c r="EC192" s="186">
        <f t="shared" si="1661"/>
        <v>0</v>
      </c>
      <c r="ED192" s="186">
        <f t="shared" si="1661"/>
        <v>0</v>
      </c>
      <c r="EE192" s="186">
        <f t="shared" si="1661"/>
        <v>0</v>
      </c>
      <c r="EF192" s="186">
        <f t="shared" si="1661"/>
        <v>0</v>
      </c>
      <c r="EG192" s="186">
        <f t="shared" si="1661"/>
        <v>0</v>
      </c>
      <c r="EH192" s="186">
        <f t="shared" si="1661"/>
        <v>0</v>
      </c>
      <c r="EI192" s="186">
        <f t="shared" si="1661"/>
        <v>0</v>
      </c>
      <c r="EJ192" s="186">
        <f t="shared" si="1661"/>
        <v>0</v>
      </c>
      <c r="EK192" s="186">
        <f t="shared" si="1661"/>
        <v>0</v>
      </c>
      <c r="EL192" s="186">
        <f t="shared" si="1661"/>
        <v>0</v>
      </c>
      <c r="EM192" s="186">
        <f t="shared" si="1661"/>
        <v>0</v>
      </c>
      <c r="EN192" s="186">
        <f t="shared" si="1661"/>
        <v>127308000</v>
      </c>
      <c r="EO192" s="186">
        <f t="shared" si="1661"/>
        <v>120000000</v>
      </c>
      <c r="EP192" s="186">
        <f t="shared" si="1661"/>
        <v>119080000</v>
      </c>
      <c r="EQ192" s="186">
        <f t="shared" si="1661"/>
        <v>119080000</v>
      </c>
      <c r="ER192" s="186">
        <f t="shared" si="1661"/>
        <v>0</v>
      </c>
      <c r="ES192" s="186">
        <f t="shared" si="1661"/>
        <v>0</v>
      </c>
      <c r="ET192" s="186">
        <f t="shared" si="1661"/>
        <v>0</v>
      </c>
      <c r="EU192" s="186">
        <f t="shared" si="1661"/>
        <v>0</v>
      </c>
      <c r="EV192" s="186">
        <f t="shared" si="1661"/>
        <v>0</v>
      </c>
      <c r="EW192" s="186">
        <f t="shared" si="1661"/>
        <v>127308000</v>
      </c>
      <c r="EX192" s="186">
        <f t="shared" ref="EX192:IW192" si="1662">SUM(EX193:EX196)</f>
        <v>165000000</v>
      </c>
      <c r="EY192" s="186">
        <f t="shared" si="1662"/>
        <v>160480000</v>
      </c>
      <c r="EZ192" s="186">
        <f t="shared" si="1662"/>
        <v>160480000</v>
      </c>
      <c r="FA192" s="186">
        <f t="shared" si="1662"/>
        <v>0</v>
      </c>
      <c r="FB192" s="186">
        <f t="shared" si="1662"/>
        <v>0</v>
      </c>
      <c r="FC192" s="186">
        <f t="shared" si="1662"/>
        <v>0</v>
      </c>
      <c r="FD192" s="186">
        <f t="shared" si="1662"/>
        <v>0</v>
      </c>
      <c r="FE192" s="186">
        <f t="shared" si="1662"/>
        <v>0</v>
      </c>
      <c r="FF192" s="186">
        <f t="shared" si="1662"/>
        <v>0</v>
      </c>
      <c r="FG192" s="186">
        <f t="shared" si="1662"/>
        <v>0</v>
      </c>
      <c r="FH192" s="186">
        <f t="shared" si="1662"/>
        <v>0</v>
      </c>
      <c r="FI192" s="186">
        <f t="shared" si="1662"/>
        <v>0</v>
      </c>
      <c r="FJ192" s="186">
        <f t="shared" si="1662"/>
        <v>0</v>
      </c>
      <c r="FK192" s="186">
        <f t="shared" si="1662"/>
        <v>0</v>
      </c>
      <c r="FL192" s="186">
        <f t="shared" si="1662"/>
        <v>0</v>
      </c>
      <c r="FM192" s="186">
        <f t="shared" si="1662"/>
        <v>0</v>
      </c>
      <c r="FN192" s="186">
        <f t="shared" si="1662"/>
        <v>0</v>
      </c>
      <c r="FO192" s="186">
        <f t="shared" si="1662"/>
        <v>0</v>
      </c>
      <c r="FP192" s="186">
        <f t="shared" si="1662"/>
        <v>0</v>
      </c>
      <c r="FQ192" s="186">
        <f t="shared" si="1662"/>
        <v>0</v>
      </c>
      <c r="FR192" s="186">
        <f t="shared" si="1662"/>
        <v>0</v>
      </c>
      <c r="FS192" s="186">
        <f t="shared" si="1662"/>
        <v>0</v>
      </c>
      <c r="FT192" s="186">
        <f t="shared" si="1662"/>
        <v>0</v>
      </c>
      <c r="FU192" s="186">
        <f t="shared" si="1662"/>
        <v>0</v>
      </c>
      <c r="FV192" s="186">
        <f t="shared" si="1662"/>
        <v>0</v>
      </c>
      <c r="FW192" s="186">
        <f t="shared" si="1662"/>
        <v>0</v>
      </c>
      <c r="FX192" s="186">
        <f t="shared" si="1662"/>
        <v>0</v>
      </c>
      <c r="FY192" s="186">
        <f t="shared" si="1662"/>
        <v>0</v>
      </c>
      <c r="FZ192" s="186">
        <f t="shared" si="1662"/>
        <v>0</v>
      </c>
      <c r="GA192" s="186">
        <f t="shared" si="1662"/>
        <v>0</v>
      </c>
      <c r="GB192" s="186">
        <f t="shared" si="1662"/>
        <v>0</v>
      </c>
      <c r="GC192" s="186">
        <f t="shared" si="1662"/>
        <v>0</v>
      </c>
      <c r="GD192" s="186">
        <f t="shared" si="1662"/>
        <v>0</v>
      </c>
      <c r="GE192" s="186">
        <f t="shared" si="1662"/>
        <v>0</v>
      </c>
      <c r="GF192" s="186">
        <f t="shared" si="1662"/>
        <v>0</v>
      </c>
      <c r="GG192" s="186">
        <f t="shared" si="1662"/>
        <v>0</v>
      </c>
      <c r="GH192" s="186">
        <f t="shared" si="1662"/>
        <v>0</v>
      </c>
      <c r="GI192" s="186">
        <f t="shared" si="1662"/>
        <v>0</v>
      </c>
      <c r="GJ192" s="186">
        <f t="shared" si="1662"/>
        <v>0</v>
      </c>
      <c r="GK192" s="186">
        <f t="shared" si="1662"/>
        <v>131127240</v>
      </c>
      <c r="GL192" s="186">
        <f t="shared" si="1662"/>
        <v>168000000</v>
      </c>
      <c r="GM192" s="186">
        <f t="shared" si="1662"/>
        <v>165078500</v>
      </c>
      <c r="GN192" s="186">
        <f t="shared" si="1662"/>
        <v>165078500</v>
      </c>
      <c r="GO192" s="186">
        <f t="shared" si="1662"/>
        <v>0</v>
      </c>
      <c r="GP192" s="186">
        <f t="shared" si="1662"/>
        <v>0</v>
      </c>
      <c r="GQ192" s="186">
        <f t="shared" si="1662"/>
        <v>0</v>
      </c>
      <c r="GR192" s="186">
        <f t="shared" si="1662"/>
        <v>0</v>
      </c>
      <c r="GS192" s="186">
        <f t="shared" si="1662"/>
        <v>0</v>
      </c>
      <c r="GT192" s="186">
        <f t="shared" si="1662"/>
        <v>0</v>
      </c>
      <c r="GU192" s="186">
        <f t="shared" si="1662"/>
        <v>131127240</v>
      </c>
      <c r="GV192" s="186">
        <f t="shared" si="1662"/>
        <v>168000000</v>
      </c>
      <c r="GW192" s="186">
        <f t="shared" si="1662"/>
        <v>165078500</v>
      </c>
      <c r="GX192" s="186">
        <f t="shared" si="1662"/>
        <v>165078500</v>
      </c>
      <c r="GY192" s="723">
        <f t="shared" si="1662"/>
        <v>0</v>
      </c>
      <c r="GZ192" s="186">
        <f t="shared" si="1662"/>
        <v>0</v>
      </c>
      <c r="HA192" s="186">
        <f t="shared" si="1662"/>
        <v>0</v>
      </c>
      <c r="HB192" s="186">
        <f t="shared" si="1662"/>
        <v>0</v>
      </c>
      <c r="HC192" s="186">
        <f t="shared" si="1662"/>
        <v>0</v>
      </c>
      <c r="HD192" s="186">
        <f t="shared" si="1662"/>
        <v>0</v>
      </c>
      <c r="HE192" s="186">
        <f t="shared" si="1662"/>
        <v>0</v>
      </c>
      <c r="HF192" s="186">
        <f t="shared" si="1662"/>
        <v>45000000</v>
      </c>
      <c r="HG192" s="186">
        <f t="shared" si="1662"/>
        <v>41400000</v>
      </c>
      <c r="HH192" s="186">
        <f t="shared" si="1662"/>
        <v>41400000</v>
      </c>
      <c r="HI192" s="186">
        <f t="shared" si="1662"/>
        <v>0</v>
      </c>
      <c r="HJ192" s="186">
        <f t="shared" si="1662"/>
        <v>0</v>
      </c>
      <c r="HK192" s="186">
        <f t="shared" si="1662"/>
        <v>0</v>
      </c>
      <c r="HL192" s="186">
        <f t="shared" si="1662"/>
        <v>0</v>
      </c>
      <c r="HM192" s="186">
        <f t="shared" si="1662"/>
        <v>0</v>
      </c>
      <c r="HN192" s="186">
        <f t="shared" si="1662"/>
        <v>0</v>
      </c>
      <c r="HO192" s="186">
        <f t="shared" si="1662"/>
        <v>0</v>
      </c>
      <c r="HP192" s="186">
        <f t="shared" si="1662"/>
        <v>0</v>
      </c>
      <c r="HQ192" s="186">
        <f t="shared" si="1662"/>
        <v>0</v>
      </c>
      <c r="HR192" s="186">
        <f t="shared" si="1662"/>
        <v>0</v>
      </c>
      <c r="HS192" s="186">
        <f t="shared" si="1662"/>
        <v>0</v>
      </c>
      <c r="HT192" s="186">
        <f t="shared" si="1662"/>
        <v>0</v>
      </c>
      <c r="HU192" s="186">
        <f t="shared" si="1662"/>
        <v>0</v>
      </c>
      <c r="HV192" s="186">
        <f t="shared" si="1662"/>
        <v>0</v>
      </c>
      <c r="HW192" s="186">
        <f t="shared" si="1662"/>
        <v>0</v>
      </c>
      <c r="HX192" s="186">
        <f t="shared" si="1662"/>
        <v>0</v>
      </c>
      <c r="HY192" s="186">
        <f t="shared" si="1662"/>
        <v>0</v>
      </c>
      <c r="HZ192" s="186">
        <f t="shared" si="1662"/>
        <v>0</v>
      </c>
      <c r="IA192" s="186">
        <f t="shared" si="1662"/>
        <v>0</v>
      </c>
      <c r="IB192" s="186">
        <f t="shared" si="1662"/>
        <v>0</v>
      </c>
      <c r="IC192" s="186">
        <f t="shared" si="1662"/>
        <v>0</v>
      </c>
      <c r="ID192" s="186">
        <f t="shared" si="1662"/>
        <v>0</v>
      </c>
      <c r="IE192" s="186">
        <f t="shared" si="1662"/>
        <v>0</v>
      </c>
      <c r="IF192" s="186">
        <f t="shared" si="1662"/>
        <v>0</v>
      </c>
      <c r="IG192" s="186">
        <f t="shared" si="1662"/>
        <v>0</v>
      </c>
      <c r="IH192" s="186">
        <f t="shared" si="1662"/>
        <v>0</v>
      </c>
      <c r="II192" s="186">
        <f t="shared" si="1662"/>
        <v>502035240</v>
      </c>
      <c r="IJ192" s="186">
        <f t="shared" si="1662"/>
        <v>556600000</v>
      </c>
      <c r="IK192" s="186">
        <f t="shared" si="1662"/>
        <v>466383500</v>
      </c>
      <c r="IL192" s="186">
        <f t="shared" si="1662"/>
        <v>466383500</v>
      </c>
      <c r="IM192" s="186">
        <f t="shared" si="1662"/>
        <v>0</v>
      </c>
      <c r="IN192" s="186">
        <f t="shared" si="1662"/>
        <v>0</v>
      </c>
      <c r="IO192" s="186">
        <f t="shared" si="1662"/>
        <v>0</v>
      </c>
      <c r="IP192" s="186">
        <f t="shared" si="1662"/>
        <v>0</v>
      </c>
      <c r="IQ192" s="186">
        <f t="shared" si="1662"/>
        <v>0</v>
      </c>
      <c r="IR192" s="186">
        <f t="shared" si="1662"/>
        <v>0</v>
      </c>
      <c r="IS192" s="186">
        <f t="shared" si="1662"/>
        <v>502035240</v>
      </c>
      <c r="IT192" s="186">
        <f t="shared" si="1662"/>
        <v>601600000</v>
      </c>
      <c r="IU192" s="186">
        <f t="shared" si="1662"/>
        <v>507783500</v>
      </c>
      <c r="IV192" s="186">
        <f t="shared" si="1662"/>
        <v>507783500</v>
      </c>
      <c r="IW192" s="186">
        <f t="shared" si="1662"/>
        <v>0</v>
      </c>
    </row>
    <row r="193" spans="1:257" ht="147.75" customHeight="1" x14ac:dyDescent="0.2">
      <c r="A193" s="346"/>
      <c r="B193" s="346"/>
      <c r="C193" s="264">
        <v>31</v>
      </c>
      <c r="D193" s="542" t="s">
        <v>459</v>
      </c>
      <c r="E193" s="267" t="s">
        <v>460</v>
      </c>
      <c r="F193" s="580">
        <v>0.2</v>
      </c>
      <c r="G193" s="273">
        <v>132</v>
      </c>
      <c r="H193" s="848" t="s">
        <v>461</v>
      </c>
      <c r="I193" s="265" t="s">
        <v>462</v>
      </c>
      <c r="J193" s="300" t="s">
        <v>444</v>
      </c>
      <c r="K193" s="300">
        <v>2</v>
      </c>
      <c r="L193" s="581" t="s">
        <v>58</v>
      </c>
      <c r="M193" s="273" t="s">
        <v>53</v>
      </c>
      <c r="N193" s="273">
        <v>8</v>
      </c>
      <c r="O193" s="559">
        <v>8</v>
      </c>
      <c r="P193" s="569">
        <v>12</v>
      </c>
      <c r="Q193" s="559">
        <v>8</v>
      </c>
      <c r="R193" s="275"/>
      <c r="S193" s="569">
        <v>12</v>
      </c>
      <c r="T193" s="559">
        <v>8</v>
      </c>
      <c r="U193" s="559"/>
      <c r="V193" s="569">
        <v>8</v>
      </c>
      <c r="W193" s="559">
        <v>8</v>
      </c>
      <c r="X193" s="581"/>
      <c r="Y193" s="766">
        <v>8</v>
      </c>
      <c r="Z193" s="427">
        <f>BM193/$BM$192</f>
        <v>0.20833333333333334</v>
      </c>
      <c r="AA193" s="272">
        <v>3</v>
      </c>
      <c r="AB193" s="271" t="s">
        <v>455</v>
      </c>
      <c r="AC193" s="45"/>
      <c r="AD193" s="42"/>
      <c r="AE193" s="41"/>
      <c r="AF193" s="41"/>
      <c r="AG193" s="45"/>
      <c r="AH193" s="42"/>
      <c r="AI193" s="42"/>
      <c r="AJ193" s="42"/>
      <c r="AK193" s="45"/>
      <c r="AL193" s="42"/>
      <c r="AM193" s="42"/>
      <c r="AN193" s="42"/>
      <c r="AO193" s="45"/>
      <c r="AP193" s="42"/>
      <c r="AQ193" s="42"/>
      <c r="AR193" s="42"/>
      <c r="AS193" s="45"/>
      <c r="AT193" s="42"/>
      <c r="AU193" s="41"/>
      <c r="AV193" s="41"/>
      <c r="AW193" s="45"/>
      <c r="AX193" s="42"/>
      <c r="AY193" s="42"/>
      <c r="AZ193" s="42"/>
      <c r="BA193" s="45"/>
      <c r="BB193" s="42"/>
      <c r="BC193" s="42"/>
      <c r="BD193" s="42"/>
      <c r="BE193" s="46">
        <v>25000000</v>
      </c>
      <c r="BF193" s="42">
        <v>25000000</v>
      </c>
      <c r="BG193" s="41">
        <v>0</v>
      </c>
      <c r="BH193" s="41">
        <v>0</v>
      </c>
      <c r="BI193" s="46"/>
      <c r="BJ193" s="47"/>
      <c r="BK193" s="47"/>
      <c r="BL193" s="42"/>
      <c r="BM193" s="40">
        <f>+AC193+AG193+AK193+AO193+AS193+AW193+BA193+BE193+BI193</f>
        <v>25000000</v>
      </c>
      <c r="BN193" s="41">
        <f t="shared" ref="BN193:BP196" si="1663">AD193+AH193+AL193+AP193+AT193+AX193+BB193+BF193+BJ193</f>
        <v>25000000</v>
      </c>
      <c r="BO193" s="41">
        <f t="shared" si="1663"/>
        <v>0</v>
      </c>
      <c r="BP193" s="41">
        <f t="shared" si="1663"/>
        <v>0</v>
      </c>
      <c r="BQ193" s="87"/>
      <c r="BR193" s="87"/>
      <c r="BS193" s="87"/>
      <c r="BT193" s="87"/>
      <c r="BU193" s="87"/>
      <c r="BV193" s="86"/>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8">
        <v>25750000</v>
      </c>
      <c r="CW193" s="87">
        <v>43100000</v>
      </c>
      <c r="CX193" s="87">
        <v>43100000</v>
      </c>
      <c r="CY193" s="87">
        <v>43100000</v>
      </c>
      <c r="CZ193" s="87"/>
      <c r="DA193" s="87"/>
      <c r="DB193" s="87"/>
      <c r="DC193" s="87"/>
      <c r="DD193" s="87"/>
      <c r="DE193" s="82">
        <f t="shared" ref="DE193:DH196" si="1664">BQ193+BU193+BZ193+CE193+CI193+CM193+CQ193+CV193+DA193</f>
        <v>25750000</v>
      </c>
      <c r="DF193" s="102">
        <f t="shared" si="1664"/>
        <v>43100000</v>
      </c>
      <c r="DG193" s="102">
        <f t="shared" si="1664"/>
        <v>43100000</v>
      </c>
      <c r="DH193" s="102">
        <f t="shared" si="1664"/>
        <v>43100000</v>
      </c>
      <c r="DI193" s="102"/>
      <c r="DJ193" s="88"/>
      <c r="DK193" s="57"/>
      <c r="DL193" s="88"/>
      <c r="DM193" s="88"/>
      <c r="DN193" s="88"/>
      <c r="DO193" s="88">
        <v>7000000</v>
      </c>
      <c r="DP193" s="88">
        <v>7000000</v>
      </c>
      <c r="DQ193" s="88">
        <v>7000000</v>
      </c>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v>26500000</v>
      </c>
      <c r="EO193" s="88">
        <v>30000000</v>
      </c>
      <c r="EP193" s="88">
        <v>29440000</v>
      </c>
      <c r="EQ193" s="88">
        <v>29440000</v>
      </c>
      <c r="ER193" s="88"/>
      <c r="ES193" s="88"/>
      <c r="ET193" s="87"/>
      <c r="EU193" s="87"/>
      <c r="EV193" s="87"/>
      <c r="EW193" s="82">
        <f t="shared" ref="EW193:EX196" si="1665">DJ193+DN193+DS193+DX193+EB193+EF193+EJ193+EN193+ES193</f>
        <v>26500000</v>
      </c>
      <c r="EX193" s="90">
        <f t="shared" si="1665"/>
        <v>37000000</v>
      </c>
      <c r="EY193" s="90">
        <f t="shared" ref="EY193:EZ196" si="1666">DL193+DP193+DU193+DZ193+ED193+EH193+EL193+EP193+EU193</f>
        <v>36440000</v>
      </c>
      <c r="EZ193" s="90">
        <f t="shared" si="1666"/>
        <v>36440000</v>
      </c>
      <c r="FA193" s="173"/>
      <c r="FB193" s="87"/>
      <c r="FC193" s="88"/>
      <c r="FD193" s="88"/>
      <c r="FE193" s="88"/>
      <c r="FF193" s="133"/>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7"/>
      <c r="GD193" s="87"/>
      <c r="GE193" s="87"/>
      <c r="GF193" s="87"/>
      <c r="GG193" s="87"/>
      <c r="GH193" s="87"/>
      <c r="GI193" s="87"/>
      <c r="GJ193" s="87"/>
      <c r="GK193" s="87">
        <v>27300000</v>
      </c>
      <c r="GL193" s="87">
        <v>42000000</v>
      </c>
      <c r="GM193" s="87">
        <v>39184700</v>
      </c>
      <c r="GN193" s="87">
        <v>39184700</v>
      </c>
      <c r="GO193" s="87"/>
      <c r="GP193" s="87"/>
      <c r="GQ193" s="87"/>
      <c r="GR193" s="87"/>
      <c r="GS193" s="87"/>
      <c r="GT193" s="87"/>
      <c r="GU193" s="82">
        <f t="shared" ref="GU193:GY196" si="1667">FB193+FG193+FL193+FQ193+FV193+GA193+GF193+GK193+GP193</f>
        <v>27300000</v>
      </c>
      <c r="GV193" s="82">
        <f t="shared" ref="GV193" si="1668">FC193+FH193+FM193+FR193+FW193+GB193+GG193+GL193+GQ193</f>
        <v>42000000</v>
      </c>
      <c r="GW193" s="82">
        <f t="shared" ref="GW193" si="1669">FD193+FI193+FN193+FS193+FX193+GC193+GH193+GM193+GR193</f>
        <v>39184700</v>
      </c>
      <c r="GX193" s="82">
        <f t="shared" ref="GX193" si="1670">FE193+FJ193+FO193+FT193+FY193+GD193+GI193+GN193+GS193</f>
        <v>39184700</v>
      </c>
      <c r="GY193" s="792">
        <f t="shared" si="1667"/>
        <v>0</v>
      </c>
      <c r="GZ193" s="792">
        <f t="shared" ref="GZ193:GZ196" si="1671">AC193+BQ193+DJ193+FB193</f>
        <v>0</v>
      </c>
      <c r="HA193" s="792">
        <f t="shared" ref="HA193:HA196" si="1672">AD193+BR193+DK193+FC193</f>
        <v>0</v>
      </c>
      <c r="HB193" s="792">
        <f t="shared" ref="HB193:HB196" si="1673">AE193+BS193+DL193+FD193</f>
        <v>0</v>
      </c>
      <c r="HC193" s="792">
        <f t="shared" ref="HC193:HC196" si="1674">AF193+BT193+DM193+FE193</f>
        <v>0</v>
      </c>
      <c r="HD193" s="792">
        <f t="shared" ref="HD193:HD196" si="1675">FF193</f>
        <v>0</v>
      </c>
      <c r="HE193" s="792">
        <f t="shared" ref="HE193:HE196" si="1676">AG193+BU193+DN193+FG193</f>
        <v>0</v>
      </c>
      <c r="HF193" s="792">
        <f t="shared" ref="HF193:HF196" si="1677">AH193+BV193+DO193+FH193</f>
        <v>7000000</v>
      </c>
      <c r="HG193" s="792">
        <f t="shared" ref="HG193:HG196" si="1678">AI193+BW193+DP193+FI193</f>
        <v>7000000</v>
      </c>
      <c r="HH193" s="792">
        <f>AJ193+BX193+DQ193+FJ193</f>
        <v>7000000</v>
      </c>
      <c r="HI193" s="792">
        <f t="shared" ref="HI193:HI196" si="1679">BY193+DR193+FK193</f>
        <v>0</v>
      </c>
      <c r="HJ193" s="792">
        <f t="shared" ref="HJ193:HJ196" si="1680">AK193+BZ193+DS193+FL193</f>
        <v>0</v>
      </c>
      <c r="HK193" s="792">
        <f t="shared" ref="HK193:HK196" si="1681">AL193+CA193+DT193+FM193</f>
        <v>0</v>
      </c>
      <c r="HL193" s="792">
        <f t="shared" ref="HL193:HL196" si="1682">AM193+CB193+DU193+FN193</f>
        <v>0</v>
      </c>
      <c r="HM193" s="792">
        <f>AN193+CC193+DV193+FO193</f>
        <v>0</v>
      </c>
      <c r="HN193" s="792">
        <f t="shared" ref="HN193:HN196" si="1683">CD193+DW193+FP193</f>
        <v>0</v>
      </c>
      <c r="HO193" s="792">
        <f t="shared" ref="HO193:HO196" si="1684">AO193+CE193+DX193+FQ193</f>
        <v>0</v>
      </c>
      <c r="HP193" s="792">
        <f t="shared" ref="HP193:HP196" si="1685">AP193+CF193+DY193+FR193</f>
        <v>0</v>
      </c>
      <c r="HQ193" s="792">
        <f t="shared" ref="HQ193:HQ196" si="1686">AQ193+CG193+DZ193+FS193</f>
        <v>0</v>
      </c>
      <c r="HR193" s="792">
        <f>FT193+EA193+CH193+AR193</f>
        <v>0</v>
      </c>
      <c r="HS193" s="792">
        <f t="shared" ref="HS193:HS196" si="1687">FU193</f>
        <v>0</v>
      </c>
      <c r="HT193" s="792">
        <f t="shared" ref="HT193:HT196" si="1688">AS193+CI193+EB193+FV193</f>
        <v>0</v>
      </c>
      <c r="HU193" s="792">
        <f t="shared" ref="HU193:HU196" si="1689">AT193+CJ193+EC193+FW193</f>
        <v>0</v>
      </c>
      <c r="HV193" s="792">
        <f t="shared" ref="HV193:HV196" si="1690">AU193+CK193+ED193+FX193</f>
        <v>0</v>
      </c>
      <c r="HW193" s="792">
        <f t="shared" ref="HW193:HW196" si="1691">AV193+CL193+EE193+FY193</f>
        <v>0</v>
      </c>
      <c r="HX193" s="792">
        <f t="shared" ref="HX193:HX196" si="1692">FZ193</f>
        <v>0</v>
      </c>
      <c r="HY193" s="792">
        <f t="shared" ref="HY193:HY196" si="1693">AW193+CM193+EF193+GA193</f>
        <v>0</v>
      </c>
      <c r="HZ193" s="792">
        <f t="shared" ref="HZ193:HZ196" si="1694">AX193+CN193+EG193+GB193</f>
        <v>0</v>
      </c>
      <c r="IA193" s="792">
        <f t="shared" ref="IA193:IA196" si="1695">AY193+CO193+EH193+GC193</f>
        <v>0</v>
      </c>
      <c r="IB193" s="792">
        <f t="shared" ref="IB193:IB196" si="1696">AZ193+CP193+EI193+GD193</f>
        <v>0</v>
      </c>
      <c r="IC193" s="792">
        <f t="shared" ref="IC193:IC196" si="1697">GE193</f>
        <v>0</v>
      </c>
      <c r="ID193" s="792">
        <f t="shared" ref="ID193:ID196" si="1698">BA193+CQ193+EJ193+GF193</f>
        <v>0</v>
      </c>
      <c r="IE193" s="792">
        <f t="shared" ref="IE193:IE196" si="1699">BB193+CR193+EK193+GG193</f>
        <v>0</v>
      </c>
      <c r="IF193" s="792">
        <f t="shared" ref="IF193:IF196" si="1700">BC193+CS193+EL193+GH193</f>
        <v>0</v>
      </c>
      <c r="IG193" s="792">
        <f t="shared" ref="IG193:IG196" si="1701">BD193+CT193+EM193+GI193</f>
        <v>0</v>
      </c>
      <c r="IH193" s="792">
        <f t="shared" ref="IH193:IH196" si="1702">CU193+GJ193</f>
        <v>0</v>
      </c>
      <c r="II193" s="792">
        <f t="shared" ref="II193:II196" si="1703">BE193+CV193+EN193+GK193</f>
        <v>104550000</v>
      </c>
      <c r="IJ193" s="792">
        <f t="shared" ref="IJ193:IJ196" si="1704">BF193+CW193+EO193+GL193</f>
        <v>140100000</v>
      </c>
      <c r="IK193" s="792">
        <f t="shared" ref="IK193:IK196" si="1705">BG193+CX193+EP193+GM193</f>
        <v>111724700</v>
      </c>
      <c r="IL193" s="792">
        <f>GN193+EQ193+CY193+BH193</f>
        <v>111724700</v>
      </c>
      <c r="IM193" s="792">
        <f t="shared" ref="IM193:IM196" si="1706">CZ193+ER193+GO193</f>
        <v>0</v>
      </c>
      <c r="IN193" s="792">
        <f t="shared" ref="IN193:IN196" si="1707">BI193+DA193+ES193+GP193</f>
        <v>0</v>
      </c>
      <c r="IO193" s="792"/>
      <c r="IP193" s="792"/>
      <c r="IQ193" s="792"/>
      <c r="IR193" s="792"/>
      <c r="IS193" s="792">
        <f t="shared" ref="IS193:IS196" si="1708">GZ193+HE193+HJ193+HO193+HT193+HY193+ID193+II193+IN193</f>
        <v>104550000</v>
      </c>
      <c r="IT193" s="792">
        <f t="shared" ref="IT193:IT196" si="1709">HA193+HF193+HK193+HP193+HU193+HZ193+IE193+IJ193+IO193</f>
        <v>147100000</v>
      </c>
      <c r="IU193" s="792">
        <f t="shared" ref="IU193:IU196" si="1710">HB193+HG193+HL193+HQ193+HV193+IA193+IF193+IK193+IP193</f>
        <v>118724700</v>
      </c>
      <c r="IV193" s="792">
        <f>HC193+HH193+HM193+HR193+HW193+IB193+IG193+IL193+IQ193</f>
        <v>118724700</v>
      </c>
      <c r="IW193" s="793">
        <f t="shared" ref="IW193:IW196" si="1711">HD193+HI193+HN193+HS193+HX193+IC193+IH193+IM193+IR193</f>
        <v>0</v>
      </c>
    </row>
    <row r="194" spans="1:257" ht="147.75" customHeight="1" x14ac:dyDescent="0.2">
      <c r="A194" s="346"/>
      <c r="B194" s="346"/>
      <c r="C194" s="286">
        <v>33</v>
      </c>
      <c r="D194" s="265" t="s">
        <v>463</v>
      </c>
      <c r="E194" s="272">
        <v>0</v>
      </c>
      <c r="F194" s="272">
        <v>0</v>
      </c>
      <c r="G194" s="273">
        <v>133</v>
      </c>
      <c r="H194" s="848" t="s">
        <v>464</v>
      </c>
      <c r="I194" s="265" t="s">
        <v>465</v>
      </c>
      <c r="J194" s="300" t="s">
        <v>444</v>
      </c>
      <c r="K194" s="300">
        <v>2</v>
      </c>
      <c r="L194" s="581" t="s">
        <v>58</v>
      </c>
      <c r="M194" s="273">
        <v>0</v>
      </c>
      <c r="N194" s="273">
        <v>12</v>
      </c>
      <c r="O194" s="559">
        <v>12</v>
      </c>
      <c r="P194" s="569">
        <v>12</v>
      </c>
      <c r="Q194" s="559">
        <v>12</v>
      </c>
      <c r="R194" s="275"/>
      <c r="S194" s="569">
        <v>12</v>
      </c>
      <c r="T194" s="559">
        <v>12</v>
      </c>
      <c r="U194" s="559"/>
      <c r="V194" s="569">
        <v>12</v>
      </c>
      <c r="W194" s="559">
        <v>12</v>
      </c>
      <c r="X194" s="581"/>
      <c r="Y194" s="766">
        <v>12</v>
      </c>
      <c r="Z194" s="427">
        <f>BM194/$BM$192</f>
        <v>0.20833333333333334</v>
      </c>
      <c r="AA194" s="272">
        <v>3</v>
      </c>
      <c r="AB194" s="271" t="s">
        <v>455</v>
      </c>
      <c r="AC194" s="45"/>
      <c r="AD194" s="42"/>
      <c r="AE194" s="41"/>
      <c r="AF194" s="41"/>
      <c r="AG194" s="45"/>
      <c r="AH194" s="42"/>
      <c r="AI194" s="42"/>
      <c r="AJ194" s="42"/>
      <c r="AK194" s="45"/>
      <c r="AL194" s="42"/>
      <c r="AM194" s="42"/>
      <c r="AN194" s="42"/>
      <c r="AO194" s="45"/>
      <c r="AP194" s="42"/>
      <c r="AQ194" s="42"/>
      <c r="AR194" s="42"/>
      <c r="AS194" s="45"/>
      <c r="AT194" s="42"/>
      <c r="AU194" s="41"/>
      <c r="AV194" s="41"/>
      <c r="AW194" s="45"/>
      <c r="AX194" s="42"/>
      <c r="AY194" s="42"/>
      <c r="AZ194" s="42"/>
      <c r="BA194" s="45"/>
      <c r="BB194" s="42"/>
      <c r="BC194" s="42"/>
      <c r="BD194" s="42"/>
      <c r="BE194" s="46">
        <v>25000000</v>
      </c>
      <c r="BF194" s="42">
        <v>25000000</v>
      </c>
      <c r="BG194" s="41">
        <v>8500000</v>
      </c>
      <c r="BH194" s="41">
        <v>8500000</v>
      </c>
      <c r="BI194" s="46"/>
      <c r="BJ194" s="47"/>
      <c r="BK194" s="47"/>
      <c r="BL194" s="42"/>
      <c r="BM194" s="40">
        <f>+AC194+AG194+AK194+AO194+AS194+AW194+BA194+BE194+BI194</f>
        <v>25000000</v>
      </c>
      <c r="BN194" s="41">
        <f t="shared" si="1663"/>
        <v>25000000</v>
      </c>
      <c r="BO194" s="41">
        <f t="shared" si="1663"/>
        <v>8500000</v>
      </c>
      <c r="BP194" s="41">
        <f t="shared" si="1663"/>
        <v>8500000</v>
      </c>
      <c r="BQ194" s="87"/>
      <c r="BR194" s="87"/>
      <c r="BS194" s="87"/>
      <c r="BT194" s="87"/>
      <c r="BU194" s="87"/>
      <c r="BV194" s="86"/>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8">
        <v>25750000</v>
      </c>
      <c r="CW194" s="87">
        <v>25750000</v>
      </c>
      <c r="CX194" s="87">
        <v>25750000</v>
      </c>
      <c r="CY194" s="87">
        <v>25750000</v>
      </c>
      <c r="CZ194" s="87"/>
      <c r="DA194" s="87"/>
      <c r="DB194" s="87"/>
      <c r="DC194" s="87"/>
      <c r="DD194" s="87"/>
      <c r="DE194" s="82">
        <f t="shared" si="1664"/>
        <v>25750000</v>
      </c>
      <c r="DF194" s="102">
        <f t="shared" si="1664"/>
        <v>25750000</v>
      </c>
      <c r="DG194" s="102">
        <f t="shared" si="1664"/>
        <v>25750000</v>
      </c>
      <c r="DH194" s="102">
        <f t="shared" si="1664"/>
        <v>25750000</v>
      </c>
      <c r="DI194" s="102"/>
      <c r="DJ194" s="88"/>
      <c r="DK194" s="57"/>
      <c r="DL194" s="88"/>
      <c r="DM194" s="88"/>
      <c r="DN194" s="88"/>
      <c r="DO194" s="88">
        <v>4140000</v>
      </c>
      <c r="DP194" s="88">
        <v>2640000</v>
      </c>
      <c r="DQ194" s="88">
        <v>2640000</v>
      </c>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v>26500000</v>
      </c>
      <c r="EO194" s="88">
        <f>20000000+1500000</f>
        <v>21500000</v>
      </c>
      <c r="EP194" s="88">
        <v>21500000</v>
      </c>
      <c r="EQ194" s="88">
        <v>21500000</v>
      </c>
      <c r="ER194" s="88"/>
      <c r="ES194" s="88"/>
      <c r="ET194" s="87"/>
      <c r="EU194" s="87"/>
      <c r="EV194" s="87"/>
      <c r="EW194" s="82">
        <f t="shared" si="1665"/>
        <v>26500000</v>
      </c>
      <c r="EX194" s="90">
        <f t="shared" si="1665"/>
        <v>25640000</v>
      </c>
      <c r="EY194" s="90">
        <f t="shared" si="1666"/>
        <v>24140000</v>
      </c>
      <c r="EZ194" s="90">
        <f t="shared" si="1666"/>
        <v>24140000</v>
      </c>
      <c r="FA194" s="173"/>
      <c r="FB194" s="87"/>
      <c r="FC194" s="88"/>
      <c r="FD194" s="88"/>
      <c r="FE194" s="88"/>
      <c r="FF194" s="133"/>
      <c r="FG194" s="87"/>
      <c r="FH194" s="87"/>
      <c r="FI194" s="87"/>
      <c r="FJ194" s="87"/>
      <c r="FK194" s="87"/>
      <c r="FL194" s="87"/>
      <c r="FM194" s="87"/>
      <c r="FN194" s="87"/>
      <c r="FO194" s="87"/>
      <c r="FP194" s="87"/>
      <c r="FQ194" s="87"/>
      <c r="FR194" s="87"/>
      <c r="FS194" s="87"/>
      <c r="FT194" s="87"/>
      <c r="FU194" s="87"/>
      <c r="FV194" s="87"/>
      <c r="FW194" s="87"/>
      <c r="FX194" s="87"/>
      <c r="FY194" s="87"/>
      <c r="FZ194" s="87"/>
      <c r="GA194" s="87"/>
      <c r="GB194" s="87"/>
      <c r="GC194" s="87"/>
      <c r="GD194" s="87"/>
      <c r="GE194" s="87"/>
      <c r="GF194" s="87"/>
      <c r="GG194" s="87"/>
      <c r="GH194" s="87"/>
      <c r="GI194" s="87"/>
      <c r="GJ194" s="87"/>
      <c r="GK194" s="87">
        <v>27300000</v>
      </c>
      <c r="GL194" s="87">
        <v>28000000</v>
      </c>
      <c r="GM194" s="87">
        <v>28000000</v>
      </c>
      <c r="GN194" s="87">
        <v>28000000</v>
      </c>
      <c r="GO194" s="87"/>
      <c r="GP194" s="87"/>
      <c r="GQ194" s="87"/>
      <c r="GR194" s="87"/>
      <c r="GS194" s="87"/>
      <c r="GT194" s="87"/>
      <c r="GU194" s="82">
        <f t="shared" si="1667"/>
        <v>27300000</v>
      </c>
      <c r="GV194" s="82">
        <f t="shared" ref="GV194" si="1712">FC194+FH194+FM194+FR194+FW194+GB194+GG194+GL194+GQ194</f>
        <v>28000000</v>
      </c>
      <c r="GW194" s="82">
        <f t="shared" ref="GW194" si="1713">FD194+FI194+FN194+FS194+FX194+GC194+GH194+GM194+GR194</f>
        <v>28000000</v>
      </c>
      <c r="GX194" s="82">
        <f t="shared" ref="GX194" si="1714">FE194+FJ194+FO194+FT194+FY194+GD194+GI194+GN194+GS194</f>
        <v>28000000</v>
      </c>
      <c r="GY194" s="792">
        <f t="shared" si="1667"/>
        <v>0</v>
      </c>
      <c r="GZ194" s="792">
        <f t="shared" si="1671"/>
        <v>0</v>
      </c>
      <c r="HA194" s="792">
        <f t="shared" si="1672"/>
        <v>0</v>
      </c>
      <c r="HB194" s="792">
        <f t="shared" si="1673"/>
        <v>0</v>
      </c>
      <c r="HC194" s="792">
        <f t="shared" si="1674"/>
        <v>0</v>
      </c>
      <c r="HD194" s="792">
        <f t="shared" si="1675"/>
        <v>0</v>
      </c>
      <c r="HE194" s="792">
        <f t="shared" si="1676"/>
        <v>0</v>
      </c>
      <c r="HF194" s="792">
        <f t="shared" si="1677"/>
        <v>4140000</v>
      </c>
      <c r="HG194" s="792">
        <f t="shared" si="1678"/>
        <v>2640000</v>
      </c>
      <c r="HH194" s="792">
        <f>AJ194+BX194+DQ194+FJ194</f>
        <v>2640000</v>
      </c>
      <c r="HI194" s="792">
        <f t="shared" si="1679"/>
        <v>0</v>
      </c>
      <c r="HJ194" s="792">
        <f t="shared" si="1680"/>
        <v>0</v>
      </c>
      <c r="HK194" s="792">
        <f t="shared" si="1681"/>
        <v>0</v>
      </c>
      <c r="HL194" s="792">
        <f t="shared" si="1682"/>
        <v>0</v>
      </c>
      <c r="HM194" s="792">
        <f>AN194+CC194+DV194+FO194</f>
        <v>0</v>
      </c>
      <c r="HN194" s="792">
        <f t="shared" si="1683"/>
        <v>0</v>
      </c>
      <c r="HO194" s="792">
        <f t="shared" si="1684"/>
        <v>0</v>
      </c>
      <c r="HP194" s="792">
        <f t="shared" si="1685"/>
        <v>0</v>
      </c>
      <c r="HQ194" s="792">
        <f t="shared" si="1686"/>
        <v>0</v>
      </c>
      <c r="HR194" s="792">
        <f>FT194+EA194+CH194+AR194</f>
        <v>0</v>
      </c>
      <c r="HS194" s="792">
        <f t="shared" si="1687"/>
        <v>0</v>
      </c>
      <c r="HT194" s="792">
        <f t="shared" si="1688"/>
        <v>0</v>
      </c>
      <c r="HU194" s="792">
        <f t="shared" si="1689"/>
        <v>0</v>
      </c>
      <c r="HV194" s="792">
        <f t="shared" si="1690"/>
        <v>0</v>
      </c>
      <c r="HW194" s="792">
        <f t="shared" si="1691"/>
        <v>0</v>
      </c>
      <c r="HX194" s="792">
        <f t="shared" si="1692"/>
        <v>0</v>
      </c>
      <c r="HY194" s="792">
        <f t="shared" si="1693"/>
        <v>0</v>
      </c>
      <c r="HZ194" s="792">
        <f t="shared" si="1694"/>
        <v>0</v>
      </c>
      <c r="IA194" s="792">
        <f t="shared" si="1695"/>
        <v>0</v>
      </c>
      <c r="IB194" s="792">
        <f t="shared" si="1696"/>
        <v>0</v>
      </c>
      <c r="IC194" s="792">
        <f t="shared" si="1697"/>
        <v>0</v>
      </c>
      <c r="ID194" s="792">
        <f t="shared" si="1698"/>
        <v>0</v>
      </c>
      <c r="IE194" s="792">
        <f t="shared" si="1699"/>
        <v>0</v>
      </c>
      <c r="IF194" s="792">
        <f t="shared" si="1700"/>
        <v>0</v>
      </c>
      <c r="IG194" s="792">
        <f t="shared" si="1701"/>
        <v>0</v>
      </c>
      <c r="IH194" s="792">
        <f t="shared" si="1702"/>
        <v>0</v>
      </c>
      <c r="II194" s="792">
        <f t="shared" si="1703"/>
        <v>104550000</v>
      </c>
      <c r="IJ194" s="792">
        <f t="shared" si="1704"/>
        <v>100250000</v>
      </c>
      <c r="IK194" s="792">
        <f t="shared" si="1705"/>
        <v>83750000</v>
      </c>
      <c r="IL194" s="792">
        <f>GN194+EQ194+CY194+BH194</f>
        <v>83750000</v>
      </c>
      <c r="IM194" s="792">
        <f t="shared" si="1706"/>
        <v>0</v>
      </c>
      <c r="IN194" s="792">
        <f t="shared" si="1707"/>
        <v>0</v>
      </c>
      <c r="IO194" s="792"/>
      <c r="IP194" s="792"/>
      <c r="IQ194" s="792"/>
      <c r="IR194" s="792"/>
      <c r="IS194" s="792">
        <f t="shared" si="1708"/>
        <v>104550000</v>
      </c>
      <c r="IT194" s="792">
        <f t="shared" si="1709"/>
        <v>104390000</v>
      </c>
      <c r="IU194" s="792">
        <f t="shared" si="1710"/>
        <v>86390000</v>
      </c>
      <c r="IV194" s="792">
        <f>HC194+HH194+HM194+HR194+HW194+IB194+IG194+IL194+IQ194</f>
        <v>86390000</v>
      </c>
      <c r="IW194" s="793">
        <f t="shared" si="1711"/>
        <v>0</v>
      </c>
    </row>
    <row r="195" spans="1:257" ht="293.25" customHeight="1" x14ac:dyDescent="0.2">
      <c r="A195" s="346"/>
      <c r="B195" s="346"/>
      <c r="C195" s="286"/>
      <c r="D195" s="272"/>
      <c r="E195" s="272"/>
      <c r="F195" s="272"/>
      <c r="G195" s="273">
        <v>134</v>
      </c>
      <c r="H195" s="848" t="s">
        <v>466</v>
      </c>
      <c r="I195" s="265" t="s">
        <v>467</v>
      </c>
      <c r="J195" s="300" t="s">
        <v>444</v>
      </c>
      <c r="K195" s="300">
        <v>2</v>
      </c>
      <c r="L195" s="581" t="s">
        <v>58</v>
      </c>
      <c r="M195" s="327">
        <v>3600</v>
      </c>
      <c r="N195" s="327">
        <v>4800</v>
      </c>
      <c r="O195" s="559">
        <v>4800</v>
      </c>
      <c r="P195" s="569">
        <v>3924</v>
      </c>
      <c r="Q195" s="559">
        <v>4800</v>
      </c>
      <c r="R195" s="275"/>
      <c r="S195" s="569">
        <v>4483</v>
      </c>
      <c r="T195" s="559">
        <v>4800</v>
      </c>
      <c r="U195" s="559"/>
      <c r="V195" s="569">
        <v>5235</v>
      </c>
      <c r="W195" s="559">
        <v>4800</v>
      </c>
      <c r="X195" s="581"/>
      <c r="Y195" s="766">
        <v>5602</v>
      </c>
      <c r="Z195" s="427">
        <f>BM195/$BM$192</f>
        <v>0.375</v>
      </c>
      <c r="AA195" s="272">
        <v>3</v>
      </c>
      <c r="AB195" s="271" t="s">
        <v>455</v>
      </c>
      <c r="AC195" s="45"/>
      <c r="AD195" s="42"/>
      <c r="AE195" s="41"/>
      <c r="AF195" s="41"/>
      <c r="AG195" s="45"/>
      <c r="AH195" s="42"/>
      <c r="AI195" s="42"/>
      <c r="AJ195" s="42"/>
      <c r="AK195" s="45"/>
      <c r="AL195" s="42"/>
      <c r="AM195" s="42"/>
      <c r="AN195" s="42"/>
      <c r="AO195" s="45"/>
      <c r="AP195" s="42"/>
      <c r="AQ195" s="42"/>
      <c r="AR195" s="42"/>
      <c r="AS195" s="45"/>
      <c r="AT195" s="42"/>
      <c r="AU195" s="41"/>
      <c r="AV195" s="41"/>
      <c r="AW195" s="45"/>
      <c r="AX195" s="42"/>
      <c r="AY195" s="42"/>
      <c r="AZ195" s="42"/>
      <c r="BA195" s="45"/>
      <c r="BB195" s="42"/>
      <c r="BC195" s="42"/>
      <c r="BD195" s="42"/>
      <c r="BE195" s="46">
        <v>45000000</v>
      </c>
      <c r="BF195" s="42">
        <v>45000000</v>
      </c>
      <c r="BG195" s="41">
        <v>12650000</v>
      </c>
      <c r="BH195" s="41">
        <v>12650000</v>
      </c>
      <c r="BI195" s="46"/>
      <c r="BJ195" s="47"/>
      <c r="BK195" s="47"/>
      <c r="BL195" s="42"/>
      <c r="BM195" s="40">
        <f>+AC195+AG195+AK195+AO195+AS195+AW195+BA195+BE195+BI195</f>
        <v>45000000</v>
      </c>
      <c r="BN195" s="41">
        <f t="shared" si="1663"/>
        <v>45000000</v>
      </c>
      <c r="BO195" s="41">
        <f t="shared" si="1663"/>
        <v>12650000</v>
      </c>
      <c r="BP195" s="41">
        <f t="shared" si="1663"/>
        <v>12650000</v>
      </c>
      <c r="BQ195" s="87"/>
      <c r="BR195" s="87"/>
      <c r="BS195" s="87"/>
      <c r="BT195" s="87"/>
      <c r="BU195" s="87"/>
      <c r="BV195" s="86"/>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8">
        <v>46350000</v>
      </c>
      <c r="CW195" s="87">
        <v>71700000</v>
      </c>
      <c r="CX195" s="87">
        <v>69508000</v>
      </c>
      <c r="CY195" s="87">
        <v>69508000</v>
      </c>
      <c r="CZ195" s="87"/>
      <c r="DA195" s="87"/>
      <c r="DB195" s="87"/>
      <c r="DC195" s="87"/>
      <c r="DD195" s="87"/>
      <c r="DE195" s="82">
        <f t="shared" si="1664"/>
        <v>46350000</v>
      </c>
      <c r="DF195" s="102">
        <f t="shared" si="1664"/>
        <v>71700000</v>
      </c>
      <c r="DG195" s="102">
        <f t="shared" si="1664"/>
        <v>69508000</v>
      </c>
      <c r="DH195" s="102">
        <f t="shared" si="1664"/>
        <v>69508000</v>
      </c>
      <c r="DI195" s="102"/>
      <c r="DJ195" s="88"/>
      <c r="DK195" s="57"/>
      <c r="DL195" s="88"/>
      <c r="DM195" s="88"/>
      <c r="DN195" s="88"/>
      <c r="DO195" s="88">
        <v>33860000</v>
      </c>
      <c r="DP195" s="88">
        <v>31760000</v>
      </c>
      <c r="DQ195" s="88">
        <v>31760000</v>
      </c>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v>47800000</v>
      </c>
      <c r="EO195" s="88">
        <v>37100000</v>
      </c>
      <c r="EP195" s="88">
        <v>37100000</v>
      </c>
      <c r="EQ195" s="88">
        <v>37100000</v>
      </c>
      <c r="ER195" s="88"/>
      <c r="ES195" s="88"/>
      <c r="ET195" s="87"/>
      <c r="EU195" s="87"/>
      <c r="EV195" s="87"/>
      <c r="EW195" s="82">
        <f t="shared" si="1665"/>
        <v>47800000</v>
      </c>
      <c r="EX195" s="90">
        <f t="shared" si="1665"/>
        <v>70960000</v>
      </c>
      <c r="EY195" s="90">
        <f t="shared" si="1666"/>
        <v>68860000</v>
      </c>
      <c r="EZ195" s="90">
        <f t="shared" si="1666"/>
        <v>68860000</v>
      </c>
      <c r="FA195" s="173"/>
      <c r="FB195" s="87"/>
      <c r="FC195" s="88"/>
      <c r="FD195" s="88"/>
      <c r="FE195" s="88"/>
      <c r="FF195" s="133"/>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v>49200000</v>
      </c>
      <c r="GL195" s="87">
        <v>66000000</v>
      </c>
      <c r="GM195" s="87">
        <v>65893800</v>
      </c>
      <c r="GN195" s="87">
        <v>65893800</v>
      </c>
      <c r="GO195" s="87"/>
      <c r="GP195" s="87"/>
      <c r="GQ195" s="87"/>
      <c r="GR195" s="87"/>
      <c r="GS195" s="87"/>
      <c r="GT195" s="87"/>
      <c r="GU195" s="82">
        <f t="shared" si="1667"/>
        <v>49200000</v>
      </c>
      <c r="GV195" s="82">
        <f t="shared" ref="GV195" si="1715">FC195+FH195+FM195+FR195+FW195+GB195+GG195+GL195+GQ195</f>
        <v>66000000</v>
      </c>
      <c r="GW195" s="82">
        <f t="shared" ref="GW195" si="1716">FD195+FI195+FN195+FS195+FX195+GC195+GH195+GM195+GR195</f>
        <v>65893800</v>
      </c>
      <c r="GX195" s="82">
        <f t="shared" ref="GX195" si="1717">FE195+FJ195+FO195+FT195+FY195+GD195+GI195+GN195+GS195</f>
        <v>65893800</v>
      </c>
      <c r="GY195" s="792">
        <f t="shared" si="1667"/>
        <v>0</v>
      </c>
      <c r="GZ195" s="792">
        <f t="shared" si="1671"/>
        <v>0</v>
      </c>
      <c r="HA195" s="792">
        <f t="shared" si="1672"/>
        <v>0</v>
      </c>
      <c r="HB195" s="792">
        <f t="shared" si="1673"/>
        <v>0</v>
      </c>
      <c r="HC195" s="792">
        <f t="shared" si="1674"/>
        <v>0</v>
      </c>
      <c r="HD195" s="792">
        <f t="shared" si="1675"/>
        <v>0</v>
      </c>
      <c r="HE195" s="792">
        <f t="shared" si="1676"/>
        <v>0</v>
      </c>
      <c r="HF195" s="792">
        <f t="shared" si="1677"/>
        <v>33860000</v>
      </c>
      <c r="HG195" s="792">
        <f t="shared" si="1678"/>
        <v>31760000</v>
      </c>
      <c r="HH195" s="792">
        <f>AJ195+BX195+DQ195+FJ195</f>
        <v>31760000</v>
      </c>
      <c r="HI195" s="792">
        <f t="shared" si="1679"/>
        <v>0</v>
      </c>
      <c r="HJ195" s="792">
        <f t="shared" si="1680"/>
        <v>0</v>
      </c>
      <c r="HK195" s="792">
        <f t="shared" si="1681"/>
        <v>0</v>
      </c>
      <c r="HL195" s="792">
        <f t="shared" si="1682"/>
        <v>0</v>
      </c>
      <c r="HM195" s="792">
        <f>AN195+CC195+DV195+FO195</f>
        <v>0</v>
      </c>
      <c r="HN195" s="792">
        <f t="shared" si="1683"/>
        <v>0</v>
      </c>
      <c r="HO195" s="792">
        <f t="shared" si="1684"/>
        <v>0</v>
      </c>
      <c r="HP195" s="792">
        <f t="shared" si="1685"/>
        <v>0</v>
      </c>
      <c r="HQ195" s="792">
        <f t="shared" si="1686"/>
        <v>0</v>
      </c>
      <c r="HR195" s="792">
        <f>FT195+EA195+CH195+AR195</f>
        <v>0</v>
      </c>
      <c r="HS195" s="792">
        <f t="shared" si="1687"/>
        <v>0</v>
      </c>
      <c r="HT195" s="792">
        <f t="shared" si="1688"/>
        <v>0</v>
      </c>
      <c r="HU195" s="792">
        <f t="shared" si="1689"/>
        <v>0</v>
      </c>
      <c r="HV195" s="792">
        <f t="shared" si="1690"/>
        <v>0</v>
      </c>
      <c r="HW195" s="792">
        <f t="shared" si="1691"/>
        <v>0</v>
      </c>
      <c r="HX195" s="792">
        <f t="shared" si="1692"/>
        <v>0</v>
      </c>
      <c r="HY195" s="792">
        <f t="shared" si="1693"/>
        <v>0</v>
      </c>
      <c r="HZ195" s="792">
        <f t="shared" si="1694"/>
        <v>0</v>
      </c>
      <c r="IA195" s="792">
        <f t="shared" si="1695"/>
        <v>0</v>
      </c>
      <c r="IB195" s="792">
        <f t="shared" si="1696"/>
        <v>0</v>
      </c>
      <c r="IC195" s="792">
        <f t="shared" si="1697"/>
        <v>0</v>
      </c>
      <c r="ID195" s="792">
        <f t="shared" si="1698"/>
        <v>0</v>
      </c>
      <c r="IE195" s="792">
        <f t="shared" si="1699"/>
        <v>0</v>
      </c>
      <c r="IF195" s="792">
        <f t="shared" si="1700"/>
        <v>0</v>
      </c>
      <c r="IG195" s="792">
        <f t="shared" si="1701"/>
        <v>0</v>
      </c>
      <c r="IH195" s="792">
        <f t="shared" si="1702"/>
        <v>0</v>
      </c>
      <c r="II195" s="792">
        <f t="shared" si="1703"/>
        <v>188350000</v>
      </c>
      <c r="IJ195" s="792">
        <f t="shared" si="1704"/>
        <v>219800000</v>
      </c>
      <c r="IK195" s="792">
        <f t="shared" si="1705"/>
        <v>185151800</v>
      </c>
      <c r="IL195" s="792">
        <f>GN195+EQ195+CY195+BH195</f>
        <v>185151800</v>
      </c>
      <c r="IM195" s="792">
        <f t="shared" si="1706"/>
        <v>0</v>
      </c>
      <c r="IN195" s="792">
        <f t="shared" si="1707"/>
        <v>0</v>
      </c>
      <c r="IO195" s="792"/>
      <c r="IP195" s="792"/>
      <c r="IQ195" s="792"/>
      <c r="IR195" s="792"/>
      <c r="IS195" s="792">
        <f t="shared" si="1708"/>
        <v>188350000</v>
      </c>
      <c r="IT195" s="792">
        <f t="shared" si="1709"/>
        <v>253660000</v>
      </c>
      <c r="IU195" s="792">
        <f t="shared" si="1710"/>
        <v>216911800</v>
      </c>
      <c r="IV195" s="792">
        <f>HC195+HH195+HM195+HR195+HW195+IB195+IG195+IL195+IQ195</f>
        <v>216911800</v>
      </c>
      <c r="IW195" s="793">
        <f t="shared" si="1711"/>
        <v>0</v>
      </c>
    </row>
    <row r="196" spans="1:257" ht="267.75" customHeight="1" x14ac:dyDescent="0.2">
      <c r="A196" s="346"/>
      <c r="B196" s="346"/>
      <c r="C196" s="284">
        <v>31</v>
      </c>
      <c r="D196" s="371" t="s">
        <v>468</v>
      </c>
      <c r="E196" s="348">
        <v>0.249</v>
      </c>
      <c r="F196" s="289">
        <v>0.2</v>
      </c>
      <c r="G196" s="273">
        <v>135</v>
      </c>
      <c r="H196" s="848" t="s">
        <v>469</v>
      </c>
      <c r="I196" s="265" t="s">
        <v>470</v>
      </c>
      <c r="J196" s="300" t="s">
        <v>444</v>
      </c>
      <c r="K196" s="300">
        <v>2</v>
      </c>
      <c r="L196" s="581" t="s">
        <v>58</v>
      </c>
      <c r="M196" s="327">
        <v>12</v>
      </c>
      <c r="N196" s="327">
        <v>12</v>
      </c>
      <c r="O196" s="559">
        <v>12</v>
      </c>
      <c r="P196" s="569">
        <v>12</v>
      </c>
      <c r="Q196" s="559">
        <v>12</v>
      </c>
      <c r="R196" s="275"/>
      <c r="S196" s="569">
        <v>12</v>
      </c>
      <c r="T196" s="559">
        <v>12</v>
      </c>
      <c r="U196" s="559"/>
      <c r="V196" s="569">
        <v>12</v>
      </c>
      <c r="W196" s="559">
        <v>12</v>
      </c>
      <c r="X196" s="581"/>
      <c r="Y196" s="766">
        <v>12</v>
      </c>
      <c r="Z196" s="427">
        <f>BM196/$BM$192</f>
        <v>0.20833333333333334</v>
      </c>
      <c r="AA196" s="272">
        <v>3</v>
      </c>
      <c r="AB196" s="271" t="s">
        <v>455</v>
      </c>
      <c r="AC196" s="45"/>
      <c r="AD196" s="42"/>
      <c r="AE196" s="41"/>
      <c r="AF196" s="41"/>
      <c r="AG196" s="45"/>
      <c r="AH196" s="42"/>
      <c r="AI196" s="42"/>
      <c r="AJ196" s="42"/>
      <c r="AK196" s="45"/>
      <c r="AL196" s="42"/>
      <c r="AM196" s="42"/>
      <c r="AN196" s="42"/>
      <c r="AO196" s="45"/>
      <c r="AP196" s="42"/>
      <c r="AQ196" s="42"/>
      <c r="AR196" s="42"/>
      <c r="AS196" s="45"/>
      <c r="AT196" s="42"/>
      <c r="AU196" s="41"/>
      <c r="AV196" s="41"/>
      <c r="AW196" s="45"/>
      <c r="AX196" s="42"/>
      <c r="AY196" s="42"/>
      <c r="AZ196" s="42"/>
      <c r="BA196" s="45"/>
      <c r="BB196" s="42"/>
      <c r="BC196" s="42"/>
      <c r="BD196" s="42"/>
      <c r="BE196" s="46">
        <v>25000000</v>
      </c>
      <c r="BF196" s="42">
        <v>25000000</v>
      </c>
      <c r="BG196" s="41">
        <v>14667000</v>
      </c>
      <c r="BH196" s="41">
        <v>14667000</v>
      </c>
      <c r="BI196" s="46"/>
      <c r="BJ196" s="47"/>
      <c r="BK196" s="47"/>
      <c r="BL196" s="42"/>
      <c r="BM196" s="40">
        <f>+AC196+AG196+AK196+AO196+AS196+AW196+BA196+BE196+BI196</f>
        <v>25000000</v>
      </c>
      <c r="BN196" s="41">
        <f t="shared" si="1663"/>
        <v>25000000</v>
      </c>
      <c r="BO196" s="41">
        <f t="shared" si="1663"/>
        <v>14667000</v>
      </c>
      <c r="BP196" s="41">
        <f t="shared" si="1663"/>
        <v>14667000</v>
      </c>
      <c r="BQ196" s="87"/>
      <c r="BR196" s="87"/>
      <c r="BS196" s="87"/>
      <c r="BT196" s="87"/>
      <c r="BU196" s="87"/>
      <c r="BV196" s="86"/>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8">
        <v>25750000</v>
      </c>
      <c r="CW196" s="87">
        <v>8050000</v>
      </c>
      <c r="CX196" s="87">
        <v>8050000</v>
      </c>
      <c r="CY196" s="87">
        <v>8050000</v>
      </c>
      <c r="CZ196" s="87"/>
      <c r="DA196" s="87"/>
      <c r="DB196" s="87"/>
      <c r="DC196" s="87"/>
      <c r="DD196" s="87"/>
      <c r="DE196" s="82">
        <f t="shared" si="1664"/>
        <v>25750000</v>
      </c>
      <c r="DF196" s="102">
        <f t="shared" si="1664"/>
        <v>8050000</v>
      </c>
      <c r="DG196" s="102">
        <f t="shared" si="1664"/>
        <v>8050000</v>
      </c>
      <c r="DH196" s="102">
        <f t="shared" si="1664"/>
        <v>8050000</v>
      </c>
      <c r="DI196" s="102"/>
      <c r="DJ196" s="88"/>
      <c r="DK196" s="57"/>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v>26508000</v>
      </c>
      <c r="EO196" s="88">
        <v>31400000</v>
      </c>
      <c r="EP196" s="88">
        <v>31040000</v>
      </c>
      <c r="EQ196" s="88">
        <v>31040000</v>
      </c>
      <c r="ER196" s="88"/>
      <c r="ES196" s="88"/>
      <c r="ET196" s="87"/>
      <c r="EU196" s="87"/>
      <c r="EV196" s="87"/>
      <c r="EW196" s="82">
        <f t="shared" si="1665"/>
        <v>26508000</v>
      </c>
      <c r="EX196" s="90">
        <f t="shared" si="1665"/>
        <v>31400000</v>
      </c>
      <c r="EY196" s="90">
        <f t="shared" si="1666"/>
        <v>31040000</v>
      </c>
      <c r="EZ196" s="90">
        <f t="shared" si="1666"/>
        <v>31040000</v>
      </c>
      <c r="FA196" s="173"/>
      <c r="FB196" s="87"/>
      <c r="FC196" s="88"/>
      <c r="FD196" s="88"/>
      <c r="FE196" s="88"/>
      <c r="FF196" s="133"/>
      <c r="FG196" s="87"/>
      <c r="FH196" s="87"/>
      <c r="FI196" s="87"/>
      <c r="FJ196" s="87"/>
      <c r="FK196" s="87"/>
      <c r="FL196" s="87"/>
      <c r="FM196" s="87"/>
      <c r="FN196" s="87"/>
      <c r="FO196" s="87"/>
      <c r="FP196" s="87"/>
      <c r="FQ196" s="87"/>
      <c r="FR196" s="87"/>
      <c r="FS196" s="87"/>
      <c r="FT196" s="87"/>
      <c r="FU196" s="87"/>
      <c r="FV196" s="87"/>
      <c r="FW196" s="87"/>
      <c r="FX196" s="87"/>
      <c r="FY196" s="87"/>
      <c r="FZ196" s="87"/>
      <c r="GA196" s="87"/>
      <c r="GB196" s="87"/>
      <c r="GC196" s="87"/>
      <c r="GD196" s="87"/>
      <c r="GE196" s="87"/>
      <c r="GF196" s="87"/>
      <c r="GG196" s="87"/>
      <c r="GH196" s="87"/>
      <c r="GI196" s="87"/>
      <c r="GJ196" s="87"/>
      <c r="GK196" s="87">
        <v>27327240</v>
      </c>
      <c r="GL196" s="87">
        <v>32000000</v>
      </c>
      <c r="GM196" s="87">
        <v>32000000</v>
      </c>
      <c r="GN196" s="87">
        <v>32000000</v>
      </c>
      <c r="GO196" s="87"/>
      <c r="GP196" s="87"/>
      <c r="GQ196" s="87"/>
      <c r="GR196" s="87"/>
      <c r="GS196" s="87"/>
      <c r="GT196" s="87"/>
      <c r="GU196" s="82">
        <f t="shared" si="1667"/>
        <v>27327240</v>
      </c>
      <c r="GV196" s="82">
        <f t="shared" ref="GV196" si="1718">FC196+FH196+FM196+FR196+FW196+GB196+GG196+GL196+GQ196</f>
        <v>32000000</v>
      </c>
      <c r="GW196" s="82">
        <f t="shared" ref="GW196" si="1719">FD196+FI196+FN196+FS196+FX196+GC196+GH196+GM196+GR196</f>
        <v>32000000</v>
      </c>
      <c r="GX196" s="82">
        <f t="shared" ref="GX196" si="1720">FE196+FJ196+FO196+FT196+FY196+GD196+GI196+GN196+GS196</f>
        <v>32000000</v>
      </c>
      <c r="GY196" s="792">
        <f t="shared" si="1667"/>
        <v>0</v>
      </c>
      <c r="GZ196" s="792">
        <f t="shared" si="1671"/>
        <v>0</v>
      </c>
      <c r="HA196" s="792">
        <f t="shared" si="1672"/>
        <v>0</v>
      </c>
      <c r="HB196" s="792">
        <f t="shared" si="1673"/>
        <v>0</v>
      </c>
      <c r="HC196" s="792">
        <f t="shared" si="1674"/>
        <v>0</v>
      </c>
      <c r="HD196" s="792">
        <f t="shared" si="1675"/>
        <v>0</v>
      </c>
      <c r="HE196" s="792">
        <f t="shared" si="1676"/>
        <v>0</v>
      </c>
      <c r="HF196" s="792">
        <f t="shared" si="1677"/>
        <v>0</v>
      </c>
      <c r="HG196" s="792">
        <f t="shared" si="1678"/>
        <v>0</v>
      </c>
      <c r="HH196" s="792">
        <f>AJ196+BX196+DQ196+FJ196</f>
        <v>0</v>
      </c>
      <c r="HI196" s="792">
        <f t="shared" si="1679"/>
        <v>0</v>
      </c>
      <c r="HJ196" s="792">
        <f t="shared" si="1680"/>
        <v>0</v>
      </c>
      <c r="HK196" s="792">
        <f t="shared" si="1681"/>
        <v>0</v>
      </c>
      <c r="HL196" s="792">
        <f t="shared" si="1682"/>
        <v>0</v>
      </c>
      <c r="HM196" s="792">
        <f>AN196+CC196+DV196+FO196</f>
        <v>0</v>
      </c>
      <c r="HN196" s="792">
        <f t="shared" si="1683"/>
        <v>0</v>
      </c>
      <c r="HO196" s="792">
        <f t="shared" si="1684"/>
        <v>0</v>
      </c>
      <c r="HP196" s="792">
        <f t="shared" si="1685"/>
        <v>0</v>
      </c>
      <c r="HQ196" s="792">
        <f t="shared" si="1686"/>
        <v>0</v>
      </c>
      <c r="HR196" s="792">
        <f>FT196+EA196+CH196+AR196</f>
        <v>0</v>
      </c>
      <c r="HS196" s="792">
        <f t="shared" si="1687"/>
        <v>0</v>
      </c>
      <c r="HT196" s="792">
        <f t="shared" si="1688"/>
        <v>0</v>
      </c>
      <c r="HU196" s="792">
        <f t="shared" si="1689"/>
        <v>0</v>
      </c>
      <c r="HV196" s="792">
        <f t="shared" si="1690"/>
        <v>0</v>
      </c>
      <c r="HW196" s="792">
        <f t="shared" si="1691"/>
        <v>0</v>
      </c>
      <c r="HX196" s="792">
        <f t="shared" si="1692"/>
        <v>0</v>
      </c>
      <c r="HY196" s="792">
        <f t="shared" si="1693"/>
        <v>0</v>
      </c>
      <c r="HZ196" s="792">
        <f t="shared" si="1694"/>
        <v>0</v>
      </c>
      <c r="IA196" s="792">
        <f t="shared" si="1695"/>
        <v>0</v>
      </c>
      <c r="IB196" s="792">
        <f t="shared" si="1696"/>
        <v>0</v>
      </c>
      <c r="IC196" s="792">
        <f t="shared" si="1697"/>
        <v>0</v>
      </c>
      <c r="ID196" s="792">
        <f t="shared" si="1698"/>
        <v>0</v>
      </c>
      <c r="IE196" s="792">
        <f t="shared" si="1699"/>
        <v>0</v>
      </c>
      <c r="IF196" s="792">
        <f t="shared" si="1700"/>
        <v>0</v>
      </c>
      <c r="IG196" s="792">
        <f t="shared" si="1701"/>
        <v>0</v>
      </c>
      <c r="IH196" s="792">
        <f t="shared" si="1702"/>
        <v>0</v>
      </c>
      <c r="II196" s="792">
        <f t="shared" si="1703"/>
        <v>104585240</v>
      </c>
      <c r="IJ196" s="792">
        <f t="shared" si="1704"/>
        <v>96450000</v>
      </c>
      <c r="IK196" s="792">
        <f t="shared" si="1705"/>
        <v>85757000</v>
      </c>
      <c r="IL196" s="792">
        <f>GN196+EQ196+CY196+BH196</f>
        <v>85757000</v>
      </c>
      <c r="IM196" s="792">
        <f t="shared" si="1706"/>
        <v>0</v>
      </c>
      <c r="IN196" s="792">
        <f t="shared" si="1707"/>
        <v>0</v>
      </c>
      <c r="IO196" s="792"/>
      <c r="IP196" s="792"/>
      <c r="IQ196" s="792"/>
      <c r="IR196" s="792"/>
      <c r="IS196" s="792">
        <f t="shared" si="1708"/>
        <v>104585240</v>
      </c>
      <c r="IT196" s="792">
        <f t="shared" si="1709"/>
        <v>96450000</v>
      </c>
      <c r="IU196" s="792">
        <f t="shared" si="1710"/>
        <v>85757000</v>
      </c>
      <c r="IV196" s="792">
        <f>HC196+HH196+HM196+HR196+HW196+IB196+IG196+IL196+IQ196</f>
        <v>85757000</v>
      </c>
      <c r="IW196" s="793">
        <f t="shared" si="1711"/>
        <v>0</v>
      </c>
    </row>
    <row r="197" spans="1:257" ht="24.75" customHeight="1" x14ac:dyDescent="0.2">
      <c r="A197" s="346"/>
      <c r="B197" s="346"/>
      <c r="C197" s="252">
        <v>38</v>
      </c>
      <c r="D197" s="253" t="s">
        <v>471</v>
      </c>
      <c r="E197" s="311"/>
      <c r="F197" s="311"/>
      <c r="G197" s="255"/>
      <c r="H197" s="255"/>
      <c r="I197" s="255"/>
      <c r="J197" s="255"/>
      <c r="K197" s="255"/>
      <c r="L197" s="255"/>
      <c r="M197" s="255"/>
      <c r="N197" s="255"/>
      <c r="O197" s="255"/>
      <c r="P197" s="255"/>
      <c r="Q197" s="255"/>
      <c r="R197" s="255"/>
      <c r="S197" s="255"/>
      <c r="T197" s="255"/>
      <c r="U197" s="255"/>
      <c r="V197" s="255"/>
      <c r="W197" s="255"/>
      <c r="X197" s="255"/>
      <c r="Y197" s="312"/>
      <c r="Z197" s="255"/>
      <c r="AA197" s="255"/>
      <c r="AB197" s="255"/>
      <c r="AC197" s="195">
        <f t="shared" ref="AC197:BL197" si="1721">SUM(AC198:AC200)</f>
        <v>0</v>
      </c>
      <c r="AD197" s="195">
        <f t="shared" si="1721"/>
        <v>0</v>
      </c>
      <c r="AE197" s="195">
        <f t="shared" si="1721"/>
        <v>0</v>
      </c>
      <c r="AF197" s="195">
        <f t="shared" si="1721"/>
        <v>0</v>
      </c>
      <c r="AG197" s="195">
        <f t="shared" si="1721"/>
        <v>0</v>
      </c>
      <c r="AH197" s="195">
        <f t="shared" si="1721"/>
        <v>0</v>
      </c>
      <c r="AI197" s="195">
        <f t="shared" si="1721"/>
        <v>0</v>
      </c>
      <c r="AJ197" s="195">
        <f t="shared" si="1721"/>
        <v>0</v>
      </c>
      <c r="AK197" s="195">
        <f t="shared" si="1721"/>
        <v>0</v>
      </c>
      <c r="AL197" s="195">
        <f t="shared" si="1721"/>
        <v>0</v>
      </c>
      <c r="AM197" s="195">
        <f t="shared" si="1721"/>
        <v>0</v>
      </c>
      <c r="AN197" s="195">
        <f t="shared" si="1721"/>
        <v>0</v>
      </c>
      <c r="AO197" s="195">
        <f t="shared" si="1721"/>
        <v>0</v>
      </c>
      <c r="AP197" s="195">
        <f t="shared" si="1721"/>
        <v>0</v>
      </c>
      <c r="AQ197" s="195">
        <f t="shared" si="1721"/>
        <v>0</v>
      </c>
      <c r="AR197" s="195">
        <f t="shared" si="1721"/>
        <v>0</v>
      </c>
      <c r="AS197" s="195">
        <f t="shared" si="1721"/>
        <v>0</v>
      </c>
      <c r="AT197" s="195">
        <f t="shared" si="1721"/>
        <v>0</v>
      </c>
      <c r="AU197" s="195">
        <f t="shared" si="1721"/>
        <v>0</v>
      </c>
      <c r="AV197" s="195">
        <f t="shared" si="1721"/>
        <v>0</v>
      </c>
      <c r="AW197" s="195">
        <f t="shared" si="1721"/>
        <v>0</v>
      </c>
      <c r="AX197" s="195">
        <f t="shared" si="1721"/>
        <v>0</v>
      </c>
      <c r="AY197" s="195">
        <f t="shared" si="1721"/>
        <v>0</v>
      </c>
      <c r="AZ197" s="195">
        <f t="shared" si="1721"/>
        <v>0</v>
      </c>
      <c r="BA197" s="195">
        <f t="shared" si="1721"/>
        <v>0</v>
      </c>
      <c r="BB197" s="195">
        <f t="shared" si="1721"/>
        <v>0</v>
      </c>
      <c r="BC197" s="195">
        <f t="shared" si="1721"/>
        <v>0</v>
      </c>
      <c r="BD197" s="195">
        <f t="shared" si="1721"/>
        <v>0</v>
      </c>
      <c r="BE197" s="195">
        <f t="shared" si="1721"/>
        <v>90000000</v>
      </c>
      <c r="BF197" s="195">
        <f t="shared" si="1721"/>
        <v>90000000</v>
      </c>
      <c r="BG197" s="195">
        <f t="shared" si="1721"/>
        <v>61333333</v>
      </c>
      <c r="BH197" s="195">
        <f t="shared" si="1721"/>
        <v>61333333</v>
      </c>
      <c r="BI197" s="195">
        <f t="shared" si="1721"/>
        <v>0</v>
      </c>
      <c r="BJ197" s="195">
        <f t="shared" si="1721"/>
        <v>0</v>
      </c>
      <c r="BK197" s="195">
        <f t="shared" si="1721"/>
        <v>0</v>
      </c>
      <c r="BL197" s="195">
        <f t="shared" si="1721"/>
        <v>0</v>
      </c>
      <c r="BM197" s="195">
        <f t="shared" ref="BM197:DX197" si="1722">SUM(BM198:BM200)</f>
        <v>90000000</v>
      </c>
      <c r="BN197" s="195">
        <f t="shared" si="1722"/>
        <v>90000000</v>
      </c>
      <c r="BO197" s="195">
        <f t="shared" si="1722"/>
        <v>61333333</v>
      </c>
      <c r="BP197" s="195">
        <f t="shared" si="1722"/>
        <v>61333333</v>
      </c>
      <c r="BQ197" s="195">
        <f t="shared" si="1722"/>
        <v>0</v>
      </c>
      <c r="BR197" s="195">
        <f t="shared" si="1722"/>
        <v>0</v>
      </c>
      <c r="BS197" s="195">
        <f t="shared" si="1722"/>
        <v>0</v>
      </c>
      <c r="BT197" s="195">
        <f t="shared" si="1722"/>
        <v>0</v>
      </c>
      <c r="BU197" s="195">
        <f t="shared" si="1722"/>
        <v>0</v>
      </c>
      <c r="BV197" s="195">
        <f t="shared" si="1722"/>
        <v>0</v>
      </c>
      <c r="BW197" s="195">
        <f t="shared" si="1722"/>
        <v>0</v>
      </c>
      <c r="BX197" s="195">
        <f t="shared" si="1722"/>
        <v>0</v>
      </c>
      <c r="BY197" s="195">
        <f t="shared" si="1722"/>
        <v>0</v>
      </c>
      <c r="BZ197" s="195">
        <f t="shared" si="1722"/>
        <v>0</v>
      </c>
      <c r="CA197" s="195">
        <f t="shared" si="1722"/>
        <v>0</v>
      </c>
      <c r="CB197" s="195">
        <f t="shared" si="1722"/>
        <v>0</v>
      </c>
      <c r="CC197" s="195">
        <f t="shared" si="1722"/>
        <v>0</v>
      </c>
      <c r="CD197" s="195">
        <f t="shared" si="1722"/>
        <v>0</v>
      </c>
      <c r="CE197" s="195">
        <f t="shared" si="1722"/>
        <v>0</v>
      </c>
      <c r="CF197" s="195">
        <f t="shared" si="1722"/>
        <v>0</v>
      </c>
      <c r="CG197" s="195">
        <f t="shared" si="1722"/>
        <v>0</v>
      </c>
      <c r="CH197" s="195">
        <f t="shared" si="1722"/>
        <v>0</v>
      </c>
      <c r="CI197" s="195">
        <f t="shared" si="1722"/>
        <v>0</v>
      </c>
      <c r="CJ197" s="195">
        <f t="shared" si="1722"/>
        <v>0</v>
      </c>
      <c r="CK197" s="195">
        <f t="shared" si="1722"/>
        <v>0</v>
      </c>
      <c r="CL197" s="195">
        <f t="shared" si="1722"/>
        <v>0</v>
      </c>
      <c r="CM197" s="195">
        <f t="shared" si="1722"/>
        <v>0</v>
      </c>
      <c r="CN197" s="195">
        <f t="shared" si="1722"/>
        <v>0</v>
      </c>
      <c r="CO197" s="195">
        <f t="shared" si="1722"/>
        <v>0</v>
      </c>
      <c r="CP197" s="195">
        <f t="shared" si="1722"/>
        <v>0</v>
      </c>
      <c r="CQ197" s="195">
        <f t="shared" si="1722"/>
        <v>0</v>
      </c>
      <c r="CR197" s="195">
        <f t="shared" si="1722"/>
        <v>0</v>
      </c>
      <c r="CS197" s="195">
        <f t="shared" si="1722"/>
        <v>0</v>
      </c>
      <c r="CT197" s="195">
        <f t="shared" si="1722"/>
        <v>0</v>
      </c>
      <c r="CU197" s="195">
        <f t="shared" si="1722"/>
        <v>0</v>
      </c>
      <c r="CV197" s="195">
        <f t="shared" si="1722"/>
        <v>92700000</v>
      </c>
      <c r="CW197" s="195">
        <f t="shared" si="1722"/>
        <v>122700000</v>
      </c>
      <c r="CX197" s="195">
        <f t="shared" si="1722"/>
        <v>81028000</v>
      </c>
      <c r="CY197" s="195">
        <f t="shared" si="1722"/>
        <v>81028000</v>
      </c>
      <c r="CZ197" s="195">
        <f t="shared" si="1722"/>
        <v>0</v>
      </c>
      <c r="DA197" s="195">
        <f t="shared" si="1722"/>
        <v>0</v>
      </c>
      <c r="DB197" s="195">
        <f t="shared" si="1722"/>
        <v>0</v>
      </c>
      <c r="DC197" s="195">
        <f t="shared" si="1722"/>
        <v>0</v>
      </c>
      <c r="DD197" s="195">
        <f t="shared" si="1722"/>
        <v>0</v>
      </c>
      <c r="DE197" s="195">
        <f t="shared" si="1722"/>
        <v>92700000</v>
      </c>
      <c r="DF197" s="195">
        <f t="shared" si="1722"/>
        <v>122700000</v>
      </c>
      <c r="DG197" s="195">
        <f t="shared" si="1722"/>
        <v>81028000</v>
      </c>
      <c r="DH197" s="195">
        <f t="shared" si="1722"/>
        <v>81028000</v>
      </c>
      <c r="DI197" s="195">
        <f t="shared" si="1722"/>
        <v>0</v>
      </c>
      <c r="DJ197" s="195">
        <f t="shared" si="1722"/>
        <v>0</v>
      </c>
      <c r="DK197" s="195">
        <f t="shared" si="1722"/>
        <v>0</v>
      </c>
      <c r="DL197" s="195">
        <f t="shared" si="1722"/>
        <v>0</v>
      </c>
      <c r="DM197" s="195">
        <f t="shared" si="1722"/>
        <v>0</v>
      </c>
      <c r="DN197" s="195">
        <f t="shared" si="1722"/>
        <v>0</v>
      </c>
      <c r="DO197" s="195">
        <f t="shared" si="1722"/>
        <v>0</v>
      </c>
      <c r="DP197" s="195">
        <f t="shared" si="1722"/>
        <v>0</v>
      </c>
      <c r="DQ197" s="195">
        <f t="shared" si="1722"/>
        <v>0</v>
      </c>
      <c r="DR197" s="195">
        <f t="shared" si="1722"/>
        <v>0</v>
      </c>
      <c r="DS197" s="195">
        <f t="shared" si="1722"/>
        <v>0</v>
      </c>
      <c r="DT197" s="195">
        <f t="shared" si="1722"/>
        <v>0</v>
      </c>
      <c r="DU197" s="195">
        <f t="shared" si="1722"/>
        <v>0</v>
      </c>
      <c r="DV197" s="195">
        <f t="shared" si="1722"/>
        <v>0</v>
      </c>
      <c r="DW197" s="195">
        <f t="shared" si="1722"/>
        <v>0</v>
      </c>
      <c r="DX197" s="195">
        <f t="shared" si="1722"/>
        <v>0</v>
      </c>
      <c r="DY197" s="195">
        <f t="shared" ref="DY197:EW197" si="1723">SUM(DY198:DY200)</f>
        <v>0</v>
      </c>
      <c r="DZ197" s="195">
        <f t="shared" si="1723"/>
        <v>0</v>
      </c>
      <c r="EA197" s="195">
        <f t="shared" si="1723"/>
        <v>0</v>
      </c>
      <c r="EB197" s="195">
        <f t="shared" si="1723"/>
        <v>0</v>
      </c>
      <c r="EC197" s="195">
        <f t="shared" si="1723"/>
        <v>0</v>
      </c>
      <c r="ED197" s="195">
        <f t="shared" si="1723"/>
        <v>0</v>
      </c>
      <c r="EE197" s="195">
        <f t="shared" si="1723"/>
        <v>0</v>
      </c>
      <c r="EF197" s="195">
        <f t="shared" si="1723"/>
        <v>0</v>
      </c>
      <c r="EG197" s="195">
        <f t="shared" si="1723"/>
        <v>0</v>
      </c>
      <c r="EH197" s="195">
        <f t="shared" si="1723"/>
        <v>0</v>
      </c>
      <c r="EI197" s="195">
        <f t="shared" si="1723"/>
        <v>0</v>
      </c>
      <c r="EJ197" s="195">
        <f t="shared" si="1723"/>
        <v>0</v>
      </c>
      <c r="EK197" s="195">
        <f t="shared" si="1723"/>
        <v>0</v>
      </c>
      <c r="EL197" s="195">
        <f t="shared" si="1723"/>
        <v>0</v>
      </c>
      <c r="EM197" s="195">
        <f t="shared" si="1723"/>
        <v>0</v>
      </c>
      <c r="EN197" s="195">
        <f t="shared" si="1723"/>
        <v>95481000</v>
      </c>
      <c r="EO197" s="195">
        <f t="shared" si="1723"/>
        <v>148649900</v>
      </c>
      <c r="EP197" s="195">
        <f t="shared" si="1723"/>
        <v>109384000</v>
      </c>
      <c r="EQ197" s="195">
        <f t="shared" si="1723"/>
        <v>109384000</v>
      </c>
      <c r="ER197" s="195">
        <f t="shared" si="1723"/>
        <v>0</v>
      </c>
      <c r="ES197" s="195">
        <f t="shared" si="1723"/>
        <v>0</v>
      </c>
      <c r="ET197" s="195">
        <f t="shared" si="1723"/>
        <v>0</v>
      </c>
      <c r="EU197" s="195">
        <f t="shared" si="1723"/>
        <v>0</v>
      </c>
      <c r="EV197" s="195">
        <f t="shared" si="1723"/>
        <v>0</v>
      </c>
      <c r="EW197" s="195">
        <f t="shared" si="1723"/>
        <v>95481000</v>
      </c>
      <c r="EX197" s="195">
        <f t="shared" ref="EX197:IW197" si="1724">SUM(EX198:EX200)</f>
        <v>148649900</v>
      </c>
      <c r="EY197" s="195">
        <f t="shared" si="1724"/>
        <v>109384000</v>
      </c>
      <c r="EZ197" s="195">
        <f t="shared" si="1724"/>
        <v>109384000</v>
      </c>
      <c r="FA197" s="195">
        <f t="shared" si="1724"/>
        <v>0</v>
      </c>
      <c r="FB197" s="195">
        <f t="shared" si="1724"/>
        <v>0</v>
      </c>
      <c r="FC197" s="195">
        <f t="shared" si="1724"/>
        <v>0</v>
      </c>
      <c r="FD197" s="195">
        <f t="shared" si="1724"/>
        <v>0</v>
      </c>
      <c r="FE197" s="195">
        <f t="shared" si="1724"/>
        <v>0</v>
      </c>
      <c r="FF197" s="195">
        <f t="shared" si="1724"/>
        <v>0</v>
      </c>
      <c r="FG197" s="195">
        <f t="shared" si="1724"/>
        <v>0</v>
      </c>
      <c r="FH197" s="195">
        <f t="shared" si="1724"/>
        <v>0</v>
      </c>
      <c r="FI197" s="195">
        <f t="shared" si="1724"/>
        <v>0</v>
      </c>
      <c r="FJ197" s="195">
        <f t="shared" si="1724"/>
        <v>0</v>
      </c>
      <c r="FK197" s="195">
        <f t="shared" si="1724"/>
        <v>0</v>
      </c>
      <c r="FL197" s="195">
        <f t="shared" si="1724"/>
        <v>0</v>
      </c>
      <c r="FM197" s="195">
        <f t="shared" si="1724"/>
        <v>0</v>
      </c>
      <c r="FN197" s="195">
        <f t="shared" si="1724"/>
        <v>0</v>
      </c>
      <c r="FO197" s="195">
        <f t="shared" si="1724"/>
        <v>0</v>
      </c>
      <c r="FP197" s="195">
        <f t="shared" si="1724"/>
        <v>0</v>
      </c>
      <c r="FQ197" s="195">
        <f t="shared" si="1724"/>
        <v>0</v>
      </c>
      <c r="FR197" s="195">
        <f t="shared" si="1724"/>
        <v>0</v>
      </c>
      <c r="FS197" s="195">
        <f t="shared" si="1724"/>
        <v>0</v>
      </c>
      <c r="FT197" s="195">
        <f t="shared" si="1724"/>
        <v>0</v>
      </c>
      <c r="FU197" s="195">
        <f t="shared" si="1724"/>
        <v>0</v>
      </c>
      <c r="FV197" s="195">
        <f t="shared" si="1724"/>
        <v>0</v>
      </c>
      <c r="FW197" s="195">
        <f t="shared" si="1724"/>
        <v>0</v>
      </c>
      <c r="FX197" s="195">
        <f t="shared" si="1724"/>
        <v>0</v>
      </c>
      <c r="FY197" s="195">
        <f t="shared" si="1724"/>
        <v>0</v>
      </c>
      <c r="FZ197" s="195">
        <f t="shared" si="1724"/>
        <v>0</v>
      </c>
      <c r="GA197" s="195">
        <f t="shared" si="1724"/>
        <v>0</v>
      </c>
      <c r="GB197" s="195">
        <f t="shared" si="1724"/>
        <v>0</v>
      </c>
      <c r="GC197" s="195">
        <f t="shared" si="1724"/>
        <v>0</v>
      </c>
      <c r="GD197" s="195">
        <f t="shared" si="1724"/>
        <v>0</v>
      </c>
      <c r="GE197" s="195">
        <f t="shared" si="1724"/>
        <v>0</v>
      </c>
      <c r="GF197" s="195">
        <f t="shared" si="1724"/>
        <v>0</v>
      </c>
      <c r="GG197" s="195">
        <f t="shared" si="1724"/>
        <v>0</v>
      </c>
      <c r="GH197" s="195">
        <f t="shared" si="1724"/>
        <v>0</v>
      </c>
      <c r="GI197" s="195">
        <f t="shared" si="1724"/>
        <v>0</v>
      </c>
      <c r="GJ197" s="195">
        <f t="shared" si="1724"/>
        <v>0</v>
      </c>
      <c r="GK197" s="195">
        <f t="shared" si="1724"/>
        <v>98345430</v>
      </c>
      <c r="GL197" s="195">
        <f t="shared" si="1724"/>
        <v>138000000</v>
      </c>
      <c r="GM197" s="195">
        <f t="shared" si="1724"/>
        <v>137713666</v>
      </c>
      <c r="GN197" s="195">
        <f t="shared" si="1724"/>
        <v>133889732</v>
      </c>
      <c r="GO197" s="195">
        <f t="shared" si="1724"/>
        <v>0</v>
      </c>
      <c r="GP197" s="195">
        <f t="shared" si="1724"/>
        <v>0</v>
      </c>
      <c r="GQ197" s="195">
        <f t="shared" si="1724"/>
        <v>0</v>
      </c>
      <c r="GR197" s="195">
        <f t="shared" si="1724"/>
        <v>0</v>
      </c>
      <c r="GS197" s="195">
        <f t="shared" si="1724"/>
        <v>0</v>
      </c>
      <c r="GT197" s="195">
        <f t="shared" si="1724"/>
        <v>0</v>
      </c>
      <c r="GU197" s="195">
        <f t="shared" si="1724"/>
        <v>98345430</v>
      </c>
      <c r="GV197" s="195">
        <f t="shared" si="1724"/>
        <v>138000000</v>
      </c>
      <c r="GW197" s="195">
        <f t="shared" si="1724"/>
        <v>137713666</v>
      </c>
      <c r="GX197" s="195">
        <f t="shared" si="1724"/>
        <v>133889732</v>
      </c>
      <c r="GY197" s="195">
        <f t="shared" si="1724"/>
        <v>0</v>
      </c>
      <c r="GZ197" s="969">
        <f t="shared" si="1724"/>
        <v>0</v>
      </c>
      <c r="HA197" s="195">
        <f t="shared" si="1724"/>
        <v>0</v>
      </c>
      <c r="HB197" s="195">
        <f t="shared" si="1724"/>
        <v>0</v>
      </c>
      <c r="HC197" s="195">
        <f t="shared" si="1724"/>
        <v>0</v>
      </c>
      <c r="HD197" s="195">
        <f t="shared" si="1724"/>
        <v>0</v>
      </c>
      <c r="HE197" s="195">
        <f t="shared" si="1724"/>
        <v>0</v>
      </c>
      <c r="HF197" s="195">
        <f t="shared" si="1724"/>
        <v>0</v>
      </c>
      <c r="HG197" s="195">
        <f t="shared" si="1724"/>
        <v>0</v>
      </c>
      <c r="HH197" s="195">
        <f t="shared" si="1724"/>
        <v>0</v>
      </c>
      <c r="HI197" s="195">
        <f t="shared" si="1724"/>
        <v>0</v>
      </c>
      <c r="HJ197" s="195">
        <f t="shared" si="1724"/>
        <v>0</v>
      </c>
      <c r="HK197" s="195">
        <f t="shared" si="1724"/>
        <v>0</v>
      </c>
      <c r="HL197" s="195">
        <f t="shared" si="1724"/>
        <v>0</v>
      </c>
      <c r="HM197" s="195">
        <f t="shared" si="1724"/>
        <v>0</v>
      </c>
      <c r="HN197" s="195">
        <f t="shared" si="1724"/>
        <v>0</v>
      </c>
      <c r="HO197" s="195">
        <f t="shared" si="1724"/>
        <v>0</v>
      </c>
      <c r="HP197" s="195">
        <f t="shared" si="1724"/>
        <v>0</v>
      </c>
      <c r="HQ197" s="195">
        <f t="shared" si="1724"/>
        <v>0</v>
      </c>
      <c r="HR197" s="195">
        <f t="shared" si="1724"/>
        <v>0</v>
      </c>
      <c r="HS197" s="195">
        <f t="shared" si="1724"/>
        <v>0</v>
      </c>
      <c r="HT197" s="195">
        <f t="shared" si="1724"/>
        <v>0</v>
      </c>
      <c r="HU197" s="195">
        <f t="shared" si="1724"/>
        <v>0</v>
      </c>
      <c r="HV197" s="195">
        <f t="shared" si="1724"/>
        <v>0</v>
      </c>
      <c r="HW197" s="195">
        <f t="shared" si="1724"/>
        <v>0</v>
      </c>
      <c r="HX197" s="195">
        <f t="shared" si="1724"/>
        <v>0</v>
      </c>
      <c r="HY197" s="195">
        <f t="shared" si="1724"/>
        <v>0</v>
      </c>
      <c r="HZ197" s="195">
        <f t="shared" si="1724"/>
        <v>0</v>
      </c>
      <c r="IA197" s="195">
        <f t="shared" si="1724"/>
        <v>0</v>
      </c>
      <c r="IB197" s="195">
        <f t="shared" si="1724"/>
        <v>0</v>
      </c>
      <c r="IC197" s="195">
        <f t="shared" si="1724"/>
        <v>0</v>
      </c>
      <c r="ID197" s="195">
        <f t="shared" si="1724"/>
        <v>0</v>
      </c>
      <c r="IE197" s="195">
        <f t="shared" si="1724"/>
        <v>0</v>
      </c>
      <c r="IF197" s="195">
        <f t="shared" si="1724"/>
        <v>0</v>
      </c>
      <c r="IG197" s="195">
        <f t="shared" si="1724"/>
        <v>0</v>
      </c>
      <c r="IH197" s="195">
        <f t="shared" si="1724"/>
        <v>0</v>
      </c>
      <c r="II197" s="195">
        <f t="shared" si="1724"/>
        <v>376526430</v>
      </c>
      <c r="IJ197" s="195">
        <f t="shared" si="1724"/>
        <v>499349900</v>
      </c>
      <c r="IK197" s="195">
        <f t="shared" si="1724"/>
        <v>389458999</v>
      </c>
      <c r="IL197" s="195">
        <f t="shared" si="1724"/>
        <v>385635065</v>
      </c>
      <c r="IM197" s="195">
        <f t="shared" si="1724"/>
        <v>0</v>
      </c>
      <c r="IN197" s="195">
        <f t="shared" si="1724"/>
        <v>0</v>
      </c>
      <c r="IO197" s="195">
        <f t="shared" si="1724"/>
        <v>0</v>
      </c>
      <c r="IP197" s="195">
        <f t="shared" si="1724"/>
        <v>0</v>
      </c>
      <c r="IQ197" s="195">
        <f t="shared" si="1724"/>
        <v>0</v>
      </c>
      <c r="IR197" s="195">
        <f t="shared" si="1724"/>
        <v>0</v>
      </c>
      <c r="IS197" s="195">
        <f t="shared" si="1724"/>
        <v>376526430</v>
      </c>
      <c r="IT197" s="195">
        <f t="shared" si="1724"/>
        <v>499349900</v>
      </c>
      <c r="IU197" s="195">
        <f t="shared" si="1724"/>
        <v>389458999</v>
      </c>
      <c r="IV197" s="195">
        <f t="shared" si="1724"/>
        <v>385635065</v>
      </c>
      <c r="IW197" s="194">
        <f t="shared" si="1724"/>
        <v>0</v>
      </c>
    </row>
    <row r="198" spans="1:257" ht="249.75" customHeight="1" x14ac:dyDescent="0.2">
      <c r="A198" s="346"/>
      <c r="B198" s="346"/>
      <c r="C198" s="299">
        <v>22</v>
      </c>
      <c r="D198" s="265" t="s">
        <v>242</v>
      </c>
      <c r="E198" s="300" t="s">
        <v>243</v>
      </c>
      <c r="F198" s="417" t="s">
        <v>247</v>
      </c>
      <c r="G198" s="273">
        <v>136</v>
      </c>
      <c r="H198" s="848" t="s">
        <v>472</v>
      </c>
      <c r="I198" s="265" t="s">
        <v>473</v>
      </c>
      <c r="J198" s="300" t="s">
        <v>444</v>
      </c>
      <c r="K198" s="300">
        <v>2</v>
      </c>
      <c r="L198" s="567" t="s">
        <v>58</v>
      </c>
      <c r="M198" s="272" t="s">
        <v>53</v>
      </c>
      <c r="N198" s="582">
        <v>12</v>
      </c>
      <c r="O198" s="559">
        <v>12</v>
      </c>
      <c r="P198" s="569">
        <v>12</v>
      </c>
      <c r="Q198" s="567">
        <v>12</v>
      </c>
      <c r="R198" s="275"/>
      <c r="S198" s="565">
        <v>12</v>
      </c>
      <c r="T198" s="567">
        <v>12</v>
      </c>
      <c r="U198" s="567"/>
      <c r="V198" s="565">
        <v>8</v>
      </c>
      <c r="W198" s="583">
        <v>12</v>
      </c>
      <c r="X198" s="584"/>
      <c r="Y198" s="767">
        <v>11</v>
      </c>
      <c r="Z198" s="585">
        <f>BM198/$BM$197</f>
        <v>0.27777777777777779</v>
      </c>
      <c r="AA198" s="294">
        <v>3</v>
      </c>
      <c r="AB198" s="374" t="s">
        <v>455</v>
      </c>
      <c r="AC198" s="64"/>
      <c r="AD198" s="42"/>
      <c r="AE198" s="41"/>
      <c r="AF198" s="41"/>
      <c r="AG198" s="64"/>
      <c r="AH198" s="42"/>
      <c r="AI198" s="42"/>
      <c r="AJ198" s="42"/>
      <c r="AK198" s="64"/>
      <c r="AL198" s="42"/>
      <c r="AM198" s="42"/>
      <c r="AN198" s="42"/>
      <c r="AO198" s="64"/>
      <c r="AP198" s="42"/>
      <c r="AQ198" s="42"/>
      <c r="AR198" s="42"/>
      <c r="AS198" s="64"/>
      <c r="AT198" s="42"/>
      <c r="AU198" s="41"/>
      <c r="AV198" s="41"/>
      <c r="AW198" s="64"/>
      <c r="AX198" s="42"/>
      <c r="AY198" s="42"/>
      <c r="AZ198" s="42"/>
      <c r="BA198" s="64"/>
      <c r="BB198" s="42"/>
      <c r="BC198" s="42"/>
      <c r="BD198" s="42"/>
      <c r="BE198" s="46">
        <v>25000000</v>
      </c>
      <c r="BF198" s="41">
        <v>25000000</v>
      </c>
      <c r="BG198" s="41">
        <v>17600000</v>
      </c>
      <c r="BH198" s="41">
        <v>17600000</v>
      </c>
      <c r="BI198" s="51"/>
      <c r="BJ198" s="47"/>
      <c r="BK198" s="47"/>
      <c r="BL198" s="42"/>
      <c r="BM198" s="40">
        <f>+AC198+AG198+AK198+AO198+AS198+AW198+BA198+BE198+BI198</f>
        <v>25000000</v>
      </c>
      <c r="BN198" s="41">
        <f t="shared" ref="BN198:BP200" si="1725">AD198+AH198+AL198+AP198+AT198+AX198+BB198+BF198+BJ198</f>
        <v>25000000</v>
      </c>
      <c r="BO198" s="41">
        <f t="shared" si="1725"/>
        <v>17600000</v>
      </c>
      <c r="BP198" s="41">
        <f t="shared" si="1725"/>
        <v>17600000</v>
      </c>
      <c r="BQ198" s="87"/>
      <c r="BR198" s="87"/>
      <c r="BS198" s="87"/>
      <c r="BT198" s="87"/>
      <c r="BU198" s="87"/>
      <c r="BV198" s="86"/>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8">
        <v>25750000</v>
      </c>
      <c r="CW198" s="87">
        <v>55750000</v>
      </c>
      <c r="CX198" s="87">
        <v>20628000</v>
      </c>
      <c r="CY198" s="87">
        <v>20628000</v>
      </c>
      <c r="CZ198" s="87"/>
      <c r="DA198" s="87"/>
      <c r="DB198" s="87"/>
      <c r="DC198" s="87"/>
      <c r="DD198" s="87"/>
      <c r="DE198" s="82">
        <f t="shared" ref="DE198:DH200" si="1726">BQ198+BU198+BZ198+CE198+CI198+CM198+CQ198+CV198+DA198</f>
        <v>25750000</v>
      </c>
      <c r="DF198" s="102">
        <f t="shared" si="1726"/>
        <v>55750000</v>
      </c>
      <c r="DG198" s="102">
        <f t="shared" si="1726"/>
        <v>20628000</v>
      </c>
      <c r="DH198" s="102">
        <f t="shared" si="1726"/>
        <v>20628000</v>
      </c>
      <c r="DI198" s="102"/>
      <c r="DJ198" s="88"/>
      <c r="DK198" s="57"/>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v>26522500</v>
      </c>
      <c r="EO198" s="88">
        <v>42649900</v>
      </c>
      <c r="EP198" s="88">
        <v>28649900</v>
      </c>
      <c r="EQ198" s="88">
        <v>28649900</v>
      </c>
      <c r="ER198" s="88"/>
      <c r="ES198" s="88"/>
      <c r="ET198" s="87"/>
      <c r="EU198" s="87"/>
      <c r="EV198" s="87"/>
      <c r="EW198" s="82">
        <f t="shared" ref="EW198:EX200" si="1727">DJ198+DN198+DS198+DX198+EB198+EF198+EJ198+EN198+ES198</f>
        <v>26522500</v>
      </c>
      <c r="EX198" s="90">
        <f t="shared" si="1727"/>
        <v>42649900</v>
      </c>
      <c r="EY198" s="90">
        <f t="shared" ref="EY198:EZ200" si="1728">DL198+DP198+DU198+DZ198+ED198+EH198+EL198+EP198+EU198</f>
        <v>28649900</v>
      </c>
      <c r="EZ198" s="90">
        <f t="shared" si="1728"/>
        <v>28649900</v>
      </c>
      <c r="FA198" s="173"/>
      <c r="FB198" s="87"/>
      <c r="FC198" s="88"/>
      <c r="FD198" s="88"/>
      <c r="FE198" s="88"/>
      <c r="FF198" s="133"/>
      <c r="FG198" s="87"/>
      <c r="FH198" s="87"/>
      <c r="FI198" s="87"/>
      <c r="FJ198" s="87"/>
      <c r="FK198" s="87"/>
      <c r="FL198" s="87"/>
      <c r="FM198" s="87"/>
      <c r="FN198" s="87"/>
      <c r="FO198" s="87"/>
      <c r="FP198" s="87"/>
      <c r="FQ198" s="87"/>
      <c r="FR198" s="87"/>
      <c r="FS198" s="87"/>
      <c r="FT198" s="87"/>
      <c r="FU198" s="87"/>
      <c r="FV198" s="87"/>
      <c r="FW198" s="87"/>
      <c r="FX198" s="87"/>
      <c r="FY198" s="87"/>
      <c r="FZ198" s="87"/>
      <c r="GA198" s="87"/>
      <c r="GB198" s="87"/>
      <c r="GC198" s="87"/>
      <c r="GD198" s="87"/>
      <c r="GE198" s="87"/>
      <c r="GF198" s="87"/>
      <c r="GG198" s="87"/>
      <c r="GH198" s="87"/>
      <c r="GI198" s="87"/>
      <c r="GJ198" s="87"/>
      <c r="GK198" s="87">
        <v>27300000</v>
      </c>
      <c r="GL198" s="87">
        <v>54000000</v>
      </c>
      <c r="GM198" s="87">
        <v>53733666</v>
      </c>
      <c r="GN198" s="87">
        <v>53733666</v>
      </c>
      <c r="GO198" s="87"/>
      <c r="GP198" s="87"/>
      <c r="GQ198" s="87"/>
      <c r="GR198" s="87"/>
      <c r="GS198" s="87"/>
      <c r="GT198" s="87"/>
      <c r="GU198" s="82">
        <f t="shared" ref="GU198:GY200" si="1729">FB198+FG198+FL198+FQ198+FV198+GA198+GF198+GK198+GP198</f>
        <v>27300000</v>
      </c>
      <c r="GV198" s="82">
        <f t="shared" ref="GV198" si="1730">FC198+FH198+FM198+FR198+FW198+GB198+GG198+GL198+GQ198</f>
        <v>54000000</v>
      </c>
      <c r="GW198" s="82">
        <f t="shared" ref="GW198" si="1731">FD198+FI198+FN198+FS198+FX198+GC198+GH198+GM198+GR198</f>
        <v>53733666</v>
      </c>
      <c r="GX198" s="82">
        <f t="shared" ref="GX198" si="1732">FE198+FJ198+FO198+FT198+FY198+GD198+GI198+GN198+GS198</f>
        <v>53733666</v>
      </c>
      <c r="GY198" s="792">
        <f t="shared" si="1729"/>
        <v>0</v>
      </c>
      <c r="GZ198" s="792">
        <f t="shared" ref="GZ198:GZ200" si="1733">AC198+BQ198+DJ198+FB198</f>
        <v>0</v>
      </c>
      <c r="HA198" s="792">
        <f t="shared" ref="HA198:HA200" si="1734">AD198+BR198+DK198+FC198</f>
        <v>0</v>
      </c>
      <c r="HB198" s="792">
        <f t="shared" ref="HB198:HB200" si="1735">AE198+BS198+DL198+FD198</f>
        <v>0</v>
      </c>
      <c r="HC198" s="792">
        <f t="shared" ref="HC198:HC200" si="1736">AF198+BT198+DM198+FE198</f>
        <v>0</v>
      </c>
      <c r="HD198" s="792">
        <f t="shared" ref="HD198:HD200" si="1737">FF198</f>
        <v>0</v>
      </c>
      <c r="HE198" s="792">
        <f t="shared" ref="HE198:HE200" si="1738">AG198+BU198+DN198+FG198</f>
        <v>0</v>
      </c>
      <c r="HF198" s="792">
        <f t="shared" ref="HF198:HF200" si="1739">AH198+BV198+DO198+FH198</f>
        <v>0</v>
      </c>
      <c r="HG198" s="792">
        <f t="shared" ref="HG198:HG200" si="1740">AI198+BW198+DP198+FI198</f>
        <v>0</v>
      </c>
      <c r="HH198" s="792">
        <f>AJ198+BX198+DQ198+FJ198</f>
        <v>0</v>
      </c>
      <c r="HI198" s="792">
        <f t="shared" ref="HI198:HI200" si="1741">BY198+DR198+FK198</f>
        <v>0</v>
      </c>
      <c r="HJ198" s="792">
        <f t="shared" ref="HJ198:HJ200" si="1742">AK198+BZ198+DS198+FL198</f>
        <v>0</v>
      </c>
      <c r="HK198" s="792">
        <f t="shared" ref="HK198:HK200" si="1743">AL198+CA198+DT198+FM198</f>
        <v>0</v>
      </c>
      <c r="HL198" s="792">
        <f t="shared" ref="HL198:HL200" si="1744">AM198+CB198+DU198+FN198</f>
        <v>0</v>
      </c>
      <c r="HM198" s="792">
        <f>AN198+CC198+DV198+FO198</f>
        <v>0</v>
      </c>
      <c r="HN198" s="792">
        <f t="shared" ref="HN198:HN200" si="1745">CD198+DW198+FP198</f>
        <v>0</v>
      </c>
      <c r="HO198" s="792">
        <f t="shared" ref="HO198:HO200" si="1746">AO198+CE198+DX198+FQ198</f>
        <v>0</v>
      </c>
      <c r="HP198" s="792">
        <f t="shared" ref="HP198:HP200" si="1747">AP198+CF198+DY198+FR198</f>
        <v>0</v>
      </c>
      <c r="HQ198" s="792">
        <f t="shared" ref="HQ198:HQ200" si="1748">AQ198+CG198+DZ198+FS198</f>
        <v>0</v>
      </c>
      <c r="HR198" s="792">
        <f>FT198+EA198+CH198+AR198</f>
        <v>0</v>
      </c>
      <c r="HS198" s="792">
        <f t="shared" ref="HS198:HS200" si="1749">FU198</f>
        <v>0</v>
      </c>
      <c r="HT198" s="792">
        <f t="shared" ref="HT198:HT200" si="1750">AS198+CI198+EB198+FV198</f>
        <v>0</v>
      </c>
      <c r="HU198" s="792">
        <f t="shared" ref="HU198:HU200" si="1751">AT198+CJ198+EC198+FW198</f>
        <v>0</v>
      </c>
      <c r="HV198" s="792">
        <f t="shared" ref="HV198:HV200" si="1752">AU198+CK198+ED198+FX198</f>
        <v>0</v>
      </c>
      <c r="HW198" s="792">
        <f t="shared" ref="HW198:HW200" si="1753">AV198+CL198+EE198+FY198</f>
        <v>0</v>
      </c>
      <c r="HX198" s="792">
        <f t="shared" ref="HX198:HX200" si="1754">FZ198</f>
        <v>0</v>
      </c>
      <c r="HY198" s="792">
        <f t="shared" ref="HY198:HY200" si="1755">AW198+CM198+EF198+GA198</f>
        <v>0</v>
      </c>
      <c r="HZ198" s="792">
        <f t="shared" ref="HZ198:HZ200" si="1756">AX198+CN198+EG198+GB198</f>
        <v>0</v>
      </c>
      <c r="IA198" s="792">
        <f t="shared" ref="IA198:IA200" si="1757">AY198+CO198+EH198+GC198</f>
        <v>0</v>
      </c>
      <c r="IB198" s="792">
        <f t="shared" ref="IB198:IB200" si="1758">AZ198+CP198+EI198+GD198</f>
        <v>0</v>
      </c>
      <c r="IC198" s="792">
        <f t="shared" ref="IC198:IC200" si="1759">GE198</f>
        <v>0</v>
      </c>
      <c r="ID198" s="792">
        <f t="shared" ref="ID198:ID200" si="1760">BA198+CQ198+EJ198+GF198</f>
        <v>0</v>
      </c>
      <c r="IE198" s="792">
        <f t="shared" ref="IE198:IE200" si="1761">BB198+CR198+EK198+GG198</f>
        <v>0</v>
      </c>
      <c r="IF198" s="792">
        <f t="shared" ref="IF198:IF200" si="1762">BC198+CS198+EL198+GH198</f>
        <v>0</v>
      </c>
      <c r="IG198" s="792">
        <f t="shared" ref="IG198:IG200" si="1763">BD198+CT198+EM198+GI198</f>
        <v>0</v>
      </c>
      <c r="IH198" s="792">
        <f t="shared" ref="IH198:IH200" si="1764">CU198+GJ198</f>
        <v>0</v>
      </c>
      <c r="II198" s="792">
        <f t="shared" ref="II198:II200" si="1765">BE198+CV198+EN198+GK198</f>
        <v>104572500</v>
      </c>
      <c r="IJ198" s="792">
        <f t="shared" ref="IJ198:IJ200" si="1766">BF198+CW198+EO198+GL198</f>
        <v>177399900</v>
      </c>
      <c r="IK198" s="792">
        <f t="shared" ref="IK198:IK200" si="1767">BG198+CX198+EP198+GM198</f>
        <v>120611566</v>
      </c>
      <c r="IL198" s="792">
        <f>GN198+EQ198+CY198+BH198</f>
        <v>120611566</v>
      </c>
      <c r="IM198" s="792">
        <f t="shared" ref="IM198:IM200" si="1768">CZ198+ER198+GO198</f>
        <v>0</v>
      </c>
      <c r="IN198" s="792">
        <f t="shared" ref="IN198:IN200" si="1769">BI198+DA198+ES198+GP198</f>
        <v>0</v>
      </c>
      <c r="IO198" s="792"/>
      <c r="IP198" s="792"/>
      <c r="IQ198" s="792"/>
      <c r="IR198" s="792"/>
      <c r="IS198" s="792">
        <f t="shared" ref="IS198:IS200" si="1770">GZ198+HE198+HJ198+HO198+HT198+HY198+ID198+II198+IN198</f>
        <v>104572500</v>
      </c>
      <c r="IT198" s="792">
        <f t="shared" ref="IT198:IT200" si="1771">HA198+HF198+HK198+HP198+HU198+HZ198+IE198+IJ198+IO198</f>
        <v>177399900</v>
      </c>
      <c r="IU198" s="792">
        <f t="shared" ref="IU198:IU200" si="1772">HB198+HG198+HL198+HQ198+HV198+IA198+IF198+IK198+IP198</f>
        <v>120611566</v>
      </c>
      <c r="IV198" s="792">
        <f>HC198+HH198+HM198+HR198+HW198+IB198+IG198+IL198+IQ198</f>
        <v>120611566</v>
      </c>
      <c r="IW198" s="793">
        <f t="shared" ref="IW198:IW200" si="1773">HD198+HI198+HN198+HS198+HX198+IC198+IH198+IM198+IR198</f>
        <v>0</v>
      </c>
    </row>
    <row r="199" spans="1:257" ht="330.75" customHeight="1" x14ac:dyDescent="0.2">
      <c r="A199" s="346"/>
      <c r="B199" s="346"/>
      <c r="C199" s="299">
        <v>10</v>
      </c>
      <c r="D199" s="265" t="s">
        <v>237</v>
      </c>
      <c r="E199" s="267" t="s">
        <v>238</v>
      </c>
      <c r="F199" s="408" t="s">
        <v>239</v>
      </c>
      <c r="G199" s="273">
        <v>137</v>
      </c>
      <c r="H199" s="848" t="s">
        <v>474</v>
      </c>
      <c r="I199" s="265" t="s">
        <v>475</v>
      </c>
      <c r="J199" s="300" t="s">
        <v>444</v>
      </c>
      <c r="K199" s="300">
        <v>2</v>
      </c>
      <c r="L199" s="567" t="s">
        <v>58</v>
      </c>
      <c r="M199" s="272">
        <v>0</v>
      </c>
      <c r="N199" s="582">
        <v>12</v>
      </c>
      <c r="O199" s="559">
        <v>12</v>
      </c>
      <c r="P199" s="569">
        <v>12</v>
      </c>
      <c r="Q199" s="567">
        <v>12</v>
      </c>
      <c r="R199" s="275"/>
      <c r="S199" s="565">
        <v>12</v>
      </c>
      <c r="T199" s="567">
        <v>12</v>
      </c>
      <c r="U199" s="567"/>
      <c r="V199" s="565">
        <v>8</v>
      </c>
      <c r="W199" s="567">
        <v>12</v>
      </c>
      <c r="X199" s="584"/>
      <c r="Y199" s="767">
        <v>11</v>
      </c>
      <c r="Z199" s="585">
        <f>BM199/$BM$197</f>
        <v>0.44444444444444442</v>
      </c>
      <c r="AA199" s="272">
        <v>3</v>
      </c>
      <c r="AB199" s="374" t="s">
        <v>455</v>
      </c>
      <c r="AC199" s="64"/>
      <c r="AD199" s="42"/>
      <c r="AE199" s="41"/>
      <c r="AF199" s="41"/>
      <c r="AG199" s="64"/>
      <c r="AH199" s="42"/>
      <c r="AI199" s="42"/>
      <c r="AJ199" s="42"/>
      <c r="AK199" s="64"/>
      <c r="AL199" s="42"/>
      <c r="AM199" s="42"/>
      <c r="AN199" s="42"/>
      <c r="AO199" s="64"/>
      <c r="AP199" s="42"/>
      <c r="AQ199" s="42"/>
      <c r="AR199" s="42"/>
      <c r="AS199" s="64"/>
      <c r="AT199" s="42"/>
      <c r="AU199" s="41"/>
      <c r="AV199" s="41"/>
      <c r="AW199" s="64"/>
      <c r="AX199" s="42"/>
      <c r="AY199" s="42"/>
      <c r="AZ199" s="42"/>
      <c r="BA199" s="64"/>
      <c r="BB199" s="42"/>
      <c r="BC199" s="42"/>
      <c r="BD199" s="42"/>
      <c r="BE199" s="46">
        <v>40000000</v>
      </c>
      <c r="BF199" s="41">
        <v>40000000</v>
      </c>
      <c r="BG199" s="41">
        <v>27150000</v>
      </c>
      <c r="BH199" s="41">
        <v>27150000</v>
      </c>
      <c r="BI199" s="51"/>
      <c r="BJ199" s="47"/>
      <c r="BK199" s="47"/>
      <c r="BL199" s="42"/>
      <c r="BM199" s="40">
        <f>+AC199+AG199+AK199+AO199+AS199+AW199+BA199+BE199+BI199</f>
        <v>40000000</v>
      </c>
      <c r="BN199" s="41">
        <f t="shared" si="1725"/>
        <v>40000000</v>
      </c>
      <c r="BO199" s="41">
        <f t="shared" si="1725"/>
        <v>27150000</v>
      </c>
      <c r="BP199" s="41">
        <f t="shared" si="1725"/>
        <v>27150000</v>
      </c>
      <c r="BQ199" s="87"/>
      <c r="BR199" s="87"/>
      <c r="BS199" s="87"/>
      <c r="BT199" s="87"/>
      <c r="BU199" s="87"/>
      <c r="BV199" s="86"/>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8">
        <v>41200000</v>
      </c>
      <c r="CW199" s="87">
        <v>41200000</v>
      </c>
      <c r="CX199" s="87">
        <v>38560000</v>
      </c>
      <c r="CY199" s="87">
        <v>38560000</v>
      </c>
      <c r="CZ199" s="87"/>
      <c r="DA199" s="87"/>
      <c r="DB199" s="87"/>
      <c r="DC199" s="87"/>
      <c r="DD199" s="87"/>
      <c r="DE199" s="82">
        <f t="shared" si="1726"/>
        <v>41200000</v>
      </c>
      <c r="DF199" s="102">
        <f t="shared" si="1726"/>
        <v>41200000</v>
      </c>
      <c r="DG199" s="102">
        <f t="shared" si="1726"/>
        <v>38560000</v>
      </c>
      <c r="DH199" s="102">
        <f t="shared" si="1726"/>
        <v>38560000</v>
      </c>
      <c r="DI199" s="102"/>
      <c r="DJ199" s="88"/>
      <c r="DK199" s="57"/>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v>42436000</v>
      </c>
      <c r="EO199" s="88">
        <v>53000000</v>
      </c>
      <c r="EP199" s="88">
        <v>45094100</v>
      </c>
      <c r="EQ199" s="88">
        <v>45094100</v>
      </c>
      <c r="ER199" s="88"/>
      <c r="ES199" s="88"/>
      <c r="ET199" s="87"/>
      <c r="EU199" s="87"/>
      <c r="EV199" s="87"/>
      <c r="EW199" s="82">
        <f t="shared" si="1727"/>
        <v>42436000</v>
      </c>
      <c r="EX199" s="90">
        <f t="shared" si="1727"/>
        <v>53000000</v>
      </c>
      <c r="EY199" s="90">
        <f t="shared" si="1728"/>
        <v>45094100</v>
      </c>
      <c r="EZ199" s="90">
        <f t="shared" si="1728"/>
        <v>45094100</v>
      </c>
      <c r="FA199" s="173"/>
      <c r="FB199" s="87"/>
      <c r="FC199" s="88"/>
      <c r="FD199" s="88"/>
      <c r="FE199" s="88"/>
      <c r="FF199" s="133"/>
      <c r="FG199" s="87"/>
      <c r="FH199" s="87"/>
      <c r="FI199" s="87"/>
      <c r="FJ199" s="87"/>
      <c r="FK199" s="87"/>
      <c r="FL199" s="87"/>
      <c r="FM199" s="87"/>
      <c r="FN199" s="87"/>
      <c r="FO199" s="87"/>
      <c r="FP199" s="87"/>
      <c r="FQ199" s="87"/>
      <c r="FR199" s="87"/>
      <c r="FS199" s="87"/>
      <c r="FT199" s="87"/>
      <c r="FU199" s="87"/>
      <c r="FV199" s="87"/>
      <c r="FW199" s="87"/>
      <c r="FX199" s="87"/>
      <c r="FY199" s="87"/>
      <c r="FZ199" s="87"/>
      <c r="GA199" s="87"/>
      <c r="GB199" s="87"/>
      <c r="GC199" s="87"/>
      <c r="GD199" s="87"/>
      <c r="GE199" s="87"/>
      <c r="GF199" s="87"/>
      <c r="GG199" s="87"/>
      <c r="GH199" s="87"/>
      <c r="GI199" s="87"/>
      <c r="GJ199" s="87"/>
      <c r="GK199" s="87">
        <v>43700000</v>
      </c>
      <c r="GL199" s="87">
        <v>56000000</v>
      </c>
      <c r="GM199" s="87">
        <v>56000000</v>
      </c>
      <c r="GN199" s="87">
        <v>52176066</v>
      </c>
      <c r="GO199" s="87"/>
      <c r="GP199" s="87"/>
      <c r="GQ199" s="87"/>
      <c r="GR199" s="87"/>
      <c r="GS199" s="87"/>
      <c r="GT199" s="87"/>
      <c r="GU199" s="82">
        <f t="shared" si="1729"/>
        <v>43700000</v>
      </c>
      <c r="GV199" s="82">
        <f t="shared" ref="GV199" si="1774">FC199+FH199+FM199+FR199+FW199+GB199+GG199+GL199+GQ199</f>
        <v>56000000</v>
      </c>
      <c r="GW199" s="82">
        <f t="shared" ref="GW199" si="1775">FD199+FI199+FN199+FS199+FX199+GC199+GH199+GM199+GR199</f>
        <v>56000000</v>
      </c>
      <c r="GX199" s="82">
        <f t="shared" ref="GX199" si="1776">FE199+FJ199+FO199+FT199+FY199+GD199+GI199+GN199+GS199</f>
        <v>52176066</v>
      </c>
      <c r="GY199" s="792">
        <f t="shared" si="1729"/>
        <v>0</v>
      </c>
      <c r="GZ199" s="792">
        <f t="shared" si="1733"/>
        <v>0</v>
      </c>
      <c r="HA199" s="792">
        <f t="shared" si="1734"/>
        <v>0</v>
      </c>
      <c r="HB199" s="792">
        <f t="shared" si="1735"/>
        <v>0</v>
      </c>
      <c r="HC199" s="792">
        <f t="shared" si="1736"/>
        <v>0</v>
      </c>
      <c r="HD199" s="792">
        <f t="shared" si="1737"/>
        <v>0</v>
      </c>
      <c r="HE199" s="792">
        <f t="shared" si="1738"/>
        <v>0</v>
      </c>
      <c r="HF199" s="792">
        <f t="shared" si="1739"/>
        <v>0</v>
      </c>
      <c r="HG199" s="792">
        <f t="shared" si="1740"/>
        <v>0</v>
      </c>
      <c r="HH199" s="792">
        <f>AJ199+BX199+DQ199+FJ199</f>
        <v>0</v>
      </c>
      <c r="HI199" s="792">
        <f t="shared" si="1741"/>
        <v>0</v>
      </c>
      <c r="HJ199" s="792">
        <f t="shared" si="1742"/>
        <v>0</v>
      </c>
      <c r="HK199" s="792">
        <f t="shared" si="1743"/>
        <v>0</v>
      </c>
      <c r="HL199" s="792">
        <f t="shared" si="1744"/>
        <v>0</v>
      </c>
      <c r="HM199" s="792">
        <f>AN199+CC199+DV199+FO199</f>
        <v>0</v>
      </c>
      <c r="HN199" s="792">
        <f t="shared" si="1745"/>
        <v>0</v>
      </c>
      <c r="HO199" s="792">
        <f t="shared" si="1746"/>
        <v>0</v>
      </c>
      <c r="HP199" s="792">
        <f t="shared" si="1747"/>
        <v>0</v>
      </c>
      <c r="HQ199" s="792">
        <f t="shared" si="1748"/>
        <v>0</v>
      </c>
      <c r="HR199" s="792">
        <f>FT199+EA199+CH199+AR199</f>
        <v>0</v>
      </c>
      <c r="HS199" s="792">
        <f t="shared" si="1749"/>
        <v>0</v>
      </c>
      <c r="HT199" s="792">
        <f t="shared" si="1750"/>
        <v>0</v>
      </c>
      <c r="HU199" s="792">
        <f t="shared" si="1751"/>
        <v>0</v>
      </c>
      <c r="HV199" s="792">
        <f t="shared" si="1752"/>
        <v>0</v>
      </c>
      <c r="HW199" s="792">
        <f t="shared" si="1753"/>
        <v>0</v>
      </c>
      <c r="HX199" s="792">
        <f t="shared" si="1754"/>
        <v>0</v>
      </c>
      <c r="HY199" s="792">
        <f t="shared" si="1755"/>
        <v>0</v>
      </c>
      <c r="HZ199" s="792">
        <f t="shared" si="1756"/>
        <v>0</v>
      </c>
      <c r="IA199" s="792">
        <f t="shared" si="1757"/>
        <v>0</v>
      </c>
      <c r="IB199" s="792">
        <f t="shared" si="1758"/>
        <v>0</v>
      </c>
      <c r="IC199" s="792">
        <f t="shared" si="1759"/>
        <v>0</v>
      </c>
      <c r="ID199" s="792">
        <f t="shared" si="1760"/>
        <v>0</v>
      </c>
      <c r="IE199" s="792">
        <f t="shared" si="1761"/>
        <v>0</v>
      </c>
      <c r="IF199" s="792">
        <f t="shared" si="1762"/>
        <v>0</v>
      </c>
      <c r="IG199" s="792">
        <f t="shared" si="1763"/>
        <v>0</v>
      </c>
      <c r="IH199" s="792">
        <f t="shared" si="1764"/>
        <v>0</v>
      </c>
      <c r="II199" s="792">
        <f t="shared" si="1765"/>
        <v>167336000</v>
      </c>
      <c r="IJ199" s="792">
        <f t="shared" si="1766"/>
        <v>190200000</v>
      </c>
      <c r="IK199" s="792">
        <f t="shared" si="1767"/>
        <v>166804100</v>
      </c>
      <c r="IL199" s="792">
        <f>GN199+EQ199+CY199+BH199</f>
        <v>162980166</v>
      </c>
      <c r="IM199" s="792">
        <f t="shared" si="1768"/>
        <v>0</v>
      </c>
      <c r="IN199" s="792">
        <f t="shared" si="1769"/>
        <v>0</v>
      </c>
      <c r="IO199" s="792"/>
      <c r="IP199" s="792"/>
      <c r="IQ199" s="792"/>
      <c r="IR199" s="792"/>
      <c r="IS199" s="792">
        <f t="shared" si="1770"/>
        <v>167336000</v>
      </c>
      <c r="IT199" s="792">
        <f t="shared" si="1771"/>
        <v>190200000</v>
      </c>
      <c r="IU199" s="792">
        <f t="shared" si="1772"/>
        <v>166804100</v>
      </c>
      <c r="IV199" s="792">
        <f>HC199+HH199+HM199+HR199+HW199+IB199+IG199+IL199+IQ199</f>
        <v>162980166</v>
      </c>
      <c r="IW199" s="793">
        <f t="shared" si="1773"/>
        <v>0</v>
      </c>
    </row>
    <row r="200" spans="1:257" ht="270.75" customHeight="1" x14ac:dyDescent="0.2">
      <c r="A200" s="346"/>
      <c r="B200" s="346"/>
      <c r="C200" s="284">
        <v>11</v>
      </c>
      <c r="D200" s="265" t="s">
        <v>476</v>
      </c>
      <c r="E200" s="295" t="s">
        <v>477</v>
      </c>
      <c r="F200" s="586" t="s">
        <v>478</v>
      </c>
      <c r="G200" s="273">
        <v>138</v>
      </c>
      <c r="H200" s="848" t="s">
        <v>479</v>
      </c>
      <c r="I200" s="265" t="s">
        <v>480</v>
      </c>
      <c r="J200" s="300" t="s">
        <v>444</v>
      </c>
      <c r="K200" s="300">
        <v>2</v>
      </c>
      <c r="L200" s="567" t="s">
        <v>58</v>
      </c>
      <c r="M200" s="272" t="s">
        <v>53</v>
      </c>
      <c r="N200" s="299">
        <v>12</v>
      </c>
      <c r="O200" s="559">
        <v>12</v>
      </c>
      <c r="P200" s="569">
        <v>12</v>
      </c>
      <c r="Q200" s="567">
        <v>12</v>
      </c>
      <c r="R200" s="275"/>
      <c r="S200" s="565">
        <v>12</v>
      </c>
      <c r="T200" s="567">
        <v>12</v>
      </c>
      <c r="U200" s="567"/>
      <c r="V200" s="565">
        <v>6</v>
      </c>
      <c r="W200" s="567">
        <v>12</v>
      </c>
      <c r="X200" s="584"/>
      <c r="Y200" s="767">
        <v>11</v>
      </c>
      <c r="Z200" s="585">
        <f>BM200/$BM$197</f>
        <v>0.27777777777777779</v>
      </c>
      <c r="AA200" s="272">
        <v>3</v>
      </c>
      <c r="AB200" s="374" t="s">
        <v>455</v>
      </c>
      <c r="AC200" s="64"/>
      <c r="AD200" s="42"/>
      <c r="AE200" s="41"/>
      <c r="AF200" s="41"/>
      <c r="AG200" s="64"/>
      <c r="AH200" s="42"/>
      <c r="AI200" s="42"/>
      <c r="AJ200" s="42"/>
      <c r="AK200" s="64"/>
      <c r="AL200" s="42"/>
      <c r="AM200" s="42"/>
      <c r="AN200" s="42"/>
      <c r="AO200" s="64"/>
      <c r="AP200" s="42"/>
      <c r="AQ200" s="42"/>
      <c r="AR200" s="42"/>
      <c r="AS200" s="64"/>
      <c r="AT200" s="42"/>
      <c r="AU200" s="41"/>
      <c r="AV200" s="41"/>
      <c r="AW200" s="64"/>
      <c r="AX200" s="42"/>
      <c r="AY200" s="42"/>
      <c r="AZ200" s="42"/>
      <c r="BA200" s="64"/>
      <c r="BB200" s="42"/>
      <c r="BC200" s="42"/>
      <c r="BD200" s="42"/>
      <c r="BE200" s="46">
        <f>13400000+11600000</f>
        <v>25000000</v>
      </c>
      <c r="BF200" s="42">
        <v>25000000</v>
      </c>
      <c r="BG200" s="41">
        <v>16583333</v>
      </c>
      <c r="BH200" s="41">
        <v>16583333</v>
      </c>
      <c r="BI200" s="51"/>
      <c r="BJ200" s="47"/>
      <c r="BK200" s="47"/>
      <c r="BL200" s="42"/>
      <c r="BM200" s="40">
        <f>+AC200+AG200+AK200+AO200+AS200+AW200+BA200+BE200+BI200</f>
        <v>25000000</v>
      </c>
      <c r="BN200" s="41">
        <f t="shared" si="1725"/>
        <v>25000000</v>
      </c>
      <c r="BO200" s="41">
        <f t="shared" si="1725"/>
        <v>16583333</v>
      </c>
      <c r="BP200" s="41">
        <f t="shared" si="1725"/>
        <v>16583333</v>
      </c>
      <c r="BQ200" s="87"/>
      <c r="BR200" s="87"/>
      <c r="BS200" s="87"/>
      <c r="BT200" s="87"/>
      <c r="BU200" s="87"/>
      <c r="BV200" s="86"/>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8">
        <v>25750000</v>
      </c>
      <c r="CW200" s="87">
        <v>25750000</v>
      </c>
      <c r="CX200" s="87">
        <v>21840000</v>
      </c>
      <c r="CY200" s="87">
        <v>21840000</v>
      </c>
      <c r="CZ200" s="87"/>
      <c r="DA200" s="87"/>
      <c r="DB200" s="87"/>
      <c r="DC200" s="87"/>
      <c r="DD200" s="87"/>
      <c r="DE200" s="82">
        <f t="shared" si="1726"/>
        <v>25750000</v>
      </c>
      <c r="DF200" s="102">
        <f t="shared" si="1726"/>
        <v>25750000</v>
      </c>
      <c r="DG200" s="102">
        <f t="shared" si="1726"/>
        <v>21840000</v>
      </c>
      <c r="DH200" s="102">
        <f t="shared" si="1726"/>
        <v>21840000</v>
      </c>
      <c r="DI200" s="102"/>
      <c r="DJ200" s="88"/>
      <c r="DK200" s="57"/>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v>26522500</v>
      </c>
      <c r="EO200" s="88">
        <v>53000000</v>
      </c>
      <c r="EP200" s="88">
        <v>35640000</v>
      </c>
      <c r="EQ200" s="88">
        <v>35640000</v>
      </c>
      <c r="ER200" s="88"/>
      <c r="ES200" s="88"/>
      <c r="ET200" s="87"/>
      <c r="EU200" s="87"/>
      <c r="EV200" s="87"/>
      <c r="EW200" s="82">
        <f t="shared" si="1727"/>
        <v>26522500</v>
      </c>
      <c r="EX200" s="90">
        <f t="shared" si="1727"/>
        <v>53000000</v>
      </c>
      <c r="EY200" s="90">
        <f t="shared" si="1728"/>
        <v>35640000</v>
      </c>
      <c r="EZ200" s="90">
        <f t="shared" si="1728"/>
        <v>35640000</v>
      </c>
      <c r="FA200" s="173"/>
      <c r="FB200" s="87"/>
      <c r="FC200" s="88"/>
      <c r="FD200" s="88"/>
      <c r="FE200" s="88"/>
      <c r="FF200" s="133"/>
      <c r="FG200" s="87"/>
      <c r="FH200" s="87"/>
      <c r="FI200" s="87"/>
      <c r="FJ200" s="87"/>
      <c r="FK200" s="87"/>
      <c r="FL200" s="87"/>
      <c r="FM200" s="87"/>
      <c r="FN200" s="87"/>
      <c r="FO200" s="87"/>
      <c r="FP200" s="87"/>
      <c r="FQ200" s="87"/>
      <c r="FR200" s="87"/>
      <c r="FS200" s="87"/>
      <c r="FT200" s="87"/>
      <c r="FU200" s="87"/>
      <c r="FV200" s="87"/>
      <c r="FW200" s="87"/>
      <c r="FX200" s="87"/>
      <c r="FY200" s="87"/>
      <c r="FZ200" s="87"/>
      <c r="GA200" s="87"/>
      <c r="GB200" s="87"/>
      <c r="GC200" s="87"/>
      <c r="GD200" s="87"/>
      <c r="GE200" s="87"/>
      <c r="GF200" s="87"/>
      <c r="GG200" s="87"/>
      <c r="GH200" s="87"/>
      <c r="GI200" s="87"/>
      <c r="GJ200" s="87"/>
      <c r="GK200" s="87">
        <v>27345430</v>
      </c>
      <c r="GL200" s="87">
        <v>28000000</v>
      </c>
      <c r="GM200" s="87">
        <v>27980000</v>
      </c>
      <c r="GN200" s="87">
        <v>27980000</v>
      </c>
      <c r="GO200" s="87"/>
      <c r="GP200" s="87"/>
      <c r="GQ200" s="87"/>
      <c r="GR200" s="87"/>
      <c r="GS200" s="87"/>
      <c r="GT200" s="87"/>
      <c r="GU200" s="82">
        <f t="shared" si="1729"/>
        <v>27345430</v>
      </c>
      <c r="GV200" s="82">
        <f t="shared" ref="GV200" si="1777">FC200+FH200+FM200+FR200+FW200+GB200+GG200+GL200+GQ200</f>
        <v>28000000</v>
      </c>
      <c r="GW200" s="82">
        <f t="shared" ref="GW200" si="1778">FD200+FI200+FN200+FS200+FX200+GC200+GH200+GM200+GR200</f>
        <v>27980000</v>
      </c>
      <c r="GX200" s="82">
        <f t="shared" ref="GX200" si="1779">FE200+FJ200+FO200+FT200+FY200+GD200+GI200+GN200+GS200</f>
        <v>27980000</v>
      </c>
      <c r="GY200" s="792">
        <f t="shared" si="1729"/>
        <v>0</v>
      </c>
      <c r="GZ200" s="792">
        <f t="shared" si="1733"/>
        <v>0</v>
      </c>
      <c r="HA200" s="792">
        <f t="shared" si="1734"/>
        <v>0</v>
      </c>
      <c r="HB200" s="792">
        <f t="shared" si="1735"/>
        <v>0</v>
      </c>
      <c r="HC200" s="792">
        <f t="shared" si="1736"/>
        <v>0</v>
      </c>
      <c r="HD200" s="792">
        <f t="shared" si="1737"/>
        <v>0</v>
      </c>
      <c r="HE200" s="792">
        <f t="shared" si="1738"/>
        <v>0</v>
      </c>
      <c r="HF200" s="792">
        <f t="shared" si="1739"/>
        <v>0</v>
      </c>
      <c r="HG200" s="792">
        <f t="shared" si="1740"/>
        <v>0</v>
      </c>
      <c r="HH200" s="792">
        <f>AJ200+BX200+DQ200+FJ200</f>
        <v>0</v>
      </c>
      <c r="HI200" s="792">
        <f t="shared" si="1741"/>
        <v>0</v>
      </c>
      <c r="HJ200" s="792">
        <f t="shared" si="1742"/>
        <v>0</v>
      </c>
      <c r="HK200" s="792">
        <f t="shared" si="1743"/>
        <v>0</v>
      </c>
      <c r="HL200" s="792">
        <f t="shared" si="1744"/>
        <v>0</v>
      </c>
      <c r="HM200" s="792">
        <f>AN200+CC200+DV200+FO200</f>
        <v>0</v>
      </c>
      <c r="HN200" s="792">
        <f t="shared" si="1745"/>
        <v>0</v>
      </c>
      <c r="HO200" s="792">
        <f t="shared" si="1746"/>
        <v>0</v>
      </c>
      <c r="HP200" s="792">
        <f t="shared" si="1747"/>
        <v>0</v>
      </c>
      <c r="HQ200" s="792">
        <f t="shared" si="1748"/>
        <v>0</v>
      </c>
      <c r="HR200" s="792">
        <f>FT200+EA200+CH200+AR200</f>
        <v>0</v>
      </c>
      <c r="HS200" s="792">
        <f t="shared" si="1749"/>
        <v>0</v>
      </c>
      <c r="HT200" s="792">
        <f t="shared" si="1750"/>
        <v>0</v>
      </c>
      <c r="HU200" s="792">
        <f t="shared" si="1751"/>
        <v>0</v>
      </c>
      <c r="HV200" s="792">
        <f t="shared" si="1752"/>
        <v>0</v>
      </c>
      <c r="HW200" s="792">
        <f t="shared" si="1753"/>
        <v>0</v>
      </c>
      <c r="HX200" s="792">
        <f t="shared" si="1754"/>
        <v>0</v>
      </c>
      <c r="HY200" s="792">
        <f t="shared" si="1755"/>
        <v>0</v>
      </c>
      <c r="HZ200" s="792">
        <f t="shared" si="1756"/>
        <v>0</v>
      </c>
      <c r="IA200" s="792">
        <f t="shared" si="1757"/>
        <v>0</v>
      </c>
      <c r="IB200" s="792">
        <f t="shared" si="1758"/>
        <v>0</v>
      </c>
      <c r="IC200" s="792">
        <f t="shared" si="1759"/>
        <v>0</v>
      </c>
      <c r="ID200" s="792">
        <f t="shared" si="1760"/>
        <v>0</v>
      </c>
      <c r="IE200" s="792">
        <f t="shared" si="1761"/>
        <v>0</v>
      </c>
      <c r="IF200" s="792">
        <f t="shared" si="1762"/>
        <v>0</v>
      </c>
      <c r="IG200" s="792">
        <f t="shared" si="1763"/>
        <v>0</v>
      </c>
      <c r="IH200" s="792">
        <f t="shared" si="1764"/>
        <v>0</v>
      </c>
      <c r="II200" s="792">
        <f t="shared" si="1765"/>
        <v>104617930</v>
      </c>
      <c r="IJ200" s="792">
        <f t="shared" si="1766"/>
        <v>131750000</v>
      </c>
      <c r="IK200" s="792">
        <f t="shared" si="1767"/>
        <v>102043333</v>
      </c>
      <c r="IL200" s="792">
        <f>GN200+EQ200+CY200+BH200</f>
        <v>102043333</v>
      </c>
      <c r="IM200" s="792">
        <f t="shared" si="1768"/>
        <v>0</v>
      </c>
      <c r="IN200" s="792">
        <f t="shared" si="1769"/>
        <v>0</v>
      </c>
      <c r="IO200" s="792"/>
      <c r="IP200" s="792"/>
      <c r="IQ200" s="792"/>
      <c r="IR200" s="792"/>
      <c r="IS200" s="792">
        <f t="shared" si="1770"/>
        <v>104617930</v>
      </c>
      <c r="IT200" s="792">
        <f t="shared" si="1771"/>
        <v>131750000</v>
      </c>
      <c r="IU200" s="792">
        <f t="shared" si="1772"/>
        <v>102043333</v>
      </c>
      <c r="IV200" s="792">
        <f>HC200+HH200+HM200+HR200+HW200+IB200+IG200+IL200+IQ200</f>
        <v>102043333</v>
      </c>
      <c r="IW200" s="793">
        <f t="shared" si="1773"/>
        <v>0</v>
      </c>
    </row>
    <row r="201" spans="1:257" ht="24.75" customHeight="1" x14ac:dyDescent="0.2">
      <c r="A201" s="346"/>
      <c r="B201" s="346"/>
      <c r="C201" s="252">
        <v>39</v>
      </c>
      <c r="D201" s="253" t="s">
        <v>481</v>
      </c>
      <c r="E201" s="311"/>
      <c r="F201" s="311"/>
      <c r="G201" s="255"/>
      <c r="H201" s="255"/>
      <c r="I201" s="255"/>
      <c r="J201" s="255"/>
      <c r="K201" s="255"/>
      <c r="L201" s="255"/>
      <c r="M201" s="255"/>
      <c r="N201" s="255"/>
      <c r="O201" s="255"/>
      <c r="P201" s="255"/>
      <c r="Q201" s="255"/>
      <c r="R201" s="255"/>
      <c r="S201" s="255"/>
      <c r="T201" s="255"/>
      <c r="U201" s="255"/>
      <c r="V201" s="255"/>
      <c r="W201" s="255"/>
      <c r="X201" s="255"/>
      <c r="Y201" s="312"/>
      <c r="Z201" s="255"/>
      <c r="AA201" s="255"/>
      <c r="AB201" s="255"/>
      <c r="AC201" s="186">
        <f t="shared" ref="AC201:BL201" si="1780">SUM(AC202:AC204)</f>
        <v>0</v>
      </c>
      <c r="AD201" s="186">
        <f t="shared" si="1780"/>
        <v>0</v>
      </c>
      <c r="AE201" s="186">
        <f t="shared" si="1780"/>
        <v>0</v>
      </c>
      <c r="AF201" s="186">
        <f t="shared" si="1780"/>
        <v>0</v>
      </c>
      <c r="AG201" s="186">
        <f t="shared" si="1780"/>
        <v>0</v>
      </c>
      <c r="AH201" s="186">
        <f t="shared" si="1780"/>
        <v>0</v>
      </c>
      <c r="AI201" s="186">
        <f t="shared" si="1780"/>
        <v>0</v>
      </c>
      <c r="AJ201" s="186">
        <f t="shared" si="1780"/>
        <v>0</v>
      </c>
      <c r="AK201" s="186">
        <f t="shared" si="1780"/>
        <v>0</v>
      </c>
      <c r="AL201" s="186">
        <f t="shared" si="1780"/>
        <v>0</v>
      </c>
      <c r="AM201" s="186">
        <f t="shared" si="1780"/>
        <v>0</v>
      </c>
      <c r="AN201" s="186">
        <f t="shared" si="1780"/>
        <v>0</v>
      </c>
      <c r="AO201" s="186">
        <f t="shared" si="1780"/>
        <v>0</v>
      </c>
      <c r="AP201" s="186">
        <f t="shared" si="1780"/>
        <v>0</v>
      </c>
      <c r="AQ201" s="186">
        <f t="shared" si="1780"/>
        <v>0</v>
      </c>
      <c r="AR201" s="186">
        <f t="shared" si="1780"/>
        <v>0</v>
      </c>
      <c r="AS201" s="186">
        <f t="shared" si="1780"/>
        <v>0</v>
      </c>
      <c r="AT201" s="186">
        <f t="shared" si="1780"/>
        <v>0</v>
      </c>
      <c r="AU201" s="186">
        <f t="shared" si="1780"/>
        <v>0</v>
      </c>
      <c r="AV201" s="186">
        <f t="shared" si="1780"/>
        <v>0</v>
      </c>
      <c r="AW201" s="186">
        <f t="shared" si="1780"/>
        <v>0</v>
      </c>
      <c r="AX201" s="186">
        <f t="shared" si="1780"/>
        <v>0</v>
      </c>
      <c r="AY201" s="186">
        <f t="shared" si="1780"/>
        <v>0</v>
      </c>
      <c r="AZ201" s="186">
        <f t="shared" si="1780"/>
        <v>0</v>
      </c>
      <c r="BA201" s="186">
        <f t="shared" si="1780"/>
        <v>0</v>
      </c>
      <c r="BB201" s="186">
        <f t="shared" si="1780"/>
        <v>0</v>
      </c>
      <c r="BC201" s="186">
        <f t="shared" si="1780"/>
        <v>0</v>
      </c>
      <c r="BD201" s="186">
        <f t="shared" si="1780"/>
        <v>0</v>
      </c>
      <c r="BE201" s="186">
        <f t="shared" si="1780"/>
        <v>140000000</v>
      </c>
      <c r="BF201" s="186">
        <f t="shared" si="1780"/>
        <v>140000000</v>
      </c>
      <c r="BG201" s="186">
        <f t="shared" si="1780"/>
        <v>107500000</v>
      </c>
      <c r="BH201" s="186">
        <f t="shared" si="1780"/>
        <v>107500000</v>
      </c>
      <c r="BI201" s="186">
        <f t="shared" si="1780"/>
        <v>0</v>
      </c>
      <c r="BJ201" s="186">
        <f t="shared" si="1780"/>
        <v>0</v>
      </c>
      <c r="BK201" s="186">
        <f t="shared" si="1780"/>
        <v>0</v>
      </c>
      <c r="BL201" s="186">
        <f t="shared" si="1780"/>
        <v>0</v>
      </c>
      <c r="BM201" s="186">
        <f t="shared" ref="BM201:DX201" si="1781">SUM(BM202:BM204)</f>
        <v>140000000</v>
      </c>
      <c r="BN201" s="186">
        <f t="shared" si="1781"/>
        <v>140000000</v>
      </c>
      <c r="BO201" s="186">
        <f t="shared" si="1781"/>
        <v>107500000</v>
      </c>
      <c r="BP201" s="186">
        <f t="shared" si="1781"/>
        <v>107500000</v>
      </c>
      <c r="BQ201" s="186">
        <f t="shared" si="1781"/>
        <v>0</v>
      </c>
      <c r="BR201" s="186">
        <f t="shared" si="1781"/>
        <v>0</v>
      </c>
      <c r="BS201" s="186">
        <f t="shared" si="1781"/>
        <v>0</v>
      </c>
      <c r="BT201" s="186">
        <f t="shared" si="1781"/>
        <v>0</v>
      </c>
      <c r="BU201" s="186">
        <f t="shared" si="1781"/>
        <v>0</v>
      </c>
      <c r="BV201" s="186">
        <f t="shared" si="1781"/>
        <v>0</v>
      </c>
      <c r="BW201" s="186">
        <f t="shared" si="1781"/>
        <v>0</v>
      </c>
      <c r="BX201" s="186">
        <f t="shared" si="1781"/>
        <v>0</v>
      </c>
      <c r="BY201" s="186">
        <f t="shared" si="1781"/>
        <v>0</v>
      </c>
      <c r="BZ201" s="186">
        <f t="shared" si="1781"/>
        <v>0</v>
      </c>
      <c r="CA201" s="186">
        <f t="shared" si="1781"/>
        <v>0</v>
      </c>
      <c r="CB201" s="186">
        <f t="shared" si="1781"/>
        <v>0</v>
      </c>
      <c r="CC201" s="186">
        <f t="shared" si="1781"/>
        <v>0</v>
      </c>
      <c r="CD201" s="186">
        <f t="shared" si="1781"/>
        <v>0</v>
      </c>
      <c r="CE201" s="186">
        <f t="shared" si="1781"/>
        <v>0</v>
      </c>
      <c r="CF201" s="186">
        <f t="shared" si="1781"/>
        <v>0</v>
      </c>
      <c r="CG201" s="186">
        <f t="shared" si="1781"/>
        <v>0</v>
      </c>
      <c r="CH201" s="186">
        <f t="shared" si="1781"/>
        <v>0</v>
      </c>
      <c r="CI201" s="186">
        <f t="shared" si="1781"/>
        <v>0</v>
      </c>
      <c r="CJ201" s="186">
        <f t="shared" si="1781"/>
        <v>0</v>
      </c>
      <c r="CK201" s="186">
        <f t="shared" si="1781"/>
        <v>0</v>
      </c>
      <c r="CL201" s="186">
        <f t="shared" si="1781"/>
        <v>0</v>
      </c>
      <c r="CM201" s="186">
        <f t="shared" si="1781"/>
        <v>0</v>
      </c>
      <c r="CN201" s="186">
        <f t="shared" si="1781"/>
        <v>0</v>
      </c>
      <c r="CO201" s="186">
        <f t="shared" si="1781"/>
        <v>0</v>
      </c>
      <c r="CP201" s="186">
        <f t="shared" si="1781"/>
        <v>0</v>
      </c>
      <c r="CQ201" s="186">
        <f t="shared" si="1781"/>
        <v>0</v>
      </c>
      <c r="CR201" s="186">
        <f t="shared" si="1781"/>
        <v>0</v>
      </c>
      <c r="CS201" s="186">
        <f t="shared" si="1781"/>
        <v>0</v>
      </c>
      <c r="CT201" s="186">
        <f t="shared" si="1781"/>
        <v>0</v>
      </c>
      <c r="CU201" s="186">
        <f t="shared" si="1781"/>
        <v>0</v>
      </c>
      <c r="CV201" s="186">
        <f t="shared" si="1781"/>
        <v>144200000</v>
      </c>
      <c r="CW201" s="186">
        <f t="shared" si="1781"/>
        <v>144200000</v>
      </c>
      <c r="CX201" s="186">
        <f t="shared" si="1781"/>
        <v>144000000</v>
      </c>
      <c r="CY201" s="186">
        <f t="shared" si="1781"/>
        <v>144000000</v>
      </c>
      <c r="CZ201" s="186">
        <f t="shared" si="1781"/>
        <v>0</v>
      </c>
      <c r="DA201" s="186">
        <f t="shared" si="1781"/>
        <v>0</v>
      </c>
      <c r="DB201" s="186">
        <f t="shared" si="1781"/>
        <v>0</v>
      </c>
      <c r="DC201" s="186">
        <f t="shared" si="1781"/>
        <v>0</v>
      </c>
      <c r="DD201" s="186">
        <f t="shared" si="1781"/>
        <v>0</v>
      </c>
      <c r="DE201" s="186">
        <f t="shared" si="1781"/>
        <v>144200000</v>
      </c>
      <c r="DF201" s="186">
        <f t="shared" si="1781"/>
        <v>144200000</v>
      </c>
      <c r="DG201" s="186">
        <f t="shared" si="1781"/>
        <v>144000000</v>
      </c>
      <c r="DH201" s="186">
        <f t="shared" si="1781"/>
        <v>144000000</v>
      </c>
      <c r="DI201" s="186">
        <f t="shared" si="1781"/>
        <v>0</v>
      </c>
      <c r="DJ201" s="186">
        <f t="shared" si="1781"/>
        <v>0</v>
      </c>
      <c r="DK201" s="186">
        <f t="shared" si="1781"/>
        <v>0</v>
      </c>
      <c r="DL201" s="186">
        <f t="shared" si="1781"/>
        <v>0</v>
      </c>
      <c r="DM201" s="186">
        <f t="shared" si="1781"/>
        <v>0</v>
      </c>
      <c r="DN201" s="186">
        <f t="shared" si="1781"/>
        <v>0</v>
      </c>
      <c r="DO201" s="186">
        <f t="shared" si="1781"/>
        <v>45000000</v>
      </c>
      <c r="DP201" s="186">
        <f t="shared" si="1781"/>
        <v>43400000</v>
      </c>
      <c r="DQ201" s="186">
        <f t="shared" si="1781"/>
        <v>43400000</v>
      </c>
      <c r="DR201" s="186">
        <f t="shared" si="1781"/>
        <v>0</v>
      </c>
      <c r="DS201" s="186">
        <f t="shared" si="1781"/>
        <v>0</v>
      </c>
      <c r="DT201" s="186">
        <f t="shared" si="1781"/>
        <v>0</v>
      </c>
      <c r="DU201" s="186">
        <f t="shared" si="1781"/>
        <v>0</v>
      </c>
      <c r="DV201" s="186">
        <f t="shared" si="1781"/>
        <v>0</v>
      </c>
      <c r="DW201" s="186">
        <f t="shared" si="1781"/>
        <v>0</v>
      </c>
      <c r="DX201" s="186">
        <f t="shared" si="1781"/>
        <v>0</v>
      </c>
      <c r="DY201" s="186">
        <f t="shared" ref="DY201:EW201" si="1782">SUM(DY202:DY204)</f>
        <v>0</v>
      </c>
      <c r="DZ201" s="186">
        <f t="shared" si="1782"/>
        <v>0</v>
      </c>
      <c r="EA201" s="186">
        <f t="shared" si="1782"/>
        <v>0</v>
      </c>
      <c r="EB201" s="186">
        <f t="shared" si="1782"/>
        <v>0</v>
      </c>
      <c r="EC201" s="186">
        <f t="shared" si="1782"/>
        <v>0</v>
      </c>
      <c r="ED201" s="186">
        <f t="shared" si="1782"/>
        <v>0</v>
      </c>
      <c r="EE201" s="186">
        <f t="shared" si="1782"/>
        <v>0</v>
      </c>
      <c r="EF201" s="186">
        <f t="shared" si="1782"/>
        <v>0</v>
      </c>
      <c r="EG201" s="186">
        <f t="shared" si="1782"/>
        <v>0</v>
      </c>
      <c r="EH201" s="186">
        <f t="shared" si="1782"/>
        <v>0</v>
      </c>
      <c r="EI201" s="186">
        <f t="shared" si="1782"/>
        <v>0</v>
      </c>
      <c r="EJ201" s="186">
        <f t="shared" si="1782"/>
        <v>0</v>
      </c>
      <c r="EK201" s="186">
        <f t="shared" si="1782"/>
        <v>0</v>
      </c>
      <c r="EL201" s="186">
        <f t="shared" si="1782"/>
        <v>0</v>
      </c>
      <c r="EM201" s="186">
        <f t="shared" si="1782"/>
        <v>0</v>
      </c>
      <c r="EN201" s="186">
        <f t="shared" si="1782"/>
        <v>148526000</v>
      </c>
      <c r="EO201" s="186">
        <f t="shared" si="1782"/>
        <v>120000000</v>
      </c>
      <c r="EP201" s="186">
        <f t="shared" si="1782"/>
        <v>119155000</v>
      </c>
      <c r="EQ201" s="186">
        <f t="shared" si="1782"/>
        <v>119155000</v>
      </c>
      <c r="ER201" s="186">
        <f t="shared" si="1782"/>
        <v>0</v>
      </c>
      <c r="ES201" s="186">
        <f t="shared" si="1782"/>
        <v>0</v>
      </c>
      <c r="ET201" s="186">
        <f t="shared" si="1782"/>
        <v>0</v>
      </c>
      <c r="EU201" s="186">
        <f t="shared" si="1782"/>
        <v>0</v>
      </c>
      <c r="EV201" s="186">
        <f t="shared" si="1782"/>
        <v>0</v>
      </c>
      <c r="EW201" s="186">
        <f t="shared" si="1782"/>
        <v>148526000</v>
      </c>
      <c r="EX201" s="186">
        <f t="shared" ref="EX201:IW201" si="1783">SUM(EX202:EX204)</f>
        <v>165000000</v>
      </c>
      <c r="EY201" s="186">
        <f t="shared" si="1783"/>
        <v>162555000</v>
      </c>
      <c r="EZ201" s="186">
        <f t="shared" si="1783"/>
        <v>162555000</v>
      </c>
      <c r="FA201" s="186">
        <f t="shared" si="1783"/>
        <v>0</v>
      </c>
      <c r="FB201" s="186">
        <f t="shared" si="1783"/>
        <v>0</v>
      </c>
      <c r="FC201" s="186">
        <f t="shared" si="1783"/>
        <v>0</v>
      </c>
      <c r="FD201" s="186">
        <f t="shared" si="1783"/>
        <v>0</v>
      </c>
      <c r="FE201" s="186">
        <f t="shared" si="1783"/>
        <v>0</v>
      </c>
      <c r="FF201" s="186">
        <f t="shared" si="1783"/>
        <v>0</v>
      </c>
      <c r="FG201" s="186">
        <f t="shared" si="1783"/>
        <v>0</v>
      </c>
      <c r="FH201" s="186">
        <f t="shared" si="1783"/>
        <v>0</v>
      </c>
      <c r="FI201" s="186">
        <f t="shared" si="1783"/>
        <v>0</v>
      </c>
      <c r="FJ201" s="186">
        <f t="shared" si="1783"/>
        <v>0</v>
      </c>
      <c r="FK201" s="186">
        <f t="shared" si="1783"/>
        <v>0</v>
      </c>
      <c r="FL201" s="186">
        <f t="shared" si="1783"/>
        <v>0</v>
      </c>
      <c r="FM201" s="186">
        <f t="shared" si="1783"/>
        <v>0</v>
      </c>
      <c r="FN201" s="186">
        <f t="shared" si="1783"/>
        <v>0</v>
      </c>
      <c r="FO201" s="186">
        <f t="shared" si="1783"/>
        <v>0</v>
      </c>
      <c r="FP201" s="186">
        <f t="shared" si="1783"/>
        <v>0</v>
      </c>
      <c r="FQ201" s="186">
        <f t="shared" si="1783"/>
        <v>0</v>
      </c>
      <c r="FR201" s="186">
        <f t="shared" si="1783"/>
        <v>0</v>
      </c>
      <c r="FS201" s="186">
        <f t="shared" si="1783"/>
        <v>0</v>
      </c>
      <c r="FT201" s="186">
        <f t="shared" si="1783"/>
        <v>0</v>
      </c>
      <c r="FU201" s="186">
        <f t="shared" si="1783"/>
        <v>0</v>
      </c>
      <c r="FV201" s="186">
        <f t="shared" si="1783"/>
        <v>0</v>
      </c>
      <c r="FW201" s="186">
        <f t="shared" si="1783"/>
        <v>0</v>
      </c>
      <c r="FX201" s="186">
        <f t="shared" si="1783"/>
        <v>0</v>
      </c>
      <c r="FY201" s="186">
        <f t="shared" si="1783"/>
        <v>0</v>
      </c>
      <c r="FZ201" s="186">
        <f t="shared" si="1783"/>
        <v>0</v>
      </c>
      <c r="GA201" s="186">
        <f t="shared" si="1783"/>
        <v>0</v>
      </c>
      <c r="GB201" s="186">
        <f t="shared" si="1783"/>
        <v>0</v>
      </c>
      <c r="GC201" s="186">
        <f t="shared" si="1783"/>
        <v>0</v>
      </c>
      <c r="GD201" s="186">
        <f t="shared" si="1783"/>
        <v>0</v>
      </c>
      <c r="GE201" s="186">
        <f t="shared" si="1783"/>
        <v>0</v>
      </c>
      <c r="GF201" s="186">
        <f t="shared" si="1783"/>
        <v>0</v>
      </c>
      <c r="GG201" s="186">
        <f t="shared" si="1783"/>
        <v>0</v>
      </c>
      <c r="GH201" s="186">
        <f t="shared" si="1783"/>
        <v>0</v>
      </c>
      <c r="GI201" s="186">
        <f t="shared" si="1783"/>
        <v>0</v>
      </c>
      <c r="GJ201" s="186">
        <f t="shared" si="1783"/>
        <v>0</v>
      </c>
      <c r="GK201" s="186">
        <f t="shared" si="1783"/>
        <v>152981780</v>
      </c>
      <c r="GL201" s="186">
        <f t="shared" si="1783"/>
        <v>183000000</v>
      </c>
      <c r="GM201" s="186">
        <f t="shared" si="1783"/>
        <v>182969133</v>
      </c>
      <c r="GN201" s="186">
        <f t="shared" si="1783"/>
        <v>182969133</v>
      </c>
      <c r="GO201" s="186">
        <f t="shared" si="1783"/>
        <v>0</v>
      </c>
      <c r="GP201" s="186">
        <f t="shared" si="1783"/>
        <v>0</v>
      </c>
      <c r="GQ201" s="186">
        <f t="shared" si="1783"/>
        <v>0</v>
      </c>
      <c r="GR201" s="186">
        <f t="shared" si="1783"/>
        <v>0</v>
      </c>
      <c r="GS201" s="186">
        <f t="shared" si="1783"/>
        <v>0</v>
      </c>
      <c r="GT201" s="186">
        <f t="shared" si="1783"/>
        <v>0</v>
      </c>
      <c r="GU201" s="186">
        <f t="shared" si="1783"/>
        <v>152981780</v>
      </c>
      <c r="GV201" s="186">
        <f t="shared" si="1783"/>
        <v>183000000</v>
      </c>
      <c r="GW201" s="186">
        <f t="shared" si="1783"/>
        <v>182969133</v>
      </c>
      <c r="GX201" s="186">
        <f t="shared" si="1783"/>
        <v>182969133</v>
      </c>
      <c r="GY201" s="723">
        <f t="shared" si="1783"/>
        <v>0</v>
      </c>
      <c r="GZ201" s="186">
        <f t="shared" si="1783"/>
        <v>0</v>
      </c>
      <c r="HA201" s="186">
        <f t="shared" si="1783"/>
        <v>0</v>
      </c>
      <c r="HB201" s="186">
        <f t="shared" si="1783"/>
        <v>0</v>
      </c>
      <c r="HC201" s="186">
        <f t="shared" si="1783"/>
        <v>0</v>
      </c>
      <c r="HD201" s="186">
        <f t="shared" si="1783"/>
        <v>0</v>
      </c>
      <c r="HE201" s="186">
        <f t="shared" si="1783"/>
        <v>0</v>
      </c>
      <c r="HF201" s="186">
        <f t="shared" si="1783"/>
        <v>45000000</v>
      </c>
      <c r="HG201" s="186">
        <f t="shared" si="1783"/>
        <v>43400000</v>
      </c>
      <c r="HH201" s="186">
        <f t="shared" si="1783"/>
        <v>43400000</v>
      </c>
      <c r="HI201" s="186">
        <f t="shared" si="1783"/>
        <v>0</v>
      </c>
      <c r="HJ201" s="186">
        <f t="shared" si="1783"/>
        <v>0</v>
      </c>
      <c r="HK201" s="186">
        <f t="shared" si="1783"/>
        <v>0</v>
      </c>
      <c r="HL201" s="186">
        <f t="shared" si="1783"/>
        <v>0</v>
      </c>
      <c r="HM201" s="186">
        <f t="shared" si="1783"/>
        <v>0</v>
      </c>
      <c r="HN201" s="186">
        <f t="shared" si="1783"/>
        <v>0</v>
      </c>
      <c r="HO201" s="186">
        <f t="shared" si="1783"/>
        <v>0</v>
      </c>
      <c r="HP201" s="186">
        <f t="shared" si="1783"/>
        <v>0</v>
      </c>
      <c r="HQ201" s="186">
        <f t="shared" si="1783"/>
        <v>0</v>
      </c>
      <c r="HR201" s="186">
        <f t="shared" si="1783"/>
        <v>0</v>
      </c>
      <c r="HS201" s="186">
        <f t="shared" si="1783"/>
        <v>0</v>
      </c>
      <c r="HT201" s="186">
        <f t="shared" si="1783"/>
        <v>0</v>
      </c>
      <c r="HU201" s="186">
        <f t="shared" si="1783"/>
        <v>0</v>
      </c>
      <c r="HV201" s="186">
        <f t="shared" si="1783"/>
        <v>0</v>
      </c>
      <c r="HW201" s="186">
        <f t="shared" si="1783"/>
        <v>0</v>
      </c>
      <c r="HX201" s="186">
        <f t="shared" si="1783"/>
        <v>0</v>
      </c>
      <c r="HY201" s="186">
        <f t="shared" si="1783"/>
        <v>0</v>
      </c>
      <c r="HZ201" s="186">
        <f t="shared" si="1783"/>
        <v>0</v>
      </c>
      <c r="IA201" s="186">
        <f t="shared" si="1783"/>
        <v>0</v>
      </c>
      <c r="IB201" s="186">
        <f t="shared" si="1783"/>
        <v>0</v>
      </c>
      <c r="IC201" s="186">
        <f t="shared" si="1783"/>
        <v>0</v>
      </c>
      <c r="ID201" s="186">
        <f t="shared" si="1783"/>
        <v>0</v>
      </c>
      <c r="IE201" s="186">
        <f t="shared" si="1783"/>
        <v>0</v>
      </c>
      <c r="IF201" s="186">
        <f t="shared" si="1783"/>
        <v>0</v>
      </c>
      <c r="IG201" s="186">
        <f t="shared" si="1783"/>
        <v>0</v>
      </c>
      <c r="IH201" s="186">
        <f t="shared" si="1783"/>
        <v>0</v>
      </c>
      <c r="II201" s="186">
        <f t="shared" si="1783"/>
        <v>585707780</v>
      </c>
      <c r="IJ201" s="186">
        <f t="shared" si="1783"/>
        <v>587200000</v>
      </c>
      <c r="IK201" s="186">
        <f t="shared" si="1783"/>
        <v>553624133</v>
      </c>
      <c r="IL201" s="186">
        <f t="shared" si="1783"/>
        <v>553624133</v>
      </c>
      <c r="IM201" s="186">
        <f t="shared" si="1783"/>
        <v>0</v>
      </c>
      <c r="IN201" s="186">
        <f t="shared" si="1783"/>
        <v>0</v>
      </c>
      <c r="IO201" s="186">
        <f t="shared" si="1783"/>
        <v>0</v>
      </c>
      <c r="IP201" s="186">
        <f t="shared" si="1783"/>
        <v>0</v>
      </c>
      <c r="IQ201" s="186">
        <f t="shared" si="1783"/>
        <v>0</v>
      </c>
      <c r="IR201" s="186">
        <f t="shared" si="1783"/>
        <v>0</v>
      </c>
      <c r="IS201" s="186">
        <f t="shared" si="1783"/>
        <v>585707780</v>
      </c>
      <c r="IT201" s="186">
        <f t="shared" si="1783"/>
        <v>632200000</v>
      </c>
      <c r="IU201" s="186">
        <f t="shared" si="1783"/>
        <v>597024133</v>
      </c>
      <c r="IV201" s="186">
        <f t="shared" si="1783"/>
        <v>597024133</v>
      </c>
      <c r="IW201" s="186">
        <f t="shared" si="1783"/>
        <v>0</v>
      </c>
    </row>
    <row r="202" spans="1:257" ht="171.75" customHeight="1" x14ac:dyDescent="0.2">
      <c r="A202" s="346"/>
      <c r="B202" s="346"/>
      <c r="C202" s="299">
        <v>24</v>
      </c>
      <c r="D202" s="587" t="s">
        <v>432</v>
      </c>
      <c r="E202" s="267" t="s">
        <v>433</v>
      </c>
      <c r="F202" s="586" t="s">
        <v>433</v>
      </c>
      <c r="G202" s="273">
        <v>139</v>
      </c>
      <c r="H202" s="848" t="s">
        <v>482</v>
      </c>
      <c r="I202" s="282" t="s">
        <v>483</v>
      </c>
      <c r="J202" s="300" t="s">
        <v>444</v>
      </c>
      <c r="K202" s="300">
        <v>2</v>
      </c>
      <c r="L202" s="584" t="s">
        <v>58</v>
      </c>
      <c r="M202" s="272">
        <v>0</v>
      </c>
      <c r="N202" s="294">
        <v>1</v>
      </c>
      <c r="O202" s="588">
        <v>1</v>
      </c>
      <c r="P202" s="589">
        <v>1</v>
      </c>
      <c r="Q202" s="583">
        <v>1</v>
      </c>
      <c r="R202" s="505"/>
      <c r="S202" s="590">
        <v>0.9</v>
      </c>
      <c r="T202" s="583">
        <v>1</v>
      </c>
      <c r="U202" s="583"/>
      <c r="V202" s="591">
        <v>1</v>
      </c>
      <c r="W202" s="583">
        <v>1</v>
      </c>
      <c r="X202" s="584"/>
      <c r="Y202" s="768">
        <v>0.9</v>
      </c>
      <c r="Z202" s="585">
        <f>BM202/$BM$201</f>
        <v>0.6428571428571429</v>
      </c>
      <c r="AA202" s="272">
        <v>2</v>
      </c>
      <c r="AB202" s="374" t="s">
        <v>141</v>
      </c>
      <c r="AC202" s="64"/>
      <c r="AD202" s="42"/>
      <c r="AE202" s="41"/>
      <c r="AF202" s="41"/>
      <c r="AG202" s="64"/>
      <c r="AH202" s="42"/>
      <c r="AI202" s="42"/>
      <c r="AJ202" s="42"/>
      <c r="AK202" s="64"/>
      <c r="AL202" s="42"/>
      <c r="AM202" s="42"/>
      <c r="AN202" s="42"/>
      <c r="AO202" s="64"/>
      <c r="AP202" s="42"/>
      <c r="AQ202" s="42"/>
      <c r="AR202" s="42"/>
      <c r="AS202" s="64"/>
      <c r="AT202" s="42"/>
      <c r="AU202" s="41"/>
      <c r="AV202" s="41"/>
      <c r="AW202" s="64"/>
      <c r="AX202" s="42"/>
      <c r="AY202" s="42"/>
      <c r="AZ202" s="42"/>
      <c r="BA202" s="64"/>
      <c r="BB202" s="42"/>
      <c r="BC202" s="42"/>
      <c r="BD202" s="42"/>
      <c r="BE202" s="46">
        <f>30000000+60000000</f>
        <v>90000000</v>
      </c>
      <c r="BF202" s="42">
        <f>30000000+60000000</f>
        <v>90000000</v>
      </c>
      <c r="BG202" s="41">
        <v>86250000</v>
      </c>
      <c r="BH202" s="41">
        <v>86250000</v>
      </c>
      <c r="BI202" s="51"/>
      <c r="BJ202" s="47"/>
      <c r="BK202" s="47"/>
      <c r="BL202" s="42"/>
      <c r="BM202" s="40">
        <f>+AC202+AG202+AK202+AO202+AS202+AW202+BA202+BE202+BI202</f>
        <v>90000000</v>
      </c>
      <c r="BN202" s="41">
        <f t="shared" ref="BN202:BP204" si="1784">AD202+AH202+AL202+AP202+AT202+AX202+BB202+BF202+BJ202</f>
        <v>90000000</v>
      </c>
      <c r="BO202" s="41">
        <f t="shared" si="1784"/>
        <v>86250000</v>
      </c>
      <c r="BP202" s="41">
        <f t="shared" si="1784"/>
        <v>86250000</v>
      </c>
      <c r="BQ202" s="87"/>
      <c r="BR202" s="87"/>
      <c r="BS202" s="87"/>
      <c r="BT202" s="87"/>
      <c r="BU202" s="87"/>
      <c r="BV202" s="86"/>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8">
        <v>92700000</v>
      </c>
      <c r="CW202" s="87">
        <v>92700000</v>
      </c>
      <c r="CX202" s="87">
        <v>92700000</v>
      </c>
      <c r="CY202" s="87">
        <v>92700000</v>
      </c>
      <c r="CZ202" s="87"/>
      <c r="DA202" s="87"/>
      <c r="DB202" s="87"/>
      <c r="DC202" s="87"/>
      <c r="DD202" s="87"/>
      <c r="DE202" s="82">
        <f t="shared" ref="DE202:DH204" si="1785">BQ202+BU202+BZ202+CE202+CI202+CM202+CQ202+CV202+DA202</f>
        <v>92700000</v>
      </c>
      <c r="DF202" s="102">
        <f t="shared" si="1785"/>
        <v>92700000</v>
      </c>
      <c r="DG202" s="102">
        <f t="shared" si="1785"/>
        <v>92700000</v>
      </c>
      <c r="DH202" s="102">
        <f t="shared" si="1785"/>
        <v>92700000</v>
      </c>
      <c r="DI202" s="102"/>
      <c r="DJ202" s="88"/>
      <c r="DK202" s="57"/>
      <c r="DL202" s="88"/>
      <c r="DM202" s="88"/>
      <c r="DN202" s="88"/>
      <c r="DO202" s="88">
        <v>40000000</v>
      </c>
      <c r="DP202" s="88">
        <v>38780000</v>
      </c>
      <c r="DQ202" s="88">
        <v>38780000</v>
      </c>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v>95481000</v>
      </c>
      <c r="EO202" s="88">
        <v>72000000</v>
      </c>
      <c r="EP202" s="88">
        <v>71155000</v>
      </c>
      <c r="EQ202" s="88">
        <v>71155000</v>
      </c>
      <c r="ER202" s="88"/>
      <c r="ES202" s="88"/>
      <c r="ET202" s="87"/>
      <c r="EU202" s="87"/>
      <c r="EV202" s="87"/>
      <c r="EW202" s="82">
        <f t="shared" ref="EW202:EX204" si="1786">DJ202+DN202+DS202+DX202+EB202+EF202+EJ202+EN202+ES202</f>
        <v>95481000</v>
      </c>
      <c r="EX202" s="90">
        <f t="shared" si="1786"/>
        <v>112000000</v>
      </c>
      <c r="EY202" s="90">
        <f t="shared" ref="EY202:EZ204" si="1787">DL202+DP202+DU202+DZ202+ED202+EH202+EL202+EP202+EU202</f>
        <v>109935000</v>
      </c>
      <c r="EZ202" s="90">
        <f t="shared" si="1787"/>
        <v>109935000</v>
      </c>
      <c r="FA202" s="173"/>
      <c r="FB202" s="87"/>
      <c r="FC202" s="88"/>
      <c r="FD202" s="88"/>
      <c r="FE202" s="88"/>
      <c r="FF202" s="133"/>
      <c r="FG202" s="87"/>
      <c r="FH202" s="87"/>
      <c r="FI202" s="87"/>
      <c r="FJ202" s="87"/>
      <c r="FK202" s="87"/>
      <c r="FL202" s="87"/>
      <c r="FM202" s="87"/>
      <c r="FN202" s="87"/>
      <c r="FO202" s="87"/>
      <c r="FP202" s="87"/>
      <c r="FQ202" s="87"/>
      <c r="FR202" s="87"/>
      <c r="FS202" s="87"/>
      <c r="FT202" s="87"/>
      <c r="FU202" s="87"/>
      <c r="FV202" s="87"/>
      <c r="FW202" s="87"/>
      <c r="FX202" s="87"/>
      <c r="FY202" s="87"/>
      <c r="FZ202" s="87"/>
      <c r="GA202" s="87"/>
      <c r="GB202" s="87"/>
      <c r="GC202" s="87"/>
      <c r="GD202" s="87"/>
      <c r="GE202" s="87"/>
      <c r="GF202" s="87"/>
      <c r="GG202" s="87"/>
      <c r="GH202" s="87"/>
      <c r="GI202" s="87"/>
      <c r="GJ202" s="87"/>
      <c r="GK202" s="87">
        <v>98300000</v>
      </c>
      <c r="GL202" s="87">
        <v>119500000</v>
      </c>
      <c r="GM202" s="87">
        <v>119489000</v>
      </c>
      <c r="GN202" s="87">
        <v>119489000</v>
      </c>
      <c r="GO202" s="87"/>
      <c r="GP202" s="87"/>
      <c r="GQ202" s="87"/>
      <c r="GR202" s="87"/>
      <c r="GS202" s="87"/>
      <c r="GT202" s="87"/>
      <c r="GU202" s="82">
        <f t="shared" ref="GU202:GY204" si="1788">FB202+FG202+FL202+FQ202+FV202+GA202+GF202+GK202+GP202</f>
        <v>98300000</v>
      </c>
      <c r="GV202" s="82">
        <f t="shared" ref="GV202" si="1789">FC202+FH202+FM202+FR202+FW202+GB202+GG202+GL202+GQ202</f>
        <v>119500000</v>
      </c>
      <c r="GW202" s="82">
        <f t="shared" ref="GW202" si="1790">FD202+FI202+FN202+FS202+FX202+GC202+GH202+GM202+GR202</f>
        <v>119489000</v>
      </c>
      <c r="GX202" s="82">
        <f t="shared" ref="GX202" si="1791">FE202+FJ202+FO202+FT202+FY202+GD202+GI202+GN202+GS202</f>
        <v>119489000</v>
      </c>
      <c r="GY202" s="792">
        <f t="shared" si="1788"/>
        <v>0</v>
      </c>
      <c r="GZ202" s="792">
        <f t="shared" ref="GZ202:GZ204" si="1792">AC202+BQ202+DJ202+FB202</f>
        <v>0</v>
      </c>
      <c r="HA202" s="792">
        <f t="shared" ref="HA202:HA204" si="1793">AD202+BR202+DK202+FC202</f>
        <v>0</v>
      </c>
      <c r="HB202" s="792">
        <f t="shared" ref="HB202:HB204" si="1794">AE202+BS202+DL202+FD202</f>
        <v>0</v>
      </c>
      <c r="HC202" s="792">
        <f t="shared" ref="HC202:HC204" si="1795">AF202+BT202+DM202+FE202</f>
        <v>0</v>
      </c>
      <c r="HD202" s="792">
        <f t="shared" ref="HD202:HD204" si="1796">FF202</f>
        <v>0</v>
      </c>
      <c r="HE202" s="792">
        <f t="shared" ref="HE202:HE204" si="1797">AG202+BU202+DN202+FG202</f>
        <v>0</v>
      </c>
      <c r="HF202" s="792">
        <f t="shared" ref="HF202:HF204" si="1798">AH202+BV202+DO202+FH202</f>
        <v>40000000</v>
      </c>
      <c r="HG202" s="792">
        <f t="shared" ref="HG202:HG204" si="1799">AI202+BW202+DP202+FI202</f>
        <v>38780000</v>
      </c>
      <c r="HH202" s="792">
        <f>AJ202+BX202+DQ202+FJ202</f>
        <v>38780000</v>
      </c>
      <c r="HI202" s="792">
        <f t="shared" ref="HI202:HI204" si="1800">BY202+DR202+FK202</f>
        <v>0</v>
      </c>
      <c r="HJ202" s="792">
        <f t="shared" ref="HJ202:HJ204" si="1801">AK202+BZ202+DS202+FL202</f>
        <v>0</v>
      </c>
      <c r="HK202" s="792">
        <f t="shared" ref="HK202:HK204" si="1802">AL202+CA202+DT202+FM202</f>
        <v>0</v>
      </c>
      <c r="HL202" s="792">
        <f t="shared" ref="HL202:HL204" si="1803">AM202+CB202+DU202+FN202</f>
        <v>0</v>
      </c>
      <c r="HM202" s="792">
        <f>AN202+CC202+DV202+FO202</f>
        <v>0</v>
      </c>
      <c r="HN202" s="792">
        <f t="shared" ref="HN202:HN204" si="1804">CD202+DW202+FP202</f>
        <v>0</v>
      </c>
      <c r="HO202" s="792">
        <f t="shared" ref="HO202:HO204" si="1805">AO202+CE202+DX202+FQ202</f>
        <v>0</v>
      </c>
      <c r="HP202" s="792">
        <f t="shared" ref="HP202:HP204" si="1806">AP202+CF202+DY202+FR202</f>
        <v>0</v>
      </c>
      <c r="HQ202" s="792">
        <f t="shared" ref="HQ202:HQ204" si="1807">AQ202+CG202+DZ202+FS202</f>
        <v>0</v>
      </c>
      <c r="HR202" s="792">
        <f>FT202+EA202+CH202+AR202</f>
        <v>0</v>
      </c>
      <c r="HS202" s="792">
        <f t="shared" ref="HS202:HS204" si="1808">FU202</f>
        <v>0</v>
      </c>
      <c r="HT202" s="792">
        <f t="shared" ref="HT202:HT204" si="1809">AS202+CI202+EB202+FV202</f>
        <v>0</v>
      </c>
      <c r="HU202" s="792">
        <f t="shared" ref="HU202:HU204" si="1810">AT202+CJ202+EC202+FW202</f>
        <v>0</v>
      </c>
      <c r="HV202" s="792">
        <f t="shared" ref="HV202:HV204" si="1811">AU202+CK202+ED202+FX202</f>
        <v>0</v>
      </c>
      <c r="HW202" s="792">
        <f t="shared" ref="HW202:HW204" si="1812">AV202+CL202+EE202+FY202</f>
        <v>0</v>
      </c>
      <c r="HX202" s="792">
        <f t="shared" ref="HX202:HX204" si="1813">FZ202</f>
        <v>0</v>
      </c>
      <c r="HY202" s="792">
        <f t="shared" ref="HY202:HY204" si="1814">AW202+CM202+EF202+GA202</f>
        <v>0</v>
      </c>
      <c r="HZ202" s="792">
        <f t="shared" ref="HZ202:HZ204" si="1815">AX202+CN202+EG202+GB202</f>
        <v>0</v>
      </c>
      <c r="IA202" s="792">
        <f t="shared" ref="IA202:IA204" si="1816">AY202+CO202+EH202+GC202</f>
        <v>0</v>
      </c>
      <c r="IB202" s="792">
        <f t="shared" ref="IB202:IB204" si="1817">AZ202+CP202+EI202+GD202</f>
        <v>0</v>
      </c>
      <c r="IC202" s="792">
        <f t="shared" ref="IC202:IC204" si="1818">GE202</f>
        <v>0</v>
      </c>
      <c r="ID202" s="792">
        <f t="shared" ref="ID202:ID204" si="1819">BA202+CQ202+EJ202+GF202</f>
        <v>0</v>
      </c>
      <c r="IE202" s="792">
        <f t="shared" ref="IE202:IE204" si="1820">BB202+CR202+EK202+GG202</f>
        <v>0</v>
      </c>
      <c r="IF202" s="792">
        <f t="shared" ref="IF202:IF204" si="1821">BC202+CS202+EL202+GH202</f>
        <v>0</v>
      </c>
      <c r="IG202" s="792">
        <f t="shared" ref="IG202:IG204" si="1822">BD202+CT202+EM202+GI202</f>
        <v>0</v>
      </c>
      <c r="IH202" s="792">
        <f t="shared" ref="IH202:IH204" si="1823">CU202+GJ202</f>
        <v>0</v>
      </c>
      <c r="II202" s="792">
        <f t="shared" ref="II202:II204" si="1824">BE202+CV202+EN202+GK202</f>
        <v>376481000</v>
      </c>
      <c r="IJ202" s="792">
        <f t="shared" ref="IJ202:IJ204" si="1825">BF202+CW202+EO202+GL202</f>
        <v>374200000</v>
      </c>
      <c r="IK202" s="792">
        <f t="shared" ref="IK202:IK204" si="1826">BG202+CX202+EP202+GM202</f>
        <v>369594000</v>
      </c>
      <c r="IL202" s="792">
        <f>GN202+EQ202+CY202+BH202</f>
        <v>369594000</v>
      </c>
      <c r="IM202" s="792">
        <f t="shared" ref="IM202:IM204" si="1827">CZ202+ER202+GO202</f>
        <v>0</v>
      </c>
      <c r="IN202" s="792">
        <f t="shared" ref="IN202:IN204" si="1828">BI202+DA202+ES202+GP202</f>
        <v>0</v>
      </c>
      <c r="IO202" s="792"/>
      <c r="IP202" s="792"/>
      <c r="IQ202" s="792"/>
      <c r="IR202" s="792"/>
      <c r="IS202" s="792">
        <f t="shared" ref="IS202:IS204" si="1829">GZ202+HE202+HJ202+HO202+HT202+HY202+ID202+II202+IN202</f>
        <v>376481000</v>
      </c>
      <c r="IT202" s="792">
        <f t="shared" ref="IT202:IT204" si="1830">HA202+HF202+HK202+HP202+HU202+HZ202+IE202+IJ202+IO202</f>
        <v>414200000</v>
      </c>
      <c r="IU202" s="792">
        <f t="shared" ref="IU202:IU204" si="1831">HB202+HG202+HL202+HQ202+HV202+IA202+IF202+IK202+IP202</f>
        <v>408374000</v>
      </c>
      <c r="IV202" s="792">
        <f>HC202+HH202+HM202+HR202+HW202+IB202+IG202+IL202+IQ202</f>
        <v>408374000</v>
      </c>
      <c r="IW202" s="793">
        <f t="shared" ref="IW202:IW204" si="1832">HD202+HI202+HN202+HS202+HX202+IC202+IH202+IM202+IR202</f>
        <v>0</v>
      </c>
    </row>
    <row r="203" spans="1:257" ht="114.75" customHeight="1" x14ac:dyDescent="0.2">
      <c r="A203" s="346"/>
      <c r="B203" s="346"/>
      <c r="C203" s="286" t="s">
        <v>484</v>
      </c>
      <c r="D203" s="287" t="s">
        <v>485</v>
      </c>
      <c r="E203" s="592">
        <v>1</v>
      </c>
      <c r="F203" s="592">
        <v>1</v>
      </c>
      <c r="G203" s="273">
        <v>140</v>
      </c>
      <c r="H203" s="848" t="s">
        <v>486</v>
      </c>
      <c r="I203" s="282" t="s">
        <v>443</v>
      </c>
      <c r="J203" s="300" t="s">
        <v>444</v>
      </c>
      <c r="K203" s="300">
        <v>2</v>
      </c>
      <c r="L203" s="584" t="s">
        <v>58</v>
      </c>
      <c r="M203" s="272">
        <v>1</v>
      </c>
      <c r="N203" s="272">
        <v>1</v>
      </c>
      <c r="O203" s="559">
        <v>1</v>
      </c>
      <c r="P203" s="569">
        <v>1</v>
      </c>
      <c r="Q203" s="567">
        <v>1</v>
      </c>
      <c r="R203" s="275"/>
      <c r="S203" s="593">
        <v>0.9</v>
      </c>
      <c r="T203" s="567">
        <v>1</v>
      </c>
      <c r="U203" s="567"/>
      <c r="V203" s="591">
        <v>1</v>
      </c>
      <c r="W203" s="567">
        <v>1</v>
      </c>
      <c r="X203" s="584"/>
      <c r="Y203" s="920">
        <v>1</v>
      </c>
      <c r="Z203" s="585">
        <f>BM203/$BM$201</f>
        <v>0.17857142857142858</v>
      </c>
      <c r="AA203" s="272">
        <v>3</v>
      </c>
      <c r="AB203" s="374" t="s">
        <v>455</v>
      </c>
      <c r="AC203" s="64"/>
      <c r="AD203" s="42"/>
      <c r="AE203" s="41"/>
      <c r="AF203" s="41"/>
      <c r="AG203" s="64"/>
      <c r="AH203" s="42"/>
      <c r="AI203" s="42"/>
      <c r="AJ203" s="42"/>
      <c r="AK203" s="64"/>
      <c r="AL203" s="42"/>
      <c r="AM203" s="42"/>
      <c r="AN203" s="42"/>
      <c r="AO203" s="64"/>
      <c r="AP203" s="42"/>
      <c r="AQ203" s="42"/>
      <c r="AR203" s="42"/>
      <c r="AS203" s="64"/>
      <c r="AT203" s="42"/>
      <c r="AU203" s="41"/>
      <c r="AV203" s="41"/>
      <c r="AW203" s="64"/>
      <c r="AX203" s="42"/>
      <c r="AY203" s="42"/>
      <c r="AZ203" s="42"/>
      <c r="BA203" s="64"/>
      <c r="BB203" s="42"/>
      <c r="BC203" s="42"/>
      <c r="BD203" s="42"/>
      <c r="BE203" s="40">
        <v>25000000</v>
      </c>
      <c r="BF203" s="42">
        <v>25000000</v>
      </c>
      <c r="BG203" s="41">
        <v>17500000</v>
      </c>
      <c r="BH203" s="41">
        <v>17500000</v>
      </c>
      <c r="BI203" s="50"/>
      <c r="BJ203" s="41"/>
      <c r="BK203" s="41"/>
      <c r="BL203" s="42"/>
      <c r="BM203" s="40">
        <f>+AC203+AG203+AK203+AO203+AS203+AW203+BA203+BE203+BI203</f>
        <v>25000000</v>
      </c>
      <c r="BN203" s="41">
        <f t="shared" si="1784"/>
        <v>25000000</v>
      </c>
      <c r="BO203" s="41">
        <f t="shared" si="1784"/>
        <v>17500000</v>
      </c>
      <c r="BP203" s="41">
        <f t="shared" si="1784"/>
        <v>17500000</v>
      </c>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88">
        <v>25750000</v>
      </c>
      <c r="CW203" s="87">
        <v>25750000</v>
      </c>
      <c r="CX203" s="87">
        <v>25550000</v>
      </c>
      <c r="CY203" s="87">
        <v>25550000</v>
      </c>
      <c r="CZ203" s="87"/>
      <c r="DA203" s="102"/>
      <c r="DB203" s="102"/>
      <c r="DC203" s="102"/>
      <c r="DD203" s="102"/>
      <c r="DE203" s="82">
        <f t="shared" si="1785"/>
        <v>25750000</v>
      </c>
      <c r="DF203" s="102">
        <f t="shared" si="1785"/>
        <v>25750000</v>
      </c>
      <c r="DG203" s="102">
        <f t="shared" si="1785"/>
        <v>25550000</v>
      </c>
      <c r="DH203" s="102">
        <f t="shared" si="1785"/>
        <v>25550000</v>
      </c>
      <c r="DI203" s="102"/>
      <c r="DJ203" s="88"/>
      <c r="DK203" s="57"/>
      <c r="DL203" s="88"/>
      <c r="DM203" s="88"/>
      <c r="DN203" s="88"/>
      <c r="DO203" s="88">
        <v>2500000</v>
      </c>
      <c r="DP203" s="88">
        <v>2500000</v>
      </c>
      <c r="DQ203" s="88">
        <v>2500000</v>
      </c>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v>26522500</v>
      </c>
      <c r="EO203" s="88">
        <v>24000000</v>
      </c>
      <c r="EP203" s="88">
        <v>24000000</v>
      </c>
      <c r="EQ203" s="88">
        <v>24000000</v>
      </c>
      <c r="ER203" s="88"/>
      <c r="ES203" s="88"/>
      <c r="ET203" s="87"/>
      <c r="EU203" s="87"/>
      <c r="EV203" s="87"/>
      <c r="EW203" s="82">
        <f t="shared" si="1786"/>
        <v>26522500</v>
      </c>
      <c r="EX203" s="90">
        <f t="shared" si="1786"/>
        <v>26500000</v>
      </c>
      <c r="EY203" s="90">
        <f t="shared" si="1787"/>
        <v>26500000</v>
      </c>
      <c r="EZ203" s="90">
        <f t="shared" si="1787"/>
        <v>26500000</v>
      </c>
      <c r="FA203" s="173"/>
      <c r="FB203" s="87"/>
      <c r="FC203" s="88"/>
      <c r="FD203" s="88"/>
      <c r="FE203" s="88"/>
      <c r="FF203" s="133"/>
      <c r="FG203" s="87"/>
      <c r="FH203" s="87"/>
      <c r="FI203" s="87"/>
      <c r="FJ203" s="87"/>
      <c r="FK203" s="87"/>
      <c r="FL203" s="87"/>
      <c r="FM203" s="87"/>
      <c r="FN203" s="87"/>
      <c r="FO203" s="87"/>
      <c r="FP203" s="87"/>
      <c r="FQ203" s="87"/>
      <c r="FR203" s="87"/>
      <c r="FS203" s="87"/>
      <c r="FT203" s="87"/>
      <c r="FU203" s="87"/>
      <c r="FV203" s="87"/>
      <c r="FW203" s="87"/>
      <c r="FX203" s="87"/>
      <c r="FY203" s="87"/>
      <c r="FZ203" s="87"/>
      <c r="GA203" s="87"/>
      <c r="GB203" s="87"/>
      <c r="GC203" s="87"/>
      <c r="GD203" s="87"/>
      <c r="GE203" s="87"/>
      <c r="GF203" s="87"/>
      <c r="GG203" s="87"/>
      <c r="GH203" s="87"/>
      <c r="GI203" s="87"/>
      <c r="GJ203" s="87"/>
      <c r="GK203" s="87">
        <v>27300000</v>
      </c>
      <c r="GL203" s="87">
        <v>28000000</v>
      </c>
      <c r="GM203" s="87">
        <v>27982000</v>
      </c>
      <c r="GN203" s="87">
        <v>27982000</v>
      </c>
      <c r="GO203" s="87"/>
      <c r="GP203" s="87"/>
      <c r="GQ203" s="87"/>
      <c r="GR203" s="87"/>
      <c r="GS203" s="87"/>
      <c r="GT203" s="87"/>
      <c r="GU203" s="82">
        <f t="shared" si="1788"/>
        <v>27300000</v>
      </c>
      <c r="GV203" s="82">
        <f t="shared" ref="GV203" si="1833">FC203+FH203+FM203+FR203+FW203+GB203+GG203+GL203+GQ203</f>
        <v>28000000</v>
      </c>
      <c r="GW203" s="82">
        <f t="shared" ref="GW203" si="1834">FD203+FI203+FN203+FS203+FX203+GC203+GH203+GM203+GR203</f>
        <v>27982000</v>
      </c>
      <c r="GX203" s="82">
        <f t="shared" ref="GX203" si="1835">FE203+FJ203+FO203+FT203+FY203+GD203+GI203+GN203+GS203</f>
        <v>27982000</v>
      </c>
      <c r="GY203" s="792">
        <f t="shared" si="1788"/>
        <v>0</v>
      </c>
      <c r="GZ203" s="792">
        <f t="shared" si="1792"/>
        <v>0</v>
      </c>
      <c r="HA203" s="792">
        <f t="shared" si="1793"/>
        <v>0</v>
      </c>
      <c r="HB203" s="792">
        <f t="shared" si="1794"/>
        <v>0</v>
      </c>
      <c r="HC203" s="792">
        <f t="shared" si="1795"/>
        <v>0</v>
      </c>
      <c r="HD203" s="792">
        <f t="shared" si="1796"/>
        <v>0</v>
      </c>
      <c r="HE203" s="792">
        <f t="shared" si="1797"/>
        <v>0</v>
      </c>
      <c r="HF203" s="792">
        <f t="shared" si="1798"/>
        <v>2500000</v>
      </c>
      <c r="HG203" s="792">
        <f t="shared" si="1799"/>
        <v>2500000</v>
      </c>
      <c r="HH203" s="792">
        <f>AJ203+BX203+DQ203+FJ203</f>
        <v>2500000</v>
      </c>
      <c r="HI203" s="792">
        <f t="shared" si="1800"/>
        <v>0</v>
      </c>
      <c r="HJ203" s="792">
        <f t="shared" si="1801"/>
        <v>0</v>
      </c>
      <c r="HK203" s="792">
        <f t="shared" si="1802"/>
        <v>0</v>
      </c>
      <c r="HL203" s="792">
        <f t="shared" si="1803"/>
        <v>0</v>
      </c>
      <c r="HM203" s="792">
        <f>AN203+CC203+DV203+FO203</f>
        <v>0</v>
      </c>
      <c r="HN203" s="792">
        <f t="shared" si="1804"/>
        <v>0</v>
      </c>
      <c r="HO203" s="792">
        <f t="shared" si="1805"/>
        <v>0</v>
      </c>
      <c r="HP203" s="792">
        <f t="shared" si="1806"/>
        <v>0</v>
      </c>
      <c r="HQ203" s="792">
        <f t="shared" si="1807"/>
        <v>0</v>
      </c>
      <c r="HR203" s="792">
        <f>FT203+EA203+CH203+AR203</f>
        <v>0</v>
      </c>
      <c r="HS203" s="792">
        <f t="shared" si="1808"/>
        <v>0</v>
      </c>
      <c r="HT203" s="792">
        <f t="shared" si="1809"/>
        <v>0</v>
      </c>
      <c r="HU203" s="792">
        <f t="shared" si="1810"/>
        <v>0</v>
      </c>
      <c r="HV203" s="792">
        <f t="shared" si="1811"/>
        <v>0</v>
      </c>
      <c r="HW203" s="792">
        <f t="shared" si="1812"/>
        <v>0</v>
      </c>
      <c r="HX203" s="792">
        <f t="shared" si="1813"/>
        <v>0</v>
      </c>
      <c r="HY203" s="792">
        <f t="shared" si="1814"/>
        <v>0</v>
      </c>
      <c r="HZ203" s="792">
        <f t="shared" si="1815"/>
        <v>0</v>
      </c>
      <c r="IA203" s="792">
        <f t="shared" si="1816"/>
        <v>0</v>
      </c>
      <c r="IB203" s="792">
        <f t="shared" si="1817"/>
        <v>0</v>
      </c>
      <c r="IC203" s="792">
        <f t="shared" si="1818"/>
        <v>0</v>
      </c>
      <c r="ID203" s="792">
        <f t="shared" si="1819"/>
        <v>0</v>
      </c>
      <c r="IE203" s="792">
        <f t="shared" si="1820"/>
        <v>0</v>
      </c>
      <c r="IF203" s="792">
        <f t="shared" si="1821"/>
        <v>0</v>
      </c>
      <c r="IG203" s="792">
        <f t="shared" si="1822"/>
        <v>0</v>
      </c>
      <c r="IH203" s="792">
        <f t="shared" si="1823"/>
        <v>0</v>
      </c>
      <c r="II203" s="792">
        <f t="shared" si="1824"/>
        <v>104572500</v>
      </c>
      <c r="IJ203" s="792">
        <f t="shared" si="1825"/>
        <v>102750000</v>
      </c>
      <c r="IK203" s="792">
        <f t="shared" si="1826"/>
        <v>95032000</v>
      </c>
      <c r="IL203" s="792">
        <f>GN203+EQ203+CY203+BH203</f>
        <v>95032000</v>
      </c>
      <c r="IM203" s="792">
        <f t="shared" si="1827"/>
        <v>0</v>
      </c>
      <c r="IN203" s="792">
        <f t="shared" si="1828"/>
        <v>0</v>
      </c>
      <c r="IO203" s="792"/>
      <c r="IP203" s="792"/>
      <c r="IQ203" s="792"/>
      <c r="IR203" s="792"/>
      <c r="IS203" s="792">
        <f t="shared" si="1829"/>
        <v>104572500</v>
      </c>
      <c r="IT203" s="792">
        <f t="shared" si="1830"/>
        <v>105250000</v>
      </c>
      <c r="IU203" s="792">
        <f t="shared" si="1831"/>
        <v>97532000</v>
      </c>
      <c r="IV203" s="792">
        <f>HC203+HH203+HM203+HR203+HW203+IB203+IG203+IL203+IQ203</f>
        <v>97532000</v>
      </c>
      <c r="IW203" s="793">
        <f t="shared" si="1832"/>
        <v>0</v>
      </c>
    </row>
    <row r="204" spans="1:257" ht="114.75" customHeight="1" x14ac:dyDescent="0.2">
      <c r="A204" s="346"/>
      <c r="B204" s="346"/>
      <c r="C204" s="284"/>
      <c r="D204" s="594"/>
      <c r="E204" s="595"/>
      <c r="F204" s="595"/>
      <c r="G204" s="273">
        <v>141</v>
      </c>
      <c r="H204" s="848" t="s">
        <v>487</v>
      </c>
      <c r="I204" s="282" t="s">
        <v>443</v>
      </c>
      <c r="J204" s="300" t="s">
        <v>444</v>
      </c>
      <c r="K204" s="300">
        <v>2</v>
      </c>
      <c r="L204" s="567" t="s">
        <v>58</v>
      </c>
      <c r="M204" s="272" t="s">
        <v>53</v>
      </c>
      <c r="N204" s="272">
        <v>1</v>
      </c>
      <c r="O204" s="573">
        <v>1</v>
      </c>
      <c r="P204" s="574">
        <v>1</v>
      </c>
      <c r="Q204" s="572">
        <v>1</v>
      </c>
      <c r="R204" s="275"/>
      <c r="S204" s="575">
        <v>0.9</v>
      </c>
      <c r="T204" s="567">
        <v>1</v>
      </c>
      <c r="U204" s="567"/>
      <c r="V204" s="591">
        <v>1</v>
      </c>
      <c r="W204" s="567">
        <v>1</v>
      </c>
      <c r="X204" s="567"/>
      <c r="Y204" s="923">
        <v>1</v>
      </c>
      <c r="Z204" s="585">
        <f>BM204/$BM$201</f>
        <v>0.17857142857142858</v>
      </c>
      <c r="AA204" s="272">
        <v>3</v>
      </c>
      <c r="AB204" s="374" t="s">
        <v>455</v>
      </c>
      <c r="AC204" s="64"/>
      <c r="AD204" s="42"/>
      <c r="AE204" s="41"/>
      <c r="AF204" s="41"/>
      <c r="AG204" s="64"/>
      <c r="AH204" s="42"/>
      <c r="AI204" s="42"/>
      <c r="AJ204" s="42"/>
      <c r="AK204" s="64"/>
      <c r="AL204" s="42"/>
      <c r="AM204" s="42"/>
      <c r="AN204" s="42"/>
      <c r="AO204" s="64"/>
      <c r="AP204" s="42"/>
      <c r="AQ204" s="42"/>
      <c r="AR204" s="42"/>
      <c r="AS204" s="64"/>
      <c r="AT204" s="42"/>
      <c r="AU204" s="41"/>
      <c r="AV204" s="41"/>
      <c r="AW204" s="64"/>
      <c r="AX204" s="42"/>
      <c r="AY204" s="42"/>
      <c r="AZ204" s="42"/>
      <c r="BA204" s="64"/>
      <c r="BB204" s="42"/>
      <c r="BC204" s="42"/>
      <c r="BD204" s="42"/>
      <c r="BE204" s="40">
        <v>25000000</v>
      </c>
      <c r="BF204" s="42">
        <v>25000000</v>
      </c>
      <c r="BG204" s="41">
        <v>3750000</v>
      </c>
      <c r="BH204" s="41">
        <v>3750000</v>
      </c>
      <c r="BI204" s="50"/>
      <c r="BJ204" s="41"/>
      <c r="BK204" s="41"/>
      <c r="BL204" s="42"/>
      <c r="BM204" s="40">
        <f>+AC204+AG204+AK204+AO204+AS204+AW204+BA204+BE204+BI204</f>
        <v>25000000</v>
      </c>
      <c r="BN204" s="41">
        <f t="shared" si="1784"/>
        <v>25000000</v>
      </c>
      <c r="BO204" s="41">
        <f t="shared" si="1784"/>
        <v>3750000</v>
      </c>
      <c r="BP204" s="41">
        <f t="shared" si="1784"/>
        <v>3750000</v>
      </c>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88">
        <v>25750000</v>
      </c>
      <c r="CW204" s="87">
        <v>25750000</v>
      </c>
      <c r="CX204" s="87">
        <v>25750000</v>
      </c>
      <c r="CY204" s="87">
        <v>25750000</v>
      </c>
      <c r="CZ204" s="87"/>
      <c r="DA204" s="102"/>
      <c r="DB204" s="102"/>
      <c r="DC204" s="102"/>
      <c r="DD204" s="102"/>
      <c r="DE204" s="82">
        <f t="shared" si="1785"/>
        <v>25750000</v>
      </c>
      <c r="DF204" s="102">
        <f t="shared" si="1785"/>
        <v>25750000</v>
      </c>
      <c r="DG204" s="102">
        <f t="shared" si="1785"/>
        <v>25750000</v>
      </c>
      <c r="DH204" s="102">
        <f t="shared" si="1785"/>
        <v>25750000</v>
      </c>
      <c r="DI204" s="102"/>
      <c r="DJ204" s="88"/>
      <c r="DK204" s="57"/>
      <c r="DL204" s="88"/>
      <c r="DM204" s="88"/>
      <c r="DN204" s="88"/>
      <c r="DO204" s="88">
        <v>2500000</v>
      </c>
      <c r="DP204" s="88">
        <v>2120000</v>
      </c>
      <c r="DQ204" s="88">
        <v>2120000</v>
      </c>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v>26522500</v>
      </c>
      <c r="EO204" s="88">
        <v>24000000</v>
      </c>
      <c r="EP204" s="88">
        <v>24000000</v>
      </c>
      <c r="EQ204" s="88">
        <v>24000000</v>
      </c>
      <c r="ER204" s="88"/>
      <c r="ES204" s="88"/>
      <c r="ET204" s="87"/>
      <c r="EU204" s="87"/>
      <c r="EV204" s="87"/>
      <c r="EW204" s="82">
        <f t="shared" si="1786"/>
        <v>26522500</v>
      </c>
      <c r="EX204" s="90">
        <f t="shared" si="1786"/>
        <v>26500000</v>
      </c>
      <c r="EY204" s="90">
        <f t="shared" si="1787"/>
        <v>26120000</v>
      </c>
      <c r="EZ204" s="90">
        <f t="shared" si="1787"/>
        <v>26120000</v>
      </c>
      <c r="FA204" s="173"/>
      <c r="FB204" s="87"/>
      <c r="FC204" s="88"/>
      <c r="FD204" s="88"/>
      <c r="FE204" s="88"/>
      <c r="FF204" s="133"/>
      <c r="FG204" s="87"/>
      <c r="FH204" s="87"/>
      <c r="FI204" s="87"/>
      <c r="FJ204" s="87"/>
      <c r="FK204" s="87"/>
      <c r="FL204" s="87"/>
      <c r="FM204" s="87"/>
      <c r="FN204" s="87"/>
      <c r="FO204" s="87"/>
      <c r="FP204" s="87"/>
      <c r="FQ204" s="87"/>
      <c r="FR204" s="87"/>
      <c r="FS204" s="87"/>
      <c r="FT204" s="87"/>
      <c r="FU204" s="87"/>
      <c r="FV204" s="87"/>
      <c r="FW204" s="87"/>
      <c r="FX204" s="87"/>
      <c r="FY204" s="87"/>
      <c r="FZ204" s="87"/>
      <c r="GA204" s="87"/>
      <c r="GB204" s="87"/>
      <c r="GC204" s="87"/>
      <c r="GD204" s="87"/>
      <c r="GE204" s="87"/>
      <c r="GF204" s="87"/>
      <c r="GG204" s="87"/>
      <c r="GH204" s="87"/>
      <c r="GI204" s="87"/>
      <c r="GJ204" s="87"/>
      <c r="GK204" s="87">
        <v>27381780</v>
      </c>
      <c r="GL204" s="87">
        <v>35500000</v>
      </c>
      <c r="GM204" s="87">
        <v>35498133</v>
      </c>
      <c r="GN204" s="87">
        <v>35498133</v>
      </c>
      <c r="GO204" s="87"/>
      <c r="GP204" s="87"/>
      <c r="GQ204" s="87"/>
      <c r="GR204" s="87"/>
      <c r="GS204" s="87"/>
      <c r="GT204" s="87"/>
      <c r="GU204" s="82">
        <f t="shared" si="1788"/>
        <v>27381780</v>
      </c>
      <c r="GV204" s="82">
        <f t="shared" ref="GV204" si="1836">FC204+FH204+FM204+FR204+FW204+GB204+GG204+GL204+GQ204</f>
        <v>35500000</v>
      </c>
      <c r="GW204" s="82">
        <f t="shared" ref="GW204" si="1837">FD204+FI204+FN204+FS204+FX204+GC204+GH204+GM204+GR204</f>
        <v>35498133</v>
      </c>
      <c r="GX204" s="82">
        <f t="shared" ref="GX204" si="1838">FE204+FJ204+FO204+FT204+FY204+GD204+GI204+GN204+GS204</f>
        <v>35498133</v>
      </c>
      <c r="GY204" s="792">
        <f t="shared" si="1788"/>
        <v>0</v>
      </c>
      <c r="GZ204" s="792">
        <f t="shared" si="1792"/>
        <v>0</v>
      </c>
      <c r="HA204" s="792">
        <f t="shared" si="1793"/>
        <v>0</v>
      </c>
      <c r="HB204" s="792">
        <f t="shared" si="1794"/>
        <v>0</v>
      </c>
      <c r="HC204" s="792">
        <f t="shared" si="1795"/>
        <v>0</v>
      </c>
      <c r="HD204" s="792">
        <f t="shared" si="1796"/>
        <v>0</v>
      </c>
      <c r="HE204" s="792">
        <f t="shared" si="1797"/>
        <v>0</v>
      </c>
      <c r="HF204" s="792">
        <f t="shared" si="1798"/>
        <v>2500000</v>
      </c>
      <c r="HG204" s="792">
        <f t="shared" si="1799"/>
        <v>2120000</v>
      </c>
      <c r="HH204" s="792">
        <f>AJ204+BX204+DQ204+FJ204</f>
        <v>2120000</v>
      </c>
      <c r="HI204" s="792">
        <f t="shared" si="1800"/>
        <v>0</v>
      </c>
      <c r="HJ204" s="792">
        <f t="shared" si="1801"/>
        <v>0</v>
      </c>
      <c r="HK204" s="792">
        <f t="shared" si="1802"/>
        <v>0</v>
      </c>
      <c r="HL204" s="792">
        <f t="shared" si="1803"/>
        <v>0</v>
      </c>
      <c r="HM204" s="792">
        <f>AN204+CC204+DV204+FO204</f>
        <v>0</v>
      </c>
      <c r="HN204" s="792">
        <f t="shared" si="1804"/>
        <v>0</v>
      </c>
      <c r="HO204" s="792">
        <f t="shared" si="1805"/>
        <v>0</v>
      </c>
      <c r="HP204" s="792">
        <f t="shared" si="1806"/>
        <v>0</v>
      </c>
      <c r="HQ204" s="792">
        <f t="shared" si="1807"/>
        <v>0</v>
      </c>
      <c r="HR204" s="792">
        <f>FT204+EA204+CH204+AR204</f>
        <v>0</v>
      </c>
      <c r="HS204" s="792">
        <f t="shared" si="1808"/>
        <v>0</v>
      </c>
      <c r="HT204" s="792">
        <f t="shared" si="1809"/>
        <v>0</v>
      </c>
      <c r="HU204" s="792">
        <f t="shared" si="1810"/>
        <v>0</v>
      </c>
      <c r="HV204" s="792">
        <f t="shared" si="1811"/>
        <v>0</v>
      </c>
      <c r="HW204" s="792">
        <f t="shared" si="1812"/>
        <v>0</v>
      </c>
      <c r="HX204" s="792">
        <f t="shared" si="1813"/>
        <v>0</v>
      </c>
      <c r="HY204" s="792">
        <f t="shared" si="1814"/>
        <v>0</v>
      </c>
      <c r="HZ204" s="792">
        <f t="shared" si="1815"/>
        <v>0</v>
      </c>
      <c r="IA204" s="792">
        <f t="shared" si="1816"/>
        <v>0</v>
      </c>
      <c r="IB204" s="792">
        <f t="shared" si="1817"/>
        <v>0</v>
      </c>
      <c r="IC204" s="792">
        <f t="shared" si="1818"/>
        <v>0</v>
      </c>
      <c r="ID204" s="792">
        <f t="shared" si="1819"/>
        <v>0</v>
      </c>
      <c r="IE204" s="792">
        <f t="shared" si="1820"/>
        <v>0</v>
      </c>
      <c r="IF204" s="792">
        <f t="shared" si="1821"/>
        <v>0</v>
      </c>
      <c r="IG204" s="792">
        <f t="shared" si="1822"/>
        <v>0</v>
      </c>
      <c r="IH204" s="792">
        <f t="shared" si="1823"/>
        <v>0</v>
      </c>
      <c r="II204" s="792">
        <f t="shared" si="1824"/>
        <v>104654280</v>
      </c>
      <c r="IJ204" s="792">
        <f t="shared" si="1825"/>
        <v>110250000</v>
      </c>
      <c r="IK204" s="792">
        <f t="shared" si="1826"/>
        <v>88998133</v>
      </c>
      <c r="IL204" s="792">
        <f>GN204+EQ204+CY204+BH204</f>
        <v>88998133</v>
      </c>
      <c r="IM204" s="792">
        <f t="shared" si="1827"/>
        <v>0</v>
      </c>
      <c r="IN204" s="792">
        <f t="shared" si="1828"/>
        <v>0</v>
      </c>
      <c r="IO204" s="792"/>
      <c r="IP204" s="792"/>
      <c r="IQ204" s="792"/>
      <c r="IR204" s="792"/>
      <c r="IS204" s="792">
        <f t="shared" si="1829"/>
        <v>104654280</v>
      </c>
      <c r="IT204" s="792">
        <f t="shared" si="1830"/>
        <v>112750000</v>
      </c>
      <c r="IU204" s="792">
        <f t="shared" si="1831"/>
        <v>91118133</v>
      </c>
      <c r="IV204" s="792">
        <f>HC204+HH204+HM204+HR204+HW204+IB204+IG204+IL204+IQ204</f>
        <v>91118133</v>
      </c>
      <c r="IW204" s="793">
        <f t="shared" si="1832"/>
        <v>0</v>
      </c>
    </row>
    <row r="205" spans="1:257" ht="24.75" customHeight="1" x14ac:dyDescent="0.2">
      <c r="A205" s="346"/>
      <c r="B205" s="346"/>
      <c r="C205" s="252">
        <v>40</v>
      </c>
      <c r="D205" s="253" t="s">
        <v>488</v>
      </c>
      <c r="E205" s="311"/>
      <c r="F205" s="311"/>
      <c r="G205" s="255"/>
      <c r="H205" s="255"/>
      <c r="I205" s="255"/>
      <c r="J205" s="255"/>
      <c r="K205" s="255"/>
      <c r="L205" s="255"/>
      <c r="M205" s="255"/>
      <c r="N205" s="255"/>
      <c r="O205" s="255"/>
      <c r="P205" s="255"/>
      <c r="Q205" s="255"/>
      <c r="R205" s="255"/>
      <c r="S205" s="255"/>
      <c r="T205" s="255"/>
      <c r="U205" s="255"/>
      <c r="V205" s="255"/>
      <c r="W205" s="255"/>
      <c r="X205" s="255"/>
      <c r="Y205" s="312"/>
      <c r="Z205" s="255"/>
      <c r="AA205" s="255"/>
      <c r="AB205" s="255"/>
      <c r="AC205" s="196">
        <f t="shared" ref="AC205:BL205" si="1839">SUM(AC206:AC210)</f>
        <v>0</v>
      </c>
      <c r="AD205" s="196">
        <f t="shared" si="1839"/>
        <v>0</v>
      </c>
      <c r="AE205" s="196">
        <f t="shared" si="1839"/>
        <v>0</v>
      </c>
      <c r="AF205" s="196">
        <f t="shared" si="1839"/>
        <v>0</v>
      </c>
      <c r="AG205" s="196">
        <f t="shared" si="1839"/>
        <v>0</v>
      </c>
      <c r="AH205" s="196">
        <f t="shared" si="1839"/>
        <v>30000000</v>
      </c>
      <c r="AI205" s="196">
        <f t="shared" si="1839"/>
        <v>3534550</v>
      </c>
      <c r="AJ205" s="196">
        <f t="shared" si="1839"/>
        <v>3534550</v>
      </c>
      <c r="AK205" s="196">
        <f t="shared" si="1839"/>
        <v>0</v>
      </c>
      <c r="AL205" s="196">
        <f t="shared" si="1839"/>
        <v>0</v>
      </c>
      <c r="AM205" s="196">
        <f t="shared" si="1839"/>
        <v>0</v>
      </c>
      <c r="AN205" s="196">
        <f t="shared" si="1839"/>
        <v>0</v>
      </c>
      <c r="AO205" s="196">
        <f t="shared" si="1839"/>
        <v>7383</v>
      </c>
      <c r="AP205" s="196">
        <f t="shared" si="1839"/>
        <v>295344126</v>
      </c>
      <c r="AQ205" s="196">
        <f t="shared" si="1839"/>
        <v>101394245</v>
      </c>
      <c r="AR205" s="196">
        <f t="shared" si="1839"/>
        <v>101394245</v>
      </c>
      <c r="AS205" s="196">
        <f t="shared" si="1839"/>
        <v>0</v>
      </c>
      <c r="AT205" s="196">
        <f t="shared" si="1839"/>
        <v>0</v>
      </c>
      <c r="AU205" s="196">
        <f t="shared" si="1839"/>
        <v>0</v>
      </c>
      <c r="AV205" s="196">
        <f t="shared" si="1839"/>
        <v>0</v>
      </c>
      <c r="AW205" s="196">
        <f t="shared" si="1839"/>
        <v>0</v>
      </c>
      <c r="AX205" s="196">
        <f t="shared" si="1839"/>
        <v>0</v>
      </c>
      <c r="AY205" s="196">
        <f t="shared" si="1839"/>
        <v>0</v>
      </c>
      <c r="AZ205" s="196">
        <f t="shared" si="1839"/>
        <v>0</v>
      </c>
      <c r="BA205" s="196">
        <f t="shared" si="1839"/>
        <v>0</v>
      </c>
      <c r="BB205" s="196">
        <f t="shared" si="1839"/>
        <v>0</v>
      </c>
      <c r="BC205" s="196">
        <f t="shared" si="1839"/>
        <v>0</v>
      </c>
      <c r="BD205" s="196">
        <f t="shared" si="1839"/>
        <v>0</v>
      </c>
      <c r="BE205" s="196">
        <f t="shared" si="1839"/>
        <v>307812279</v>
      </c>
      <c r="BF205" s="196">
        <f t="shared" si="1839"/>
        <v>307812279</v>
      </c>
      <c r="BG205" s="196">
        <f t="shared" si="1839"/>
        <v>186143333</v>
      </c>
      <c r="BH205" s="196">
        <f t="shared" si="1839"/>
        <v>186143333</v>
      </c>
      <c r="BI205" s="196">
        <f t="shared" si="1839"/>
        <v>0</v>
      </c>
      <c r="BJ205" s="196">
        <f t="shared" si="1839"/>
        <v>0</v>
      </c>
      <c r="BK205" s="196">
        <f t="shared" si="1839"/>
        <v>0</v>
      </c>
      <c r="BL205" s="196">
        <f t="shared" si="1839"/>
        <v>0</v>
      </c>
      <c r="BM205" s="196">
        <f t="shared" ref="BM205:DX205" si="1840">SUM(BM206:BM210)</f>
        <v>307819662</v>
      </c>
      <c r="BN205" s="196">
        <f t="shared" si="1840"/>
        <v>633156405</v>
      </c>
      <c r="BO205" s="196">
        <f t="shared" si="1840"/>
        <v>291072128</v>
      </c>
      <c r="BP205" s="196">
        <f t="shared" si="1840"/>
        <v>291072128</v>
      </c>
      <c r="BQ205" s="196">
        <f t="shared" si="1840"/>
        <v>0</v>
      </c>
      <c r="BR205" s="196">
        <f t="shared" si="1840"/>
        <v>0</v>
      </c>
      <c r="BS205" s="196">
        <f t="shared" si="1840"/>
        <v>0</v>
      </c>
      <c r="BT205" s="196">
        <f t="shared" si="1840"/>
        <v>0</v>
      </c>
      <c r="BU205" s="196">
        <f t="shared" si="1840"/>
        <v>0</v>
      </c>
      <c r="BV205" s="196">
        <f t="shared" si="1840"/>
        <v>100000000</v>
      </c>
      <c r="BW205" s="196">
        <f t="shared" si="1840"/>
        <v>96170948</v>
      </c>
      <c r="BX205" s="196">
        <f t="shared" si="1840"/>
        <v>91711083</v>
      </c>
      <c r="BY205" s="196">
        <f t="shared" si="1840"/>
        <v>0</v>
      </c>
      <c r="BZ205" s="196">
        <f t="shared" si="1840"/>
        <v>0</v>
      </c>
      <c r="CA205" s="196">
        <f t="shared" si="1840"/>
        <v>0</v>
      </c>
      <c r="CB205" s="196">
        <f t="shared" si="1840"/>
        <v>0</v>
      </c>
      <c r="CC205" s="196">
        <f t="shared" si="1840"/>
        <v>0</v>
      </c>
      <c r="CD205" s="196">
        <f t="shared" si="1840"/>
        <v>0</v>
      </c>
      <c r="CE205" s="196">
        <f t="shared" si="1840"/>
        <v>0</v>
      </c>
      <c r="CF205" s="196">
        <f t="shared" si="1840"/>
        <v>407432105</v>
      </c>
      <c r="CG205" s="196">
        <f t="shared" si="1840"/>
        <v>157383990</v>
      </c>
      <c r="CH205" s="196">
        <f t="shared" si="1840"/>
        <v>157383990</v>
      </c>
      <c r="CI205" s="196">
        <f t="shared" si="1840"/>
        <v>0</v>
      </c>
      <c r="CJ205" s="196">
        <f t="shared" si="1840"/>
        <v>0</v>
      </c>
      <c r="CK205" s="196">
        <f t="shared" si="1840"/>
        <v>0</v>
      </c>
      <c r="CL205" s="196">
        <f t="shared" si="1840"/>
        <v>0</v>
      </c>
      <c r="CM205" s="196">
        <f t="shared" si="1840"/>
        <v>0</v>
      </c>
      <c r="CN205" s="196">
        <f t="shared" si="1840"/>
        <v>0</v>
      </c>
      <c r="CO205" s="196">
        <f t="shared" si="1840"/>
        <v>0</v>
      </c>
      <c r="CP205" s="196">
        <f t="shared" si="1840"/>
        <v>0</v>
      </c>
      <c r="CQ205" s="196">
        <f t="shared" si="1840"/>
        <v>0</v>
      </c>
      <c r="CR205" s="196">
        <f t="shared" si="1840"/>
        <v>0</v>
      </c>
      <c r="CS205" s="196">
        <f t="shared" si="1840"/>
        <v>0</v>
      </c>
      <c r="CT205" s="196">
        <f t="shared" si="1840"/>
        <v>0</v>
      </c>
      <c r="CU205" s="196">
        <f t="shared" si="1840"/>
        <v>0</v>
      </c>
      <c r="CV205" s="196">
        <f t="shared" si="1840"/>
        <v>189234597.36018443</v>
      </c>
      <c r="CW205" s="196">
        <f t="shared" si="1840"/>
        <v>289234596.99691093</v>
      </c>
      <c r="CX205" s="196">
        <f t="shared" si="1840"/>
        <v>248422135</v>
      </c>
      <c r="CY205" s="196">
        <f t="shared" si="1840"/>
        <v>245627000</v>
      </c>
      <c r="CZ205" s="196">
        <f t="shared" si="1840"/>
        <v>0</v>
      </c>
      <c r="DA205" s="196">
        <f t="shared" si="1840"/>
        <v>0</v>
      </c>
      <c r="DB205" s="196">
        <f t="shared" si="1840"/>
        <v>0</v>
      </c>
      <c r="DC205" s="196">
        <f t="shared" si="1840"/>
        <v>0</v>
      </c>
      <c r="DD205" s="196">
        <f t="shared" si="1840"/>
        <v>0</v>
      </c>
      <c r="DE205" s="196">
        <f t="shared" si="1840"/>
        <v>189234597.00000003</v>
      </c>
      <c r="DF205" s="196">
        <f t="shared" si="1840"/>
        <v>796666701.99691093</v>
      </c>
      <c r="DG205" s="196">
        <f t="shared" si="1840"/>
        <v>501977073</v>
      </c>
      <c r="DH205" s="196">
        <f t="shared" si="1840"/>
        <v>494722073</v>
      </c>
      <c r="DI205" s="196">
        <f t="shared" si="1840"/>
        <v>0</v>
      </c>
      <c r="DJ205" s="196">
        <f t="shared" si="1840"/>
        <v>0</v>
      </c>
      <c r="DK205" s="196">
        <f t="shared" si="1840"/>
        <v>0</v>
      </c>
      <c r="DL205" s="196">
        <f t="shared" si="1840"/>
        <v>0</v>
      </c>
      <c r="DM205" s="196">
        <f t="shared" si="1840"/>
        <v>0</v>
      </c>
      <c r="DN205" s="196">
        <f t="shared" si="1840"/>
        <v>0</v>
      </c>
      <c r="DO205" s="196">
        <f t="shared" si="1840"/>
        <v>277966570</v>
      </c>
      <c r="DP205" s="196">
        <f t="shared" si="1840"/>
        <v>106880109</v>
      </c>
      <c r="DQ205" s="196">
        <f t="shared" si="1840"/>
        <v>106880109</v>
      </c>
      <c r="DR205" s="196">
        <f t="shared" si="1840"/>
        <v>0</v>
      </c>
      <c r="DS205" s="196">
        <f t="shared" si="1840"/>
        <v>0</v>
      </c>
      <c r="DT205" s="196">
        <f t="shared" si="1840"/>
        <v>0</v>
      </c>
      <c r="DU205" s="196">
        <f t="shared" si="1840"/>
        <v>0</v>
      </c>
      <c r="DV205" s="196">
        <f t="shared" si="1840"/>
        <v>0</v>
      </c>
      <c r="DW205" s="196">
        <f t="shared" si="1840"/>
        <v>0</v>
      </c>
      <c r="DX205" s="196">
        <f t="shared" si="1840"/>
        <v>0</v>
      </c>
      <c r="DY205" s="196">
        <f t="shared" ref="DY205:EW205" si="1841">SUM(DY206:DY210)</f>
        <v>418782940</v>
      </c>
      <c r="DZ205" s="196">
        <f t="shared" si="1841"/>
        <v>351463748</v>
      </c>
      <c r="EA205" s="196">
        <f t="shared" si="1841"/>
        <v>351463748</v>
      </c>
      <c r="EB205" s="196">
        <f t="shared" si="1841"/>
        <v>0</v>
      </c>
      <c r="EC205" s="196">
        <f t="shared" si="1841"/>
        <v>0</v>
      </c>
      <c r="ED205" s="196">
        <f t="shared" si="1841"/>
        <v>0</v>
      </c>
      <c r="EE205" s="196">
        <f t="shared" si="1841"/>
        <v>0</v>
      </c>
      <c r="EF205" s="196">
        <f t="shared" si="1841"/>
        <v>0</v>
      </c>
      <c r="EG205" s="196">
        <f t="shared" si="1841"/>
        <v>0</v>
      </c>
      <c r="EH205" s="196">
        <f t="shared" si="1841"/>
        <v>0</v>
      </c>
      <c r="EI205" s="196">
        <f t="shared" si="1841"/>
        <v>0</v>
      </c>
      <c r="EJ205" s="196">
        <f t="shared" si="1841"/>
        <v>0</v>
      </c>
      <c r="EK205" s="196">
        <f t="shared" si="1841"/>
        <v>0</v>
      </c>
      <c r="EL205" s="196">
        <f t="shared" si="1841"/>
        <v>0</v>
      </c>
      <c r="EM205" s="196">
        <f t="shared" si="1841"/>
        <v>0</v>
      </c>
      <c r="EN205" s="196">
        <f t="shared" si="1841"/>
        <v>194911635</v>
      </c>
      <c r="EO205" s="196">
        <f t="shared" si="1841"/>
        <v>381611111.06999999</v>
      </c>
      <c r="EP205" s="196">
        <f t="shared" si="1841"/>
        <v>305347959</v>
      </c>
      <c r="EQ205" s="196">
        <f t="shared" si="1841"/>
        <v>305347959</v>
      </c>
      <c r="ER205" s="196">
        <f t="shared" si="1841"/>
        <v>0</v>
      </c>
      <c r="ES205" s="196">
        <f t="shared" si="1841"/>
        <v>0</v>
      </c>
      <c r="ET205" s="196">
        <f t="shared" si="1841"/>
        <v>0</v>
      </c>
      <c r="EU205" s="196">
        <f t="shared" si="1841"/>
        <v>0</v>
      </c>
      <c r="EV205" s="196">
        <f t="shared" si="1841"/>
        <v>0</v>
      </c>
      <c r="EW205" s="196">
        <f t="shared" si="1841"/>
        <v>194911635</v>
      </c>
      <c r="EX205" s="196">
        <f t="shared" ref="EX205:IW205" si="1842">SUM(EX206:EX210)</f>
        <v>1078360621.0699999</v>
      </c>
      <c r="EY205" s="196">
        <f t="shared" si="1842"/>
        <v>763691816</v>
      </c>
      <c r="EZ205" s="196">
        <f t="shared" si="1842"/>
        <v>763691816</v>
      </c>
      <c r="FA205" s="196">
        <f t="shared" si="1842"/>
        <v>0</v>
      </c>
      <c r="FB205" s="196">
        <f t="shared" si="1842"/>
        <v>0</v>
      </c>
      <c r="FC205" s="196">
        <f t="shared" si="1842"/>
        <v>0</v>
      </c>
      <c r="FD205" s="196">
        <f t="shared" si="1842"/>
        <v>0</v>
      </c>
      <c r="FE205" s="196">
        <f t="shared" si="1842"/>
        <v>0</v>
      </c>
      <c r="FF205" s="196">
        <f t="shared" si="1842"/>
        <v>0</v>
      </c>
      <c r="FG205" s="196">
        <f t="shared" si="1842"/>
        <v>0</v>
      </c>
      <c r="FH205" s="196">
        <f t="shared" si="1842"/>
        <v>89681009</v>
      </c>
      <c r="FI205" s="196">
        <f t="shared" si="1842"/>
        <v>88860964</v>
      </c>
      <c r="FJ205" s="196">
        <f t="shared" si="1842"/>
        <v>88860964</v>
      </c>
      <c r="FK205" s="196">
        <f t="shared" si="1842"/>
        <v>0</v>
      </c>
      <c r="FL205" s="196">
        <f t="shared" si="1842"/>
        <v>0</v>
      </c>
      <c r="FM205" s="196">
        <f t="shared" si="1842"/>
        <v>80000000</v>
      </c>
      <c r="FN205" s="196">
        <f t="shared" si="1842"/>
        <v>56163090</v>
      </c>
      <c r="FO205" s="196">
        <f t="shared" si="1842"/>
        <v>56163090</v>
      </c>
      <c r="FP205" s="196">
        <f t="shared" si="1842"/>
        <v>0</v>
      </c>
      <c r="FQ205" s="196">
        <f t="shared" si="1842"/>
        <v>0</v>
      </c>
      <c r="FR205" s="196">
        <f t="shared" si="1842"/>
        <v>425563143</v>
      </c>
      <c r="FS205" s="196">
        <f t="shared" si="1842"/>
        <v>257446995</v>
      </c>
      <c r="FT205" s="196">
        <f t="shared" si="1842"/>
        <v>257446995</v>
      </c>
      <c r="FU205" s="196">
        <f t="shared" si="1842"/>
        <v>0</v>
      </c>
      <c r="FV205" s="196">
        <f t="shared" si="1842"/>
        <v>0</v>
      </c>
      <c r="FW205" s="196">
        <f t="shared" si="1842"/>
        <v>0</v>
      </c>
      <c r="FX205" s="196">
        <f t="shared" si="1842"/>
        <v>0</v>
      </c>
      <c r="FY205" s="196">
        <f t="shared" si="1842"/>
        <v>0</v>
      </c>
      <c r="FZ205" s="196">
        <f t="shared" si="1842"/>
        <v>0</v>
      </c>
      <c r="GA205" s="196">
        <f t="shared" si="1842"/>
        <v>0</v>
      </c>
      <c r="GB205" s="196">
        <f t="shared" si="1842"/>
        <v>0</v>
      </c>
      <c r="GC205" s="196">
        <f t="shared" si="1842"/>
        <v>0</v>
      </c>
      <c r="GD205" s="196">
        <f t="shared" si="1842"/>
        <v>0</v>
      </c>
      <c r="GE205" s="196">
        <f t="shared" si="1842"/>
        <v>0</v>
      </c>
      <c r="GF205" s="196">
        <f t="shared" si="1842"/>
        <v>0</v>
      </c>
      <c r="GG205" s="196">
        <f t="shared" si="1842"/>
        <v>0</v>
      </c>
      <c r="GH205" s="196">
        <f t="shared" si="1842"/>
        <v>0</v>
      </c>
      <c r="GI205" s="196">
        <f t="shared" si="1842"/>
        <v>0</v>
      </c>
      <c r="GJ205" s="196">
        <f t="shared" si="1842"/>
        <v>0</v>
      </c>
      <c r="GK205" s="196">
        <f t="shared" si="1842"/>
        <v>200758984.00142908</v>
      </c>
      <c r="GL205" s="196">
        <f t="shared" si="1842"/>
        <v>345502000</v>
      </c>
      <c r="GM205" s="196">
        <f t="shared" si="1842"/>
        <v>344016371</v>
      </c>
      <c r="GN205" s="196">
        <f t="shared" si="1842"/>
        <v>344016371</v>
      </c>
      <c r="GO205" s="196">
        <f t="shared" si="1842"/>
        <v>0</v>
      </c>
      <c r="GP205" s="196">
        <f t="shared" si="1842"/>
        <v>0</v>
      </c>
      <c r="GQ205" s="196">
        <f t="shared" si="1842"/>
        <v>0</v>
      </c>
      <c r="GR205" s="196">
        <f t="shared" si="1842"/>
        <v>0</v>
      </c>
      <c r="GS205" s="196">
        <f t="shared" si="1842"/>
        <v>0</v>
      </c>
      <c r="GT205" s="196">
        <f t="shared" si="1842"/>
        <v>0</v>
      </c>
      <c r="GU205" s="196">
        <f t="shared" si="1842"/>
        <v>200758984.00142908</v>
      </c>
      <c r="GV205" s="196">
        <f t="shared" si="1842"/>
        <v>940746152</v>
      </c>
      <c r="GW205" s="196">
        <f t="shared" si="1842"/>
        <v>746487420</v>
      </c>
      <c r="GX205" s="196">
        <f t="shared" si="1842"/>
        <v>746487420</v>
      </c>
      <c r="GY205" s="196">
        <f t="shared" si="1842"/>
        <v>0</v>
      </c>
      <c r="GZ205" s="723">
        <f t="shared" si="1842"/>
        <v>0</v>
      </c>
      <c r="HA205" s="196">
        <f t="shared" si="1842"/>
        <v>0</v>
      </c>
      <c r="HB205" s="196">
        <f t="shared" si="1842"/>
        <v>0</v>
      </c>
      <c r="HC205" s="196">
        <f t="shared" si="1842"/>
        <v>0</v>
      </c>
      <c r="HD205" s="196">
        <f t="shared" si="1842"/>
        <v>0</v>
      </c>
      <c r="HE205" s="196">
        <f t="shared" si="1842"/>
        <v>0</v>
      </c>
      <c r="HF205" s="196">
        <f t="shared" si="1842"/>
        <v>497647579</v>
      </c>
      <c r="HG205" s="196">
        <f t="shared" si="1842"/>
        <v>295446571</v>
      </c>
      <c r="HH205" s="196">
        <f t="shared" si="1842"/>
        <v>290986706</v>
      </c>
      <c r="HI205" s="196">
        <f t="shared" si="1842"/>
        <v>0</v>
      </c>
      <c r="HJ205" s="196">
        <f t="shared" si="1842"/>
        <v>0</v>
      </c>
      <c r="HK205" s="196">
        <f t="shared" si="1842"/>
        <v>80000000</v>
      </c>
      <c r="HL205" s="196">
        <f t="shared" si="1842"/>
        <v>56163090</v>
      </c>
      <c r="HM205" s="196">
        <f t="shared" si="1842"/>
        <v>56163090</v>
      </c>
      <c r="HN205" s="196">
        <f t="shared" si="1842"/>
        <v>0</v>
      </c>
      <c r="HO205" s="196">
        <f t="shared" si="1842"/>
        <v>7383</v>
      </c>
      <c r="HP205" s="196">
        <f t="shared" si="1842"/>
        <v>1547122314</v>
      </c>
      <c r="HQ205" s="196">
        <f t="shared" si="1842"/>
        <v>867688978</v>
      </c>
      <c r="HR205" s="196">
        <f t="shared" si="1842"/>
        <v>867688978</v>
      </c>
      <c r="HS205" s="196">
        <f t="shared" si="1842"/>
        <v>0</v>
      </c>
      <c r="HT205" s="196">
        <f t="shared" si="1842"/>
        <v>0</v>
      </c>
      <c r="HU205" s="196">
        <f t="shared" si="1842"/>
        <v>0</v>
      </c>
      <c r="HV205" s="196">
        <f t="shared" si="1842"/>
        <v>0</v>
      </c>
      <c r="HW205" s="196">
        <f t="shared" si="1842"/>
        <v>0</v>
      </c>
      <c r="HX205" s="196">
        <f t="shared" si="1842"/>
        <v>0</v>
      </c>
      <c r="HY205" s="196">
        <f t="shared" si="1842"/>
        <v>0</v>
      </c>
      <c r="HZ205" s="196">
        <f t="shared" si="1842"/>
        <v>0</v>
      </c>
      <c r="IA205" s="196">
        <f t="shared" si="1842"/>
        <v>0</v>
      </c>
      <c r="IB205" s="196">
        <f t="shared" si="1842"/>
        <v>0</v>
      </c>
      <c r="IC205" s="196">
        <f t="shared" si="1842"/>
        <v>0</v>
      </c>
      <c r="ID205" s="196">
        <f t="shared" si="1842"/>
        <v>0</v>
      </c>
      <c r="IE205" s="196">
        <f t="shared" si="1842"/>
        <v>0</v>
      </c>
      <c r="IF205" s="196">
        <f t="shared" si="1842"/>
        <v>0</v>
      </c>
      <c r="IG205" s="196">
        <f t="shared" si="1842"/>
        <v>0</v>
      </c>
      <c r="IH205" s="196">
        <f t="shared" si="1842"/>
        <v>0</v>
      </c>
      <c r="II205" s="196">
        <f t="shared" si="1842"/>
        <v>892717495.36161351</v>
      </c>
      <c r="IJ205" s="196">
        <f t="shared" si="1842"/>
        <v>1324159987.0669107</v>
      </c>
      <c r="IK205" s="196">
        <f t="shared" si="1842"/>
        <v>1083929798</v>
      </c>
      <c r="IL205" s="196">
        <f t="shared" si="1842"/>
        <v>1081134663</v>
      </c>
      <c r="IM205" s="196">
        <f t="shared" si="1842"/>
        <v>0</v>
      </c>
      <c r="IN205" s="196">
        <f t="shared" si="1842"/>
        <v>0</v>
      </c>
      <c r="IO205" s="196">
        <f t="shared" si="1842"/>
        <v>0</v>
      </c>
      <c r="IP205" s="196">
        <f t="shared" si="1842"/>
        <v>0</v>
      </c>
      <c r="IQ205" s="196">
        <f t="shared" si="1842"/>
        <v>0</v>
      </c>
      <c r="IR205" s="196">
        <f t="shared" si="1842"/>
        <v>0</v>
      </c>
      <c r="IS205" s="196">
        <f t="shared" si="1842"/>
        <v>892724878.36161351</v>
      </c>
      <c r="IT205" s="196">
        <f t="shared" si="1842"/>
        <v>3448929880.0669107</v>
      </c>
      <c r="IU205" s="196">
        <f t="shared" si="1842"/>
        <v>2303228437</v>
      </c>
      <c r="IV205" s="196">
        <f t="shared" si="1842"/>
        <v>2295973437</v>
      </c>
      <c r="IW205" s="187">
        <f t="shared" si="1842"/>
        <v>0</v>
      </c>
    </row>
    <row r="206" spans="1:257" ht="95.25" customHeight="1" x14ac:dyDescent="0.2">
      <c r="A206" s="346"/>
      <c r="B206" s="346"/>
      <c r="C206" s="264">
        <v>25</v>
      </c>
      <c r="D206" s="287" t="s">
        <v>489</v>
      </c>
      <c r="E206" s="300" t="s">
        <v>490</v>
      </c>
      <c r="F206" s="586" t="s">
        <v>491</v>
      </c>
      <c r="G206" s="273">
        <v>142</v>
      </c>
      <c r="H206" s="848" t="s">
        <v>492</v>
      </c>
      <c r="I206" s="265" t="s">
        <v>493</v>
      </c>
      <c r="J206" s="300" t="s">
        <v>444</v>
      </c>
      <c r="K206" s="300">
        <v>2</v>
      </c>
      <c r="L206" s="584" t="s">
        <v>58</v>
      </c>
      <c r="M206" s="272" t="s">
        <v>53</v>
      </c>
      <c r="N206" s="272">
        <v>12</v>
      </c>
      <c r="O206" s="588">
        <v>12</v>
      </c>
      <c r="P206" s="589">
        <v>12</v>
      </c>
      <c r="Q206" s="583">
        <v>12</v>
      </c>
      <c r="R206" s="275"/>
      <c r="S206" s="591">
        <v>12</v>
      </c>
      <c r="T206" s="583">
        <v>12</v>
      </c>
      <c r="U206" s="583"/>
      <c r="V206" s="591">
        <v>9</v>
      </c>
      <c r="W206" s="583">
        <v>12</v>
      </c>
      <c r="X206" s="584"/>
      <c r="Y206" s="767">
        <v>11</v>
      </c>
      <c r="Z206" s="585">
        <f>BM206/$BM$205</f>
        <v>3.2486553766666149E-2</v>
      </c>
      <c r="AA206" s="273">
        <v>3</v>
      </c>
      <c r="AB206" s="372" t="s">
        <v>455</v>
      </c>
      <c r="AC206" s="64"/>
      <c r="AD206" s="42"/>
      <c r="AE206" s="41"/>
      <c r="AF206" s="41"/>
      <c r="AG206" s="64"/>
      <c r="AH206" s="42"/>
      <c r="AI206" s="42"/>
      <c r="AJ206" s="42"/>
      <c r="AK206" s="64"/>
      <c r="AL206" s="42"/>
      <c r="AM206" s="42"/>
      <c r="AN206" s="42"/>
      <c r="AO206" s="64"/>
      <c r="AP206" s="42"/>
      <c r="AQ206" s="42"/>
      <c r="AR206" s="42"/>
      <c r="AS206" s="64"/>
      <c r="AT206" s="42"/>
      <c r="AU206" s="41"/>
      <c r="AV206" s="41"/>
      <c r="AW206" s="64"/>
      <c r="AX206" s="42"/>
      <c r="AY206" s="42"/>
      <c r="AZ206" s="42"/>
      <c r="BA206" s="64"/>
      <c r="BB206" s="42"/>
      <c r="BC206" s="42"/>
      <c r="BD206" s="42"/>
      <c r="BE206" s="64">
        <v>10000000</v>
      </c>
      <c r="BF206" s="42">
        <v>10000000</v>
      </c>
      <c r="BG206" s="41">
        <v>9650000</v>
      </c>
      <c r="BH206" s="41">
        <v>9650000</v>
      </c>
      <c r="BI206" s="64"/>
      <c r="BJ206" s="42"/>
      <c r="BK206" s="42"/>
      <c r="BL206" s="42"/>
      <c r="BM206" s="40">
        <f>+AC206+AG206+AK206+AO206+AS206+AW206+BA206+BE206+BI206</f>
        <v>10000000</v>
      </c>
      <c r="BN206" s="41">
        <f t="shared" ref="BN206:BP210" si="1843">AD206+AH206+AL206+AP206+AT206+AX206+BB206+BF206+BJ206</f>
        <v>10000000</v>
      </c>
      <c r="BO206" s="41">
        <f t="shared" si="1843"/>
        <v>9650000</v>
      </c>
      <c r="BP206" s="41">
        <f t="shared" si="1843"/>
        <v>9650000</v>
      </c>
      <c r="BQ206" s="87"/>
      <c r="BR206" s="87"/>
      <c r="BS206" s="87"/>
      <c r="BT206" s="87"/>
      <c r="BU206" s="87"/>
      <c r="BV206" s="86">
        <v>56000000</v>
      </c>
      <c r="BW206" s="87">
        <v>53125000</v>
      </c>
      <c r="BX206" s="87">
        <v>53125000</v>
      </c>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8">
        <v>6147579.9099539006</v>
      </c>
      <c r="CW206" s="87">
        <v>6147580</v>
      </c>
      <c r="CX206" s="87">
        <v>0</v>
      </c>
      <c r="CY206" s="87">
        <v>0</v>
      </c>
      <c r="CZ206" s="87"/>
      <c r="DA206" s="87"/>
      <c r="DB206" s="87"/>
      <c r="DC206" s="87"/>
      <c r="DD206" s="87"/>
      <c r="DE206" s="82">
        <f t="shared" ref="DE206:DH209" si="1844">BQ206+BU206+BZ206+CE206+CI206+CM206+CQ206+CV206+DA206</f>
        <v>6147579.9099539006</v>
      </c>
      <c r="DF206" s="102">
        <f t="shared" si="1844"/>
        <v>62147580</v>
      </c>
      <c r="DG206" s="102">
        <f t="shared" si="1844"/>
        <v>53125000</v>
      </c>
      <c r="DH206" s="102">
        <f t="shared" si="1844"/>
        <v>53125000</v>
      </c>
      <c r="DI206" s="102"/>
      <c r="DJ206" s="88"/>
      <c r="DK206" s="57"/>
      <c r="DL206" s="88"/>
      <c r="DM206" s="88"/>
      <c r="DN206" s="88"/>
      <c r="DO206" s="88">
        <v>27000000</v>
      </c>
      <c r="DP206" s="88">
        <v>27000000</v>
      </c>
      <c r="DQ206" s="88">
        <v>27000000</v>
      </c>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v>6300000</v>
      </c>
      <c r="EO206" s="88">
        <v>80000000</v>
      </c>
      <c r="EP206" s="88">
        <v>79890664</v>
      </c>
      <c r="EQ206" s="88">
        <v>79890664</v>
      </c>
      <c r="ER206" s="88"/>
      <c r="ES206" s="88"/>
      <c r="ET206" s="87"/>
      <c r="EU206" s="87"/>
      <c r="EV206" s="87"/>
      <c r="EW206" s="82">
        <f t="shared" ref="EW206:EX210" si="1845">DJ206+DN206+DS206+DX206+EB206+EF206+EJ206+EN206+ES206</f>
        <v>6300000</v>
      </c>
      <c r="EX206" s="90">
        <f t="shared" si="1845"/>
        <v>107000000</v>
      </c>
      <c r="EY206" s="90">
        <f t="shared" ref="EY206:EZ210" si="1846">DL206+DP206+DU206+DZ206+ED206+EH206+EL206+EP206+EU206</f>
        <v>106890664</v>
      </c>
      <c r="EZ206" s="90">
        <f t="shared" si="1846"/>
        <v>106890664</v>
      </c>
      <c r="FA206" s="173"/>
      <c r="FB206" s="87"/>
      <c r="FC206" s="88"/>
      <c r="FD206" s="88"/>
      <c r="FE206" s="88"/>
      <c r="FF206" s="133"/>
      <c r="FG206" s="87"/>
      <c r="FH206" s="87">
        <v>9000000</v>
      </c>
      <c r="FI206" s="87">
        <v>9000000</v>
      </c>
      <c r="FJ206" s="87">
        <v>9000000</v>
      </c>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v>6500000</v>
      </c>
      <c r="GL206" s="87">
        <v>103702000</v>
      </c>
      <c r="GM206" s="87">
        <v>103393466</v>
      </c>
      <c r="GN206" s="87">
        <v>103393466</v>
      </c>
      <c r="GO206" s="87"/>
      <c r="GP206" s="88"/>
      <c r="GQ206" s="87"/>
      <c r="GR206" s="87"/>
      <c r="GS206" s="87"/>
      <c r="GT206" s="87"/>
      <c r="GU206" s="82">
        <f t="shared" ref="GU206:GY210" si="1847">FB206+FG206+FL206+FQ206+FV206+GA206+GF206+GK206+GP206</f>
        <v>6500000</v>
      </c>
      <c r="GV206" s="82">
        <f t="shared" ref="GV206" si="1848">FC206+FH206+FM206+FR206+FW206+GB206+GG206+GL206+GQ206</f>
        <v>112702000</v>
      </c>
      <c r="GW206" s="82">
        <f t="shared" ref="GW206" si="1849">FD206+FI206+FN206+FS206+FX206+GC206+GH206+GM206+GR206</f>
        <v>112393466</v>
      </c>
      <c r="GX206" s="82">
        <f t="shared" ref="GX206" si="1850">FE206+FJ206+FO206+FT206+FY206+GD206+GI206+GN206+GS206</f>
        <v>112393466</v>
      </c>
      <c r="GY206" s="792">
        <f t="shared" si="1847"/>
        <v>0</v>
      </c>
      <c r="GZ206" s="792">
        <f t="shared" ref="GZ206:GZ210" si="1851">AC206+BQ206+DJ206+FB206</f>
        <v>0</v>
      </c>
      <c r="HA206" s="792">
        <f t="shared" ref="HA206:HA210" si="1852">AD206+BR206+DK206+FC206</f>
        <v>0</v>
      </c>
      <c r="HB206" s="792">
        <f t="shared" ref="HB206:HB210" si="1853">AE206+BS206+DL206+FD206</f>
        <v>0</v>
      </c>
      <c r="HC206" s="792">
        <f t="shared" ref="HC206:HC210" si="1854">AF206+BT206+DM206+FE206</f>
        <v>0</v>
      </c>
      <c r="HD206" s="792">
        <f t="shared" ref="HD206:HD210" si="1855">FF206</f>
        <v>0</v>
      </c>
      <c r="HE206" s="792">
        <f t="shared" ref="HE206:HE210" si="1856">AG206+BU206+DN206+FG206</f>
        <v>0</v>
      </c>
      <c r="HF206" s="792">
        <f t="shared" ref="HF206:HF210" si="1857">AH206+BV206+DO206+FH206</f>
        <v>92000000</v>
      </c>
      <c r="HG206" s="792">
        <f t="shared" ref="HG206:HG210" si="1858">AI206+BW206+DP206+FI206</f>
        <v>89125000</v>
      </c>
      <c r="HH206" s="792">
        <f>AJ206+BX206+DQ206+FJ206</f>
        <v>89125000</v>
      </c>
      <c r="HI206" s="792">
        <f t="shared" ref="HI206:HI210" si="1859">BY206+DR206+FK206</f>
        <v>0</v>
      </c>
      <c r="HJ206" s="792">
        <f t="shared" ref="HJ206:HJ210" si="1860">AK206+BZ206+DS206+FL206</f>
        <v>0</v>
      </c>
      <c r="HK206" s="792">
        <f t="shared" ref="HK206:HK210" si="1861">AL206+CA206+DT206+FM206</f>
        <v>0</v>
      </c>
      <c r="HL206" s="792">
        <f t="shared" ref="HL206:HL210" si="1862">AM206+CB206+DU206+FN206</f>
        <v>0</v>
      </c>
      <c r="HM206" s="792">
        <f>AN206+CC206+DV206+FO206</f>
        <v>0</v>
      </c>
      <c r="HN206" s="792">
        <f t="shared" ref="HN206:HN210" si="1863">CD206+DW206+FP206</f>
        <v>0</v>
      </c>
      <c r="HO206" s="792">
        <f t="shared" ref="HO206:HO210" si="1864">AO206+CE206+DX206+FQ206</f>
        <v>0</v>
      </c>
      <c r="HP206" s="792">
        <f t="shared" ref="HP206:HP210" si="1865">AP206+CF206+DY206+FR206</f>
        <v>0</v>
      </c>
      <c r="HQ206" s="792">
        <f t="shared" ref="HQ206:HQ210" si="1866">AQ206+CG206+DZ206+FS206</f>
        <v>0</v>
      </c>
      <c r="HR206" s="792">
        <f>FT206+EA206+CH206+AR206</f>
        <v>0</v>
      </c>
      <c r="HS206" s="792">
        <f t="shared" ref="HS206:HS210" si="1867">FU206</f>
        <v>0</v>
      </c>
      <c r="HT206" s="792">
        <f t="shared" ref="HT206:HT210" si="1868">AS206+CI206+EB206+FV206</f>
        <v>0</v>
      </c>
      <c r="HU206" s="792">
        <f t="shared" ref="HU206:HU210" si="1869">AT206+CJ206+EC206+FW206</f>
        <v>0</v>
      </c>
      <c r="HV206" s="792">
        <f t="shared" ref="HV206:HV210" si="1870">AU206+CK206+ED206+FX206</f>
        <v>0</v>
      </c>
      <c r="HW206" s="792">
        <f t="shared" ref="HW206:HW210" si="1871">AV206+CL206+EE206+FY206</f>
        <v>0</v>
      </c>
      <c r="HX206" s="792">
        <f t="shared" ref="HX206:HX210" si="1872">FZ206</f>
        <v>0</v>
      </c>
      <c r="HY206" s="792">
        <f t="shared" ref="HY206:HY210" si="1873">AW206+CM206+EF206+GA206</f>
        <v>0</v>
      </c>
      <c r="HZ206" s="792">
        <f t="shared" ref="HZ206:HZ210" si="1874">AX206+CN206+EG206+GB206</f>
        <v>0</v>
      </c>
      <c r="IA206" s="792">
        <f t="shared" ref="IA206:IA210" si="1875">AY206+CO206+EH206+GC206</f>
        <v>0</v>
      </c>
      <c r="IB206" s="792">
        <f t="shared" ref="IB206:IB210" si="1876">AZ206+CP206+EI206+GD206</f>
        <v>0</v>
      </c>
      <c r="IC206" s="792">
        <f t="shared" ref="IC206:IC210" si="1877">GE206</f>
        <v>0</v>
      </c>
      <c r="ID206" s="792">
        <f t="shared" ref="ID206:ID210" si="1878">BA206+CQ206+EJ206+GF206</f>
        <v>0</v>
      </c>
      <c r="IE206" s="792">
        <f t="shared" ref="IE206:IE210" si="1879">BB206+CR206+EK206+GG206</f>
        <v>0</v>
      </c>
      <c r="IF206" s="792">
        <f t="shared" ref="IF206:IF210" si="1880">BC206+CS206+EL206+GH206</f>
        <v>0</v>
      </c>
      <c r="IG206" s="792">
        <f t="shared" ref="IG206:IG210" si="1881">BD206+CT206+EM206+GI206</f>
        <v>0</v>
      </c>
      <c r="IH206" s="792">
        <f t="shared" ref="IH206:IH210" si="1882">CU206+GJ206</f>
        <v>0</v>
      </c>
      <c r="II206" s="792">
        <f t="shared" ref="II206:II210" si="1883">BE206+CV206+EN206+GK206</f>
        <v>28947579.9099539</v>
      </c>
      <c r="IJ206" s="792">
        <f t="shared" ref="IJ206:IJ210" si="1884">BF206+CW206+EO206+GL206</f>
        <v>199849580</v>
      </c>
      <c r="IK206" s="792">
        <f t="shared" ref="IK206:IK210" si="1885">BG206+CX206+EP206+GM206</f>
        <v>192934130</v>
      </c>
      <c r="IL206" s="792">
        <f>GN206+EQ206+CY206+BH206</f>
        <v>192934130</v>
      </c>
      <c r="IM206" s="792">
        <f t="shared" ref="IM206:IM210" si="1886">CZ206+ER206+GO206</f>
        <v>0</v>
      </c>
      <c r="IN206" s="792">
        <f t="shared" ref="IN206:IN210" si="1887">BI206+DA206+ES206+GP206</f>
        <v>0</v>
      </c>
      <c r="IO206" s="792"/>
      <c r="IP206" s="792"/>
      <c r="IQ206" s="792"/>
      <c r="IR206" s="792"/>
      <c r="IS206" s="792">
        <f t="shared" ref="IS206:IS210" si="1888">GZ206+HE206+HJ206+HO206+HT206+HY206+ID206+II206+IN206</f>
        <v>28947579.9099539</v>
      </c>
      <c r="IT206" s="792">
        <f t="shared" ref="IT206:IT210" si="1889">HA206+HF206+HK206+HP206+HU206+HZ206+IE206+IJ206+IO206</f>
        <v>291849580</v>
      </c>
      <c r="IU206" s="792">
        <f t="shared" ref="IU206:IU210" si="1890">HB206+HG206+HL206+HQ206+HV206+IA206+IF206+IK206+IP206</f>
        <v>282059130</v>
      </c>
      <c r="IV206" s="792">
        <f>HC206+HH206+HM206+HR206+HW206+IB206+IG206+IL206+IQ206</f>
        <v>282059130</v>
      </c>
      <c r="IW206" s="793">
        <f t="shared" ref="IW206:IW210" si="1891">HD206+HI206+HN206+HS206+HX206+IC206+IH206+IM206+IR206</f>
        <v>0</v>
      </c>
    </row>
    <row r="207" spans="1:257" ht="217.5" customHeight="1" x14ac:dyDescent="0.2">
      <c r="A207" s="346"/>
      <c r="B207" s="346"/>
      <c r="C207" s="299" t="s">
        <v>494</v>
      </c>
      <c r="D207" s="265" t="s">
        <v>495</v>
      </c>
      <c r="E207" s="273">
        <v>10</v>
      </c>
      <c r="F207" s="273" t="s">
        <v>496</v>
      </c>
      <c r="G207" s="273">
        <v>143</v>
      </c>
      <c r="H207" s="848" t="s">
        <v>497</v>
      </c>
      <c r="I207" s="265" t="s">
        <v>498</v>
      </c>
      <c r="J207" s="300" t="s">
        <v>444</v>
      </c>
      <c r="K207" s="807">
        <v>2</v>
      </c>
      <c r="L207" s="584" t="s">
        <v>58</v>
      </c>
      <c r="M207" s="272">
        <v>1</v>
      </c>
      <c r="N207" s="272">
        <v>1</v>
      </c>
      <c r="O207" s="559">
        <v>1</v>
      </c>
      <c r="P207" s="569">
        <v>1</v>
      </c>
      <c r="Q207" s="567">
        <v>1</v>
      </c>
      <c r="R207" s="275"/>
      <c r="S207" s="565">
        <v>1</v>
      </c>
      <c r="T207" s="567">
        <v>1</v>
      </c>
      <c r="U207" s="567"/>
      <c r="V207" s="565">
        <v>1</v>
      </c>
      <c r="W207" s="808">
        <v>1</v>
      </c>
      <c r="X207" s="809"/>
      <c r="Y207" s="836">
        <v>1</v>
      </c>
      <c r="Z207" s="585">
        <f>BM207/$BM$205</f>
        <v>0</v>
      </c>
      <c r="AA207" s="273">
        <v>3</v>
      </c>
      <c r="AB207" s="372" t="s">
        <v>455</v>
      </c>
      <c r="AC207" s="64"/>
      <c r="AD207" s="42"/>
      <c r="AE207" s="41"/>
      <c r="AF207" s="41"/>
      <c r="AG207" s="64"/>
      <c r="AH207" s="42"/>
      <c r="AI207" s="42"/>
      <c r="AJ207" s="42"/>
      <c r="AK207" s="64"/>
      <c r="AL207" s="42"/>
      <c r="AM207" s="42"/>
      <c r="AN207" s="42"/>
      <c r="AO207" s="64"/>
      <c r="AP207" s="42"/>
      <c r="AQ207" s="42"/>
      <c r="AR207" s="42"/>
      <c r="AS207" s="64"/>
      <c r="AT207" s="42"/>
      <c r="AU207" s="41"/>
      <c r="AV207" s="41"/>
      <c r="AW207" s="64"/>
      <c r="AX207" s="42"/>
      <c r="AY207" s="42"/>
      <c r="AZ207" s="42"/>
      <c r="BA207" s="64"/>
      <c r="BB207" s="42"/>
      <c r="BC207" s="42"/>
      <c r="BD207" s="42"/>
      <c r="BE207" s="64"/>
      <c r="BF207" s="42"/>
      <c r="BG207" s="41"/>
      <c r="BH207" s="41"/>
      <c r="BI207" s="64"/>
      <c r="BJ207" s="42"/>
      <c r="BK207" s="42"/>
      <c r="BL207" s="42"/>
      <c r="BM207" s="40">
        <f>+AC207+AG207+AK207+AO207+AS207+AW207+BA207+BE207+BI207</f>
        <v>0</v>
      </c>
      <c r="BN207" s="41">
        <f t="shared" si="1843"/>
        <v>0</v>
      </c>
      <c r="BO207" s="41">
        <f t="shared" si="1843"/>
        <v>0</v>
      </c>
      <c r="BP207" s="41">
        <f t="shared" si="1843"/>
        <v>0</v>
      </c>
      <c r="BQ207" s="87"/>
      <c r="BR207" s="87"/>
      <c r="BS207" s="87"/>
      <c r="BT207" s="87"/>
      <c r="BU207" s="87"/>
      <c r="BV207" s="86">
        <v>20000000</v>
      </c>
      <c r="BW207" s="87">
        <v>19045948</v>
      </c>
      <c r="BX207" s="87">
        <v>19045948</v>
      </c>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8">
        <v>0</v>
      </c>
      <c r="CW207" s="87"/>
      <c r="CX207" s="87"/>
      <c r="CY207" s="87"/>
      <c r="CZ207" s="87"/>
      <c r="DA207" s="87"/>
      <c r="DB207" s="87"/>
      <c r="DC207" s="87"/>
      <c r="DD207" s="87"/>
      <c r="DE207" s="82">
        <f t="shared" si="1844"/>
        <v>0</v>
      </c>
      <c r="DF207" s="102">
        <f t="shared" si="1844"/>
        <v>20000000</v>
      </c>
      <c r="DG207" s="102">
        <f t="shared" si="1844"/>
        <v>19045948</v>
      </c>
      <c r="DH207" s="102">
        <f t="shared" si="1844"/>
        <v>19045948</v>
      </c>
      <c r="DI207" s="102"/>
      <c r="DJ207" s="88"/>
      <c r="DK207" s="57"/>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v>35000000</v>
      </c>
      <c r="EP207" s="88">
        <v>18569300</v>
      </c>
      <c r="EQ207" s="88">
        <v>18569300</v>
      </c>
      <c r="ER207" s="88"/>
      <c r="ES207" s="88"/>
      <c r="ET207" s="87"/>
      <c r="EU207" s="87"/>
      <c r="EV207" s="87"/>
      <c r="EW207" s="82">
        <f t="shared" si="1845"/>
        <v>0</v>
      </c>
      <c r="EX207" s="90">
        <f t="shared" si="1845"/>
        <v>35000000</v>
      </c>
      <c r="EY207" s="90">
        <f t="shared" si="1846"/>
        <v>18569300</v>
      </c>
      <c r="EZ207" s="90">
        <f t="shared" si="1846"/>
        <v>18569300</v>
      </c>
      <c r="FA207" s="173"/>
      <c r="FB207" s="87"/>
      <c r="FC207" s="88"/>
      <c r="FD207" s="88"/>
      <c r="FE207" s="88"/>
      <c r="FF207" s="133"/>
      <c r="FG207" s="87"/>
      <c r="FH207" s="87">
        <v>28403914</v>
      </c>
      <c r="FI207" s="87">
        <v>28245869</v>
      </c>
      <c r="FJ207" s="87">
        <v>28245869</v>
      </c>
      <c r="FK207" s="87"/>
      <c r="FL207" s="87"/>
      <c r="FM207" s="87">
        <v>10000000</v>
      </c>
      <c r="FN207" s="87">
        <v>9985604</v>
      </c>
      <c r="FO207" s="87">
        <v>9985604</v>
      </c>
      <c r="FP207" s="87"/>
      <c r="FQ207" s="87"/>
      <c r="FR207" s="87"/>
      <c r="FS207" s="87"/>
      <c r="FT207" s="87"/>
      <c r="FU207" s="87"/>
      <c r="FV207" s="87"/>
      <c r="FW207" s="87"/>
      <c r="FX207" s="87"/>
      <c r="FY207" s="87"/>
      <c r="FZ207" s="87"/>
      <c r="GA207" s="87"/>
      <c r="GB207" s="87"/>
      <c r="GC207" s="87"/>
      <c r="GD207" s="87"/>
      <c r="GE207" s="87"/>
      <c r="GF207" s="87"/>
      <c r="GG207" s="87"/>
      <c r="GH207" s="87"/>
      <c r="GI207" s="87"/>
      <c r="GJ207" s="87"/>
      <c r="GK207" s="87">
        <v>0</v>
      </c>
      <c r="GL207" s="87"/>
      <c r="GM207" s="87"/>
      <c r="GN207" s="87"/>
      <c r="GO207" s="87"/>
      <c r="GP207" s="88"/>
      <c r="GQ207" s="87"/>
      <c r="GR207" s="87"/>
      <c r="GS207" s="87"/>
      <c r="GT207" s="87"/>
      <c r="GU207" s="82">
        <f t="shared" si="1847"/>
        <v>0</v>
      </c>
      <c r="GV207" s="82">
        <f t="shared" ref="GV207" si="1892">FC207+FH207+FM207+FR207+FW207+GB207+GG207+GL207+GQ207</f>
        <v>38403914</v>
      </c>
      <c r="GW207" s="82">
        <f t="shared" ref="GW207" si="1893">FD207+FI207+FN207+FS207+FX207+GC207+GH207+GM207+GR207</f>
        <v>38231473</v>
      </c>
      <c r="GX207" s="82">
        <f t="shared" ref="GX207" si="1894">FE207+FJ207+FO207+FT207+FY207+GD207+GI207+GN207+GS207</f>
        <v>38231473</v>
      </c>
      <c r="GY207" s="792">
        <f t="shared" si="1847"/>
        <v>0</v>
      </c>
      <c r="GZ207" s="792">
        <f t="shared" si="1851"/>
        <v>0</v>
      </c>
      <c r="HA207" s="792">
        <f t="shared" si="1852"/>
        <v>0</v>
      </c>
      <c r="HB207" s="792">
        <f t="shared" si="1853"/>
        <v>0</v>
      </c>
      <c r="HC207" s="792">
        <f t="shared" si="1854"/>
        <v>0</v>
      </c>
      <c r="HD207" s="792">
        <f t="shared" si="1855"/>
        <v>0</v>
      </c>
      <c r="HE207" s="792">
        <f t="shared" si="1856"/>
        <v>0</v>
      </c>
      <c r="HF207" s="792">
        <f t="shared" si="1857"/>
        <v>48403914</v>
      </c>
      <c r="HG207" s="792">
        <f t="shared" si="1858"/>
        <v>47291817</v>
      </c>
      <c r="HH207" s="792">
        <f>AJ207+BX207+DQ207+FJ207</f>
        <v>47291817</v>
      </c>
      <c r="HI207" s="792">
        <f t="shared" si="1859"/>
        <v>0</v>
      </c>
      <c r="HJ207" s="792">
        <f t="shared" si="1860"/>
        <v>0</v>
      </c>
      <c r="HK207" s="792">
        <f t="shared" si="1861"/>
        <v>10000000</v>
      </c>
      <c r="HL207" s="792">
        <f t="shared" si="1862"/>
        <v>9985604</v>
      </c>
      <c r="HM207" s="792">
        <f>AN207+CC207+DV207+FO207</f>
        <v>9985604</v>
      </c>
      <c r="HN207" s="792">
        <f t="shared" si="1863"/>
        <v>0</v>
      </c>
      <c r="HO207" s="792">
        <f t="shared" si="1864"/>
        <v>0</v>
      </c>
      <c r="HP207" s="792">
        <f t="shared" si="1865"/>
        <v>0</v>
      </c>
      <c r="HQ207" s="792">
        <f t="shared" si="1866"/>
        <v>0</v>
      </c>
      <c r="HR207" s="792">
        <f>FT207+EA207+CH207+AR207</f>
        <v>0</v>
      </c>
      <c r="HS207" s="792">
        <f t="shared" si="1867"/>
        <v>0</v>
      </c>
      <c r="HT207" s="792">
        <f t="shared" si="1868"/>
        <v>0</v>
      </c>
      <c r="HU207" s="792">
        <f t="shared" si="1869"/>
        <v>0</v>
      </c>
      <c r="HV207" s="792">
        <f t="shared" si="1870"/>
        <v>0</v>
      </c>
      <c r="HW207" s="792">
        <f t="shared" si="1871"/>
        <v>0</v>
      </c>
      <c r="HX207" s="792">
        <f t="shared" si="1872"/>
        <v>0</v>
      </c>
      <c r="HY207" s="792">
        <f t="shared" si="1873"/>
        <v>0</v>
      </c>
      <c r="HZ207" s="792">
        <f t="shared" si="1874"/>
        <v>0</v>
      </c>
      <c r="IA207" s="792">
        <f t="shared" si="1875"/>
        <v>0</v>
      </c>
      <c r="IB207" s="792">
        <f t="shared" si="1876"/>
        <v>0</v>
      </c>
      <c r="IC207" s="792">
        <f t="shared" si="1877"/>
        <v>0</v>
      </c>
      <c r="ID207" s="792">
        <f t="shared" si="1878"/>
        <v>0</v>
      </c>
      <c r="IE207" s="792">
        <f t="shared" si="1879"/>
        <v>0</v>
      </c>
      <c r="IF207" s="792">
        <f t="shared" si="1880"/>
        <v>0</v>
      </c>
      <c r="IG207" s="792">
        <f t="shared" si="1881"/>
        <v>0</v>
      </c>
      <c r="IH207" s="792">
        <f t="shared" si="1882"/>
        <v>0</v>
      </c>
      <c r="II207" s="792">
        <f t="shared" si="1883"/>
        <v>0</v>
      </c>
      <c r="IJ207" s="792">
        <f t="shared" si="1884"/>
        <v>35000000</v>
      </c>
      <c r="IK207" s="792">
        <f t="shared" si="1885"/>
        <v>18569300</v>
      </c>
      <c r="IL207" s="792">
        <f>GN207+EQ207+CY207+BH207</f>
        <v>18569300</v>
      </c>
      <c r="IM207" s="792">
        <f t="shared" si="1886"/>
        <v>0</v>
      </c>
      <c r="IN207" s="792">
        <f t="shared" si="1887"/>
        <v>0</v>
      </c>
      <c r="IO207" s="792"/>
      <c r="IP207" s="792"/>
      <c r="IQ207" s="792"/>
      <c r="IR207" s="792"/>
      <c r="IS207" s="792">
        <f t="shared" si="1888"/>
        <v>0</v>
      </c>
      <c r="IT207" s="792">
        <f t="shared" si="1889"/>
        <v>93403914</v>
      </c>
      <c r="IU207" s="792">
        <f t="shared" si="1890"/>
        <v>75846721</v>
      </c>
      <c r="IV207" s="792">
        <f>HC207+HH207+HM207+HR207+HW207+IB207+IG207+IL207+IQ207</f>
        <v>75846721</v>
      </c>
      <c r="IW207" s="793">
        <f t="shared" si="1891"/>
        <v>0</v>
      </c>
    </row>
    <row r="208" spans="1:257" ht="343.5" customHeight="1" x14ac:dyDescent="0.2">
      <c r="A208" s="346"/>
      <c r="B208" s="346"/>
      <c r="C208" s="299">
        <v>25</v>
      </c>
      <c r="D208" s="542" t="s">
        <v>489</v>
      </c>
      <c r="E208" s="273" t="s">
        <v>490</v>
      </c>
      <c r="F208" s="586" t="s">
        <v>491</v>
      </c>
      <c r="G208" s="273">
        <v>144</v>
      </c>
      <c r="H208" s="848" t="s">
        <v>499</v>
      </c>
      <c r="I208" s="265" t="s">
        <v>500</v>
      </c>
      <c r="J208" s="300" t="s">
        <v>444</v>
      </c>
      <c r="K208" s="300">
        <v>2</v>
      </c>
      <c r="L208" s="584" t="s">
        <v>58</v>
      </c>
      <c r="M208" s="272">
        <v>5</v>
      </c>
      <c r="N208" s="272">
        <v>5</v>
      </c>
      <c r="O208" s="559">
        <v>5</v>
      </c>
      <c r="P208" s="569">
        <v>4</v>
      </c>
      <c r="Q208" s="567">
        <v>5</v>
      </c>
      <c r="R208" s="275"/>
      <c r="S208" s="565">
        <v>5</v>
      </c>
      <c r="T208" s="567">
        <v>5</v>
      </c>
      <c r="U208" s="567"/>
      <c r="V208" s="565">
        <v>4</v>
      </c>
      <c r="W208" s="567">
        <v>5</v>
      </c>
      <c r="X208" s="584"/>
      <c r="Y208" s="836">
        <v>5</v>
      </c>
      <c r="Z208" s="585">
        <f>BM208/$BM$205</f>
        <v>0.58182362632832729</v>
      </c>
      <c r="AA208" s="273">
        <v>3</v>
      </c>
      <c r="AB208" s="372" t="s">
        <v>455</v>
      </c>
      <c r="AC208" s="64"/>
      <c r="AD208" s="42"/>
      <c r="AE208" s="41"/>
      <c r="AF208" s="41"/>
      <c r="AG208" s="64"/>
      <c r="AH208" s="42">
        <v>30000000</v>
      </c>
      <c r="AI208" s="42">
        <v>3534550</v>
      </c>
      <c r="AJ208" s="42">
        <v>3534550</v>
      </c>
      <c r="AK208" s="64"/>
      <c r="AL208" s="42"/>
      <c r="AM208" s="42"/>
      <c r="AN208" s="42"/>
      <c r="AO208" s="46">
        <v>7383</v>
      </c>
      <c r="AP208" s="47">
        <v>132046856</v>
      </c>
      <c r="AQ208" s="47"/>
      <c r="AR208" s="42"/>
      <c r="AS208" s="64"/>
      <c r="AT208" s="42"/>
      <c r="AU208" s="41"/>
      <c r="AV208" s="41"/>
      <c r="AW208" s="64"/>
      <c r="AX208" s="42"/>
      <c r="AY208" s="42"/>
      <c r="AZ208" s="42"/>
      <c r="BA208" s="64"/>
      <c r="BB208" s="42"/>
      <c r="BC208" s="42"/>
      <c r="BD208" s="42"/>
      <c r="BE208" s="64">
        <f>77600000+101489369</f>
        <v>179089369</v>
      </c>
      <c r="BF208" s="42">
        <v>179089369</v>
      </c>
      <c r="BG208" s="41">
        <v>119500000</v>
      </c>
      <c r="BH208" s="41">
        <v>119500000</v>
      </c>
      <c r="BI208" s="64"/>
      <c r="BJ208" s="42"/>
      <c r="BK208" s="42"/>
      <c r="BL208" s="42"/>
      <c r="BM208" s="40">
        <f>+AC208+AG208+AK208+AO208+AS208+AW208+BA208+BE208+BI208</f>
        <v>179096752</v>
      </c>
      <c r="BN208" s="41">
        <f t="shared" si="1843"/>
        <v>341136225</v>
      </c>
      <c r="BO208" s="41">
        <f t="shared" si="1843"/>
        <v>123034550</v>
      </c>
      <c r="BP208" s="41">
        <f t="shared" si="1843"/>
        <v>123034550</v>
      </c>
      <c r="BQ208" s="87"/>
      <c r="BR208" s="87"/>
      <c r="BS208" s="87"/>
      <c r="BT208" s="87"/>
      <c r="BU208" s="87"/>
      <c r="BV208" s="86">
        <v>24000000</v>
      </c>
      <c r="BW208" s="87">
        <v>24000000</v>
      </c>
      <c r="BX208" s="87">
        <v>19540135</v>
      </c>
      <c r="BY208" s="87"/>
      <c r="BZ208" s="87"/>
      <c r="CA208" s="87"/>
      <c r="CB208" s="87"/>
      <c r="CC208" s="87"/>
      <c r="CD208" s="87"/>
      <c r="CE208" s="87"/>
      <c r="CF208" s="86">
        <v>238136825</v>
      </c>
      <c r="CG208" s="87">
        <v>12710390</v>
      </c>
      <c r="CH208" s="87">
        <v>12710390</v>
      </c>
      <c r="CI208" s="87"/>
      <c r="CJ208" s="87"/>
      <c r="CK208" s="87"/>
      <c r="CL208" s="87"/>
      <c r="CM208" s="87"/>
      <c r="CN208" s="87"/>
      <c r="CO208" s="87"/>
      <c r="CP208" s="87"/>
      <c r="CQ208" s="87"/>
      <c r="CR208" s="87"/>
      <c r="CS208" s="87"/>
      <c r="CT208" s="87"/>
      <c r="CU208" s="87"/>
      <c r="CV208" s="88">
        <v>110101159.45331961</v>
      </c>
      <c r="CW208" s="87">
        <v>170101159</v>
      </c>
      <c r="CX208" s="87">
        <v>146822135</v>
      </c>
      <c r="CY208" s="87">
        <v>144027000</v>
      </c>
      <c r="CZ208" s="87"/>
      <c r="DA208" s="87"/>
      <c r="DB208" s="87"/>
      <c r="DC208" s="87"/>
      <c r="DD208" s="87"/>
      <c r="DE208" s="82">
        <f t="shared" si="1844"/>
        <v>110101159.45331961</v>
      </c>
      <c r="DF208" s="102">
        <f t="shared" si="1844"/>
        <v>432237984</v>
      </c>
      <c r="DG208" s="102">
        <f t="shared" si="1844"/>
        <v>183532525</v>
      </c>
      <c r="DH208" s="102">
        <f t="shared" si="1844"/>
        <v>176277525</v>
      </c>
      <c r="DI208" s="102"/>
      <c r="DJ208" s="88"/>
      <c r="DK208" s="57"/>
      <c r="DL208" s="88"/>
      <c r="DM208" s="88"/>
      <c r="DN208" s="88"/>
      <c r="DO208" s="88">
        <v>244966570</v>
      </c>
      <c r="DP208" s="88">
        <v>79880109</v>
      </c>
      <c r="DQ208" s="88">
        <v>79880109</v>
      </c>
      <c r="DR208" s="88"/>
      <c r="DS208" s="88"/>
      <c r="DT208" s="88"/>
      <c r="DU208" s="88"/>
      <c r="DV208" s="88"/>
      <c r="DW208" s="88"/>
      <c r="DX208" s="88"/>
      <c r="DY208" s="57">
        <v>244408802</v>
      </c>
      <c r="DZ208" s="88">
        <v>178709080</v>
      </c>
      <c r="EA208" s="88">
        <v>178709080</v>
      </c>
      <c r="EB208" s="88"/>
      <c r="EC208" s="88"/>
      <c r="ED208" s="88"/>
      <c r="EE208" s="88"/>
      <c r="EF208" s="88"/>
      <c r="EG208" s="88"/>
      <c r="EH208" s="88"/>
      <c r="EI208" s="88"/>
      <c r="EJ208" s="88"/>
      <c r="EK208" s="88"/>
      <c r="EL208" s="88"/>
      <c r="EM208" s="88"/>
      <c r="EN208" s="88">
        <v>113400000</v>
      </c>
      <c r="EO208" s="88">
        <v>106036549.06999999</v>
      </c>
      <c r="EP208" s="88">
        <v>67271999</v>
      </c>
      <c r="EQ208" s="88">
        <v>67271999</v>
      </c>
      <c r="ER208" s="88"/>
      <c r="ES208" s="88"/>
      <c r="ET208" s="87"/>
      <c r="EU208" s="87"/>
      <c r="EV208" s="87"/>
      <c r="EW208" s="82">
        <f t="shared" si="1845"/>
        <v>113400000</v>
      </c>
      <c r="EX208" s="89">
        <f t="shared" si="1845"/>
        <v>595411921.06999993</v>
      </c>
      <c r="EY208" s="90">
        <f t="shared" si="1846"/>
        <v>325861188</v>
      </c>
      <c r="EZ208" s="90">
        <f t="shared" si="1846"/>
        <v>325861188</v>
      </c>
      <c r="FA208" s="173"/>
      <c r="FB208" s="87"/>
      <c r="FC208" s="88"/>
      <c r="FD208" s="88"/>
      <c r="FE208" s="88"/>
      <c r="FF208" s="133"/>
      <c r="FG208" s="87"/>
      <c r="FH208" s="87">
        <v>35189335</v>
      </c>
      <c r="FI208" s="87">
        <f>'[2]MP SALUD'!$P$47+'[2]MP SALUD'!$P$48</f>
        <v>34527335</v>
      </c>
      <c r="FJ208" s="87">
        <f>'[2]MP SALUD'!$Q$47+'[2]MP SALUD'!$Q$48</f>
        <v>34527335</v>
      </c>
      <c r="FK208" s="87"/>
      <c r="FL208" s="87"/>
      <c r="FM208" s="87">
        <v>70000000</v>
      </c>
      <c r="FN208" s="87">
        <v>46177486</v>
      </c>
      <c r="FO208" s="87">
        <v>46177486</v>
      </c>
      <c r="FP208" s="87"/>
      <c r="FQ208" s="87"/>
      <c r="FR208" s="87">
        <v>252534218</v>
      </c>
      <c r="FS208" s="87">
        <v>84418070</v>
      </c>
      <c r="FT208" s="87">
        <v>84418070</v>
      </c>
      <c r="FU208" s="87"/>
      <c r="FV208" s="87"/>
      <c r="FW208" s="87"/>
      <c r="FX208" s="87"/>
      <c r="FY208" s="87"/>
      <c r="FZ208" s="87"/>
      <c r="GA208" s="87"/>
      <c r="GB208" s="87"/>
      <c r="GC208" s="87"/>
      <c r="GD208" s="87"/>
      <c r="GE208" s="87"/>
      <c r="GF208" s="87"/>
      <c r="GG208" s="87"/>
      <c r="GH208" s="87"/>
      <c r="GI208" s="87"/>
      <c r="GJ208" s="87"/>
      <c r="GK208" s="87">
        <v>116800000</v>
      </c>
      <c r="GL208" s="87">
        <v>97200000</v>
      </c>
      <c r="GM208" s="87">
        <v>97151905</v>
      </c>
      <c r="GN208" s="87">
        <v>97151905</v>
      </c>
      <c r="GO208" s="87"/>
      <c r="GP208" s="88"/>
      <c r="GQ208" s="87"/>
      <c r="GR208" s="87"/>
      <c r="GS208" s="87"/>
      <c r="GT208" s="87"/>
      <c r="GU208" s="82">
        <f t="shared" si="1847"/>
        <v>116800000</v>
      </c>
      <c r="GV208" s="82">
        <f t="shared" ref="GV208" si="1895">FC208+FH208+FM208+FR208+FW208+GB208+GG208+GL208+GQ208</f>
        <v>454923553</v>
      </c>
      <c r="GW208" s="82">
        <f t="shared" ref="GW208" si="1896">FD208+FI208+FN208+FS208+FX208+GC208+GH208+GM208+GR208</f>
        <v>262274796</v>
      </c>
      <c r="GX208" s="82">
        <f t="shared" ref="GX208" si="1897">FE208+FJ208+FO208+FT208+FY208+GD208+GI208+GN208+GS208</f>
        <v>262274796</v>
      </c>
      <c r="GY208" s="792">
        <f t="shared" si="1847"/>
        <v>0</v>
      </c>
      <c r="GZ208" s="792">
        <f t="shared" si="1851"/>
        <v>0</v>
      </c>
      <c r="HA208" s="792">
        <f t="shared" si="1852"/>
        <v>0</v>
      </c>
      <c r="HB208" s="792">
        <f t="shared" si="1853"/>
        <v>0</v>
      </c>
      <c r="HC208" s="792">
        <f t="shared" si="1854"/>
        <v>0</v>
      </c>
      <c r="HD208" s="792">
        <f t="shared" si="1855"/>
        <v>0</v>
      </c>
      <c r="HE208" s="792">
        <f t="shared" si="1856"/>
        <v>0</v>
      </c>
      <c r="HF208" s="792">
        <f t="shared" si="1857"/>
        <v>334155905</v>
      </c>
      <c r="HG208" s="792">
        <f t="shared" si="1858"/>
        <v>141941994</v>
      </c>
      <c r="HH208" s="792">
        <f>AJ208+BX208+DQ208+FJ208</f>
        <v>137482129</v>
      </c>
      <c r="HI208" s="792">
        <f t="shared" si="1859"/>
        <v>0</v>
      </c>
      <c r="HJ208" s="792">
        <f t="shared" si="1860"/>
        <v>0</v>
      </c>
      <c r="HK208" s="792">
        <f t="shared" si="1861"/>
        <v>70000000</v>
      </c>
      <c r="HL208" s="792">
        <f t="shared" si="1862"/>
        <v>46177486</v>
      </c>
      <c r="HM208" s="792">
        <f>AN208+CC208+DV208+FO208</f>
        <v>46177486</v>
      </c>
      <c r="HN208" s="792">
        <f t="shared" si="1863"/>
        <v>0</v>
      </c>
      <c r="HO208" s="792">
        <f t="shared" si="1864"/>
        <v>7383</v>
      </c>
      <c r="HP208" s="792">
        <f t="shared" si="1865"/>
        <v>867126701</v>
      </c>
      <c r="HQ208" s="792">
        <f t="shared" si="1866"/>
        <v>275837540</v>
      </c>
      <c r="HR208" s="792">
        <f>FT208+EA208+CH208+AR208</f>
        <v>275837540</v>
      </c>
      <c r="HS208" s="792">
        <f t="shared" si="1867"/>
        <v>0</v>
      </c>
      <c r="HT208" s="792">
        <f t="shared" si="1868"/>
        <v>0</v>
      </c>
      <c r="HU208" s="792">
        <f t="shared" si="1869"/>
        <v>0</v>
      </c>
      <c r="HV208" s="792">
        <f t="shared" si="1870"/>
        <v>0</v>
      </c>
      <c r="HW208" s="792">
        <f t="shared" si="1871"/>
        <v>0</v>
      </c>
      <c r="HX208" s="792">
        <f t="shared" si="1872"/>
        <v>0</v>
      </c>
      <c r="HY208" s="792">
        <f t="shared" si="1873"/>
        <v>0</v>
      </c>
      <c r="HZ208" s="792">
        <f t="shared" si="1874"/>
        <v>0</v>
      </c>
      <c r="IA208" s="792">
        <f t="shared" si="1875"/>
        <v>0</v>
      </c>
      <c r="IB208" s="792">
        <f t="shared" si="1876"/>
        <v>0</v>
      </c>
      <c r="IC208" s="792">
        <f t="shared" si="1877"/>
        <v>0</v>
      </c>
      <c r="ID208" s="792">
        <f t="shared" si="1878"/>
        <v>0</v>
      </c>
      <c r="IE208" s="792">
        <f t="shared" si="1879"/>
        <v>0</v>
      </c>
      <c r="IF208" s="792">
        <f t="shared" si="1880"/>
        <v>0</v>
      </c>
      <c r="IG208" s="792">
        <f t="shared" si="1881"/>
        <v>0</v>
      </c>
      <c r="IH208" s="792">
        <f t="shared" si="1882"/>
        <v>0</v>
      </c>
      <c r="II208" s="792">
        <f t="shared" si="1883"/>
        <v>519390528.45331961</v>
      </c>
      <c r="IJ208" s="792">
        <f t="shared" si="1884"/>
        <v>552427077.06999993</v>
      </c>
      <c r="IK208" s="792">
        <f t="shared" si="1885"/>
        <v>430746039</v>
      </c>
      <c r="IL208" s="792">
        <f>GN208+EQ208+CY208+BH208</f>
        <v>427950904</v>
      </c>
      <c r="IM208" s="792">
        <f t="shared" si="1886"/>
        <v>0</v>
      </c>
      <c r="IN208" s="792">
        <f t="shared" si="1887"/>
        <v>0</v>
      </c>
      <c r="IO208" s="792"/>
      <c r="IP208" s="792"/>
      <c r="IQ208" s="792"/>
      <c r="IR208" s="792"/>
      <c r="IS208" s="792">
        <f t="shared" si="1888"/>
        <v>519397911.45331961</v>
      </c>
      <c r="IT208" s="792">
        <f t="shared" si="1889"/>
        <v>1823709683.0699999</v>
      </c>
      <c r="IU208" s="792">
        <f t="shared" si="1890"/>
        <v>894703059</v>
      </c>
      <c r="IV208" s="792">
        <f>HC208+HH208+HM208+HR208+HW208+IB208+IG208+IL208+IQ208</f>
        <v>887448059</v>
      </c>
      <c r="IW208" s="793">
        <f t="shared" si="1891"/>
        <v>0</v>
      </c>
    </row>
    <row r="209" spans="1:257" ht="95.25" customHeight="1" x14ac:dyDescent="0.2">
      <c r="A209" s="346"/>
      <c r="B209" s="346"/>
      <c r="C209" s="299" t="s">
        <v>501</v>
      </c>
      <c r="D209" s="265" t="s">
        <v>502</v>
      </c>
      <c r="E209" s="273" t="s">
        <v>503</v>
      </c>
      <c r="F209" s="289">
        <v>0.8</v>
      </c>
      <c r="G209" s="273">
        <v>145</v>
      </c>
      <c r="H209" s="848" t="s">
        <v>504</v>
      </c>
      <c r="I209" s="265" t="s">
        <v>443</v>
      </c>
      <c r="J209" s="300" t="s">
        <v>444</v>
      </c>
      <c r="K209" s="300">
        <v>2</v>
      </c>
      <c r="L209" s="584" t="s">
        <v>58</v>
      </c>
      <c r="M209" s="597" t="s">
        <v>53</v>
      </c>
      <c r="N209" s="598">
        <v>1</v>
      </c>
      <c r="O209" s="559">
        <v>1</v>
      </c>
      <c r="P209" s="569">
        <v>1</v>
      </c>
      <c r="Q209" s="567">
        <v>1</v>
      </c>
      <c r="R209" s="275"/>
      <c r="S209" s="565">
        <v>1</v>
      </c>
      <c r="T209" s="567">
        <v>1</v>
      </c>
      <c r="U209" s="567"/>
      <c r="V209" s="565">
        <v>1</v>
      </c>
      <c r="W209" s="567">
        <v>1</v>
      </c>
      <c r="X209" s="584"/>
      <c r="Y209" s="920">
        <v>1</v>
      </c>
      <c r="Z209" s="585">
        <f>BM209/$BM$205</f>
        <v>0.25574360483834202</v>
      </c>
      <c r="AA209" s="273">
        <v>3</v>
      </c>
      <c r="AB209" s="372" t="s">
        <v>455</v>
      </c>
      <c r="AC209" s="64"/>
      <c r="AD209" s="42"/>
      <c r="AE209" s="41"/>
      <c r="AF209" s="41"/>
      <c r="AG209" s="64"/>
      <c r="AH209" s="42"/>
      <c r="AI209" s="42"/>
      <c r="AJ209" s="42"/>
      <c r="AK209" s="64"/>
      <c r="AL209" s="42"/>
      <c r="AM209" s="42"/>
      <c r="AN209" s="42"/>
      <c r="AO209" s="64"/>
      <c r="AP209" s="42"/>
      <c r="AQ209" s="42"/>
      <c r="AR209" s="42"/>
      <c r="AS209" s="64"/>
      <c r="AT209" s="42"/>
      <c r="AU209" s="41"/>
      <c r="AV209" s="41"/>
      <c r="AW209" s="64"/>
      <c r="AX209" s="42"/>
      <c r="AY209" s="42"/>
      <c r="AZ209" s="42"/>
      <c r="BA209" s="64"/>
      <c r="BB209" s="42"/>
      <c r="BC209" s="42"/>
      <c r="BD209" s="42"/>
      <c r="BE209" s="64">
        <v>78722910</v>
      </c>
      <c r="BF209" s="42">
        <v>78722910</v>
      </c>
      <c r="BG209" s="41">
        <v>28893333</v>
      </c>
      <c r="BH209" s="41">
        <v>28893333</v>
      </c>
      <c r="BI209" s="64"/>
      <c r="BJ209" s="42"/>
      <c r="BK209" s="42"/>
      <c r="BL209" s="42"/>
      <c r="BM209" s="40">
        <f>+AC209+AG209+AK209+AO209+AS209+AW209+BA209+BE209+BI209</f>
        <v>78722910</v>
      </c>
      <c r="BN209" s="41">
        <f t="shared" si="1843"/>
        <v>78722910</v>
      </c>
      <c r="BO209" s="41">
        <f t="shared" si="1843"/>
        <v>28893333</v>
      </c>
      <c r="BP209" s="41">
        <f t="shared" si="1843"/>
        <v>28893333</v>
      </c>
      <c r="BQ209" s="87"/>
      <c r="BR209" s="87"/>
      <c r="BS209" s="87"/>
      <c r="BT209" s="87"/>
      <c r="BU209" s="87"/>
      <c r="BV209" s="86"/>
      <c r="BW209" s="87"/>
      <c r="BX209" s="87"/>
      <c r="BY209" s="87"/>
      <c r="BZ209" s="87"/>
      <c r="CA209" s="87"/>
      <c r="CB209" s="87"/>
      <c r="CC209" s="87"/>
      <c r="CD209" s="87"/>
      <c r="CE209" s="87"/>
      <c r="CF209" s="86"/>
      <c r="CG209" s="87"/>
      <c r="CH209" s="87"/>
      <c r="CI209" s="87"/>
      <c r="CJ209" s="87"/>
      <c r="CK209" s="87"/>
      <c r="CL209" s="87"/>
      <c r="CM209" s="87"/>
      <c r="CN209" s="87"/>
      <c r="CO209" s="87"/>
      <c r="CP209" s="87"/>
      <c r="CQ209" s="87"/>
      <c r="CR209" s="87"/>
      <c r="CS209" s="87"/>
      <c r="CT209" s="87"/>
      <c r="CU209" s="87"/>
      <c r="CV209" s="106">
        <v>48395537.9969109</v>
      </c>
      <c r="CW209" s="87">
        <v>88395537.9969109</v>
      </c>
      <c r="CX209" s="87">
        <v>77840000</v>
      </c>
      <c r="CY209" s="87">
        <v>77840000</v>
      </c>
      <c r="CZ209" s="87"/>
      <c r="DA209" s="87"/>
      <c r="DB209" s="87"/>
      <c r="DC209" s="87"/>
      <c r="DD209" s="87"/>
      <c r="DE209" s="82">
        <f t="shared" si="1844"/>
        <v>48395537.9969109</v>
      </c>
      <c r="DF209" s="102">
        <f t="shared" si="1844"/>
        <v>88395537.9969109</v>
      </c>
      <c r="DG209" s="102">
        <f t="shared" si="1844"/>
        <v>77840000</v>
      </c>
      <c r="DH209" s="102">
        <f t="shared" si="1844"/>
        <v>77840000</v>
      </c>
      <c r="DI209" s="102"/>
      <c r="DJ209" s="88"/>
      <c r="DK209" s="57"/>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v>49800000</v>
      </c>
      <c r="EO209" s="88">
        <v>110574562</v>
      </c>
      <c r="EP209" s="88">
        <v>89660000</v>
      </c>
      <c r="EQ209" s="88">
        <v>89660000</v>
      </c>
      <c r="ER209" s="88"/>
      <c r="ES209" s="88"/>
      <c r="ET209" s="87"/>
      <c r="EU209" s="87"/>
      <c r="EV209" s="87"/>
      <c r="EW209" s="82">
        <f t="shared" si="1845"/>
        <v>49800000</v>
      </c>
      <c r="EX209" s="90">
        <f t="shared" si="1845"/>
        <v>110574562</v>
      </c>
      <c r="EY209" s="90">
        <f t="shared" si="1846"/>
        <v>89660000</v>
      </c>
      <c r="EZ209" s="90">
        <f t="shared" si="1846"/>
        <v>89660000</v>
      </c>
      <c r="FA209" s="173"/>
      <c r="FB209" s="87"/>
      <c r="FC209" s="88"/>
      <c r="FD209" s="88"/>
      <c r="FE209" s="88"/>
      <c r="FF209" s="133"/>
      <c r="FG209" s="87"/>
      <c r="FH209" s="87">
        <v>17087760</v>
      </c>
      <c r="FI209" s="87">
        <v>17087760</v>
      </c>
      <c r="FJ209" s="87">
        <v>17087760</v>
      </c>
      <c r="FK209" s="87"/>
      <c r="FL209" s="87"/>
      <c r="FM209" s="87"/>
      <c r="FN209" s="87"/>
      <c r="FO209" s="87"/>
      <c r="FP209" s="87"/>
      <c r="FQ209" s="87"/>
      <c r="FR209" s="87"/>
      <c r="FS209" s="87"/>
      <c r="FT209" s="87"/>
      <c r="FU209" s="87"/>
      <c r="FV209" s="87"/>
      <c r="FW209" s="87"/>
      <c r="FX209" s="87"/>
      <c r="FY209" s="87"/>
      <c r="FZ209" s="87"/>
      <c r="GA209" s="87"/>
      <c r="GB209" s="87"/>
      <c r="GC209" s="87"/>
      <c r="GD209" s="87"/>
      <c r="GE209" s="87"/>
      <c r="GF209" s="87"/>
      <c r="GG209" s="87"/>
      <c r="GH209" s="87"/>
      <c r="GI209" s="87"/>
      <c r="GJ209" s="87"/>
      <c r="GK209" s="87">
        <v>51300000</v>
      </c>
      <c r="GL209" s="87">
        <v>99600000</v>
      </c>
      <c r="GM209" s="87">
        <v>98471000</v>
      </c>
      <c r="GN209" s="87">
        <v>98471000</v>
      </c>
      <c r="GO209" s="87"/>
      <c r="GP209" s="88"/>
      <c r="GQ209" s="87"/>
      <c r="GR209" s="87"/>
      <c r="GS209" s="87"/>
      <c r="GT209" s="87"/>
      <c r="GU209" s="82">
        <f t="shared" si="1847"/>
        <v>51300000</v>
      </c>
      <c r="GV209" s="82">
        <f t="shared" ref="GV209" si="1898">FC209+FH209+FM209+FR209+FW209+GB209+GG209+GL209+GQ209</f>
        <v>116687760</v>
      </c>
      <c r="GW209" s="82">
        <f t="shared" ref="GW209" si="1899">FD209+FI209+FN209+FS209+FX209+GC209+GH209+GM209+GR209</f>
        <v>115558760</v>
      </c>
      <c r="GX209" s="82">
        <f t="shared" ref="GX209" si="1900">FE209+FJ209+FO209+FT209+FY209+GD209+GI209+GN209+GS209</f>
        <v>115558760</v>
      </c>
      <c r="GY209" s="792">
        <f t="shared" si="1847"/>
        <v>0</v>
      </c>
      <c r="GZ209" s="792">
        <f t="shared" si="1851"/>
        <v>0</v>
      </c>
      <c r="HA209" s="792">
        <f t="shared" si="1852"/>
        <v>0</v>
      </c>
      <c r="HB209" s="792">
        <f t="shared" si="1853"/>
        <v>0</v>
      </c>
      <c r="HC209" s="792">
        <f t="shared" si="1854"/>
        <v>0</v>
      </c>
      <c r="HD209" s="792">
        <f t="shared" si="1855"/>
        <v>0</v>
      </c>
      <c r="HE209" s="792">
        <f t="shared" si="1856"/>
        <v>0</v>
      </c>
      <c r="HF209" s="792">
        <f t="shared" si="1857"/>
        <v>17087760</v>
      </c>
      <c r="HG209" s="792">
        <f t="shared" si="1858"/>
        <v>17087760</v>
      </c>
      <c r="HH209" s="792">
        <f>AJ209+BX209+DQ209+FJ209</f>
        <v>17087760</v>
      </c>
      <c r="HI209" s="792">
        <f t="shared" si="1859"/>
        <v>0</v>
      </c>
      <c r="HJ209" s="792">
        <f t="shared" si="1860"/>
        <v>0</v>
      </c>
      <c r="HK209" s="792">
        <f t="shared" si="1861"/>
        <v>0</v>
      </c>
      <c r="HL209" s="792">
        <f t="shared" si="1862"/>
        <v>0</v>
      </c>
      <c r="HM209" s="792">
        <f>AN209+CC209+DV209+FO209</f>
        <v>0</v>
      </c>
      <c r="HN209" s="792">
        <f t="shared" si="1863"/>
        <v>0</v>
      </c>
      <c r="HO209" s="792">
        <f t="shared" si="1864"/>
        <v>0</v>
      </c>
      <c r="HP209" s="792">
        <f t="shared" si="1865"/>
        <v>0</v>
      </c>
      <c r="HQ209" s="792">
        <f t="shared" si="1866"/>
        <v>0</v>
      </c>
      <c r="HR209" s="792">
        <f>FT209+EA209+CH209+AR209</f>
        <v>0</v>
      </c>
      <c r="HS209" s="792">
        <f t="shared" si="1867"/>
        <v>0</v>
      </c>
      <c r="HT209" s="792">
        <f t="shared" si="1868"/>
        <v>0</v>
      </c>
      <c r="HU209" s="792">
        <f t="shared" si="1869"/>
        <v>0</v>
      </c>
      <c r="HV209" s="792">
        <f t="shared" si="1870"/>
        <v>0</v>
      </c>
      <c r="HW209" s="792">
        <f t="shared" si="1871"/>
        <v>0</v>
      </c>
      <c r="HX209" s="792">
        <f t="shared" si="1872"/>
        <v>0</v>
      </c>
      <c r="HY209" s="792">
        <f t="shared" si="1873"/>
        <v>0</v>
      </c>
      <c r="HZ209" s="792">
        <f t="shared" si="1874"/>
        <v>0</v>
      </c>
      <c r="IA209" s="792">
        <f t="shared" si="1875"/>
        <v>0</v>
      </c>
      <c r="IB209" s="792">
        <f t="shared" si="1876"/>
        <v>0</v>
      </c>
      <c r="IC209" s="792">
        <f t="shared" si="1877"/>
        <v>0</v>
      </c>
      <c r="ID209" s="792">
        <f t="shared" si="1878"/>
        <v>0</v>
      </c>
      <c r="IE209" s="792">
        <f t="shared" si="1879"/>
        <v>0</v>
      </c>
      <c r="IF209" s="792">
        <f t="shared" si="1880"/>
        <v>0</v>
      </c>
      <c r="IG209" s="792">
        <f t="shared" si="1881"/>
        <v>0</v>
      </c>
      <c r="IH209" s="792">
        <f t="shared" si="1882"/>
        <v>0</v>
      </c>
      <c r="II209" s="792">
        <f t="shared" si="1883"/>
        <v>228218447.9969109</v>
      </c>
      <c r="IJ209" s="792">
        <f t="shared" si="1884"/>
        <v>377293009.99691093</v>
      </c>
      <c r="IK209" s="792">
        <f t="shared" si="1885"/>
        <v>294864333</v>
      </c>
      <c r="IL209" s="792">
        <f>GN209+EQ209+CY209+BH209</f>
        <v>294864333</v>
      </c>
      <c r="IM209" s="792">
        <f t="shared" si="1886"/>
        <v>0</v>
      </c>
      <c r="IN209" s="792">
        <f t="shared" si="1887"/>
        <v>0</v>
      </c>
      <c r="IO209" s="792"/>
      <c r="IP209" s="792"/>
      <c r="IQ209" s="792"/>
      <c r="IR209" s="792"/>
      <c r="IS209" s="792">
        <f t="shared" si="1888"/>
        <v>228218447.9969109</v>
      </c>
      <c r="IT209" s="792">
        <f t="shared" si="1889"/>
        <v>394380769.99691093</v>
      </c>
      <c r="IU209" s="792">
        <f t="shared" si="1890"/>
        <v>311952093</v>
      </c>
      <c r="IV209" s="792">
        <f>HC209+HH209+HM209+HR209+HW209+IB209+IG209+IL209+IQ209</f>
        <v>311952093</v>
      </c>
      <c r="IW209" s="793">
        <f t="shared" si="1891"/>
        <v>0</v>
      </c>
    </row>
    <row r="210" spans="1:257" ht="189.75" customHeight="1" x14ac:dyDescent="0.2">
      <c r="A210" s="346"/>
      <c r="B210" s="346"/>
      <c r="C210" s="284" t="s">
        <v>505</v>
      </c>
      <c r="D210" s="265" t="s">
        <v>506</v>
      </c>
      <c r="E210" s="289">
        <v>0.68</v>
      </c>
      <c r="F210" s="289">
        <v>0.73</v>
      </c>
      <c r="G210" s="273">
        <v>146</v>
      </c>
      <c r="H210" s="848" t="s">
        <v>507</v>
      </c>
      <c r="I210" s="265" t="s">
        <v>508</v>
      </c>
      <c r="J210" s="300" t="s">
        <v>444</v>
      </c>
      <c r="K210" s="300">
        <v>2</v>
      </c>
      <c r="L210" s="584" t="s">
        <v>58</v>
      </c>
      <c r="M210" s="272" t="s">
        <v>53</v>
      </c>
      <c r="N210" s="272">
        <v>1</v>
      </c>
      <c r="O210" s="559">
        <v>1</v>
      </c>
      <c r="P210" s="569">
        <v>1</v>
      </c>
      <c r="Q210" s="567">
        <v>1</v>
      </c>
      <c r="R210" s="275"/>
      <c r="S210" s="593">
        <v>0.9</v>
      </c>
      <c r="T210" s="567">
        <v>1</v>
      </c>
      <c r="U210" s="567"/>
      <c r="V210" s="565">
        <v>1</v>
      </c>
      <c r="W210" s="567">
        <v>1</v>
      </c>
      <c r="X210" s="584"/>
      <c r="Y210" s="920">
        <v>1</v>
      </c>
      <c r="Z210" s="585">
        <f>BM210/$BM$205</f>
        <v>0.12994621506666459</v>
      </c>
      <c r="AA210" s="273">
        <v>3</v>
      </c>
      <c r="AB210" s="372" t="s">
        <v>455</v>
      </c>
      <c r="AC210" s="64"/>
      <c r="AD210" s="42"/>
      <c r="AE210" s="41"/>
      <c r="AF210" s="41"/>
      <c r="AG210" s="64"/>
      <c r="AH210" s="42"/>
      <c r="AI210" s="42"/>
      <c r="AJ210" s="42"/>
      <c r="AK210" s="64"/>
      <c r="AL210" s="42"/>
      <c r="AM210" s="42"/>
      <c r="AN210" s="42"/>
      <c r="AO210" s="45"/>
      <c r="AP210" s="42">
        <v>163297270</v>
      </c>
      <c r="AQ210" s="42">
        <v>101394245</v>
      </c>
      <c r="AR210" s="42">
        <v>101394245</v>
      </c>
      <c r="AS210" s="64"/>
      <c r="AT210" s="42"/>
      <c r="AU210" s="41"/>
      <c r="AV210" s="41"/>
      <c r="AW210" s="64"/>
      <c r="AX210" s="42"/>
      <c r="AY210" s="42"/>
      <c r="AZ210" s="42"/>
      <c r="BA210" s="64"/>
      <c r="BB210" s="42"/>
      <c r="BC210" s="42"/>
      <c r="BD210" s="42"/>
      <c r="BE210" s="42">
        <v>40000000</v>
      </c>
      <c r="BF210" s="42">
        <v>40000000</v>
      </c>
      <c r="BG210" s="41">
        <v>28100000</v>
      </c>
      <c r="BH210" s="41">
        <v>28100000</v>
      </c>
      <c r="BI210" s="64"/>
      <c r="BJ210" s="42"/>
      <c r="BK210" s="42"/>
      <c r="BL210" s="42"/>
      <c r="BM210" s="40">
        <f>+AC210+AG210+AK210+AO210+AS210+AW210+BA210+BE210+BI210</f>
        <v>40000000</v>
      </c>
      <c r="BN210" s="41">
        <f t="shared" si="1843"/>
        <v>203297270</v>
      </c>
      <c r="BO210" s="41">
        <f t="shared" si="1843"/>
        <v>129494245</v>
      </c>
      <c r="BP210" s="41">
        <f t="shared" si="1843"/>
        <v>129494245</v>
      </c>
      <c r="BQ210" s="87">
        <v>0</v>
      </c>
      <c r="BR210" s="87">
        <v>0</v>
      </c>
      <c r="BS210" s="87">
        <v>0</v>
      </c>
      <c r="BT210" s="87">
        <v>0</v>
      </c>
      <c r="BU210" s="87">
        <v>0</v>
      </c>
      <c r="BV210" s="45"/>
      <c r="BW210" s="87">
        <v>0</v>
      </c>
      <c r="BX210" s="87">
        <v>0</v>
      </c>
      <c r="BY210" s="87"/>
      <c r="BZ210" s="87"/>
      <c r="CA210" s="87">
        <v>0</v>
      </c>
      <c r="CB210" s="87">
        <v>0</v>
      </c>
      <c r="CC210" s="87"/>
      <c r="CD210" s="87"/>
      <c r="CE210" s="87"/>
      <c r="CF210" s="86">
        <v>169295280</v>
      </c>
      <c r="CG210" s="87">
        <v>144673600</v>
      </c>
      <c r="CH210" s="87">
        <v>144673600</v>
      </c>
      <c r="CI210" s="87"/>
      <c r="CJ210" s="87"/>
      <c r="CK210" s="87"/>
      <c r="CL210" s="87"/>
      <c r="CM210" s="87"/>
      <c r="CN210" s="87"/>
      <c r="CO210" s="87"/>
      <c r="CP210" s="87"/>
      <c r="CQ210" s="87"/>
      <c r="CR210" s="87"/>
      <c r="CS210" s="87"/>
      <c r="CT210" s="87"/>
      <c r="CU210" s="87"/>
      <c r="CV210" s="88">
        <v>24590320</v>
      </c>
      <c r="CW210" s="87">
        <v>24590320</v>
      </c>
      <c r="CX210" s="87">
        <v>23760000</v>
      </c>
      <c r="CY210" s="87">
        <v>23760000</v>
      </c>
      <c r="CZ210" s="87"/>
      <c r="DA210" s="87"/>
      <c r="DB210" s="87"/>
      <c r="DC210" s="87"/>
      <c r="DD210" s="87"/>
      <c r="DE210" s="82">
        <v>24590319.639815602</v>
      </c>
      <c r="DF210" s="102">
        <f>BR210+BV210+CA210+CF210+CJ210+CN210+CR210+CW210+DB210</f>
        <v>193885600</v>
      </c>
      <c r="DG210" s="102">
        <f>BS210+BW210+CB210+CG210+CK210+CO210+CS210+CX210+DC210</f>
        <v>168433600</v>
      </c>
      <c r="DH210" s="102">
        <f>BT210+BX210+CC210+CH210+CL210+CP210+CT210+CY210+DD210</f>
        <v>168433600</v>
      </c>
      <c r="DI210" s="102"/>
      <c r="DJ210" s="88"/>
      <c r="DK210" s="57"/>
      <c r="DL210" s="88"/>
      <c r="DM210" s="88"/>
      <c r="DN210" s="88"/>
      <c r="DO210" s="88">
        <v>6000000</v>
      </c>
      <c r="DP210" s="88"/>
      <c r="DQ210" s="88"/>
      <c r="DR210" s="88"/>
      <c r="DS210" s="88"/>
      <c r="DT210" s="88"/>
      <c r="DU210" s="88"/>
      <c r="DV210" s="88"/>
      <c r="DW210" s="88"/>
      <c r="DX210" s="88"/>
      <c r="DY210" s="88">
        <v>174374138</v>
      </c>
      <c r="DZ210" s="88">
        <v>172754668</v>
      </c>
      <c r="EA210" s="88">
        <v>172754668</v>
      </c>
      <c r="EB210" s="88"/>
      <c r="EC210" s="88"/>
      <c r="ED210" s="88"/>
      <c r="EE210" s="88"/>
      <c r="EF210" s="88"/>
      <c r="EG210" s="88"/>
      <c r="EH210" s="88"/>
      <c r="EI210" s="88"/>
      <c r="EJ210" s="88"/>
      <c r="EK210" s="88"/>
      <c r="EL210" s="88"/>
      <c r="EM210" s="88"/>
      <c r="EN210" s="88">
        <v>25411635</v>
      </c>
      <c r="EO210" s="88">
        <v>50000000</v>
      </c>
      <c r="EP210" s="88">
        <v>49955996</v>
      </c>
      <c r="EQ210" s="88">
        <v>49955996</v>
      </c>
      <c r="ER210" s="88"/>
      <c r="ES210" s="88"/>
      <c r="ET210" s="87"/>
      <c r="EU210" s="87"/>
      <c r="EV210" s="87"/>
      <c r="EW210" s="82">
        <f t="shared" si="1845"/>
        <v>25411635</v>
      </c>
      <c r="EX210" s="90">
        <f t="shared" si="1845"/>
        <v>230374138</v>
      </c>
      <c r="EY210" s="90">
        <f t="shared" si="1846"/>
        <v>222710664</v>
      </c>
      <c r="EZ210" s="90">
        <f t="shared" si="1846"/>
        <v>222710664</v>
      </c>
      <c r="FA210" s="173"/>
      <c r="FB210" s="87"/>
      <c r="FC210" s="88"/>
      <c r="FD210" s="88"/>
      <c r="FE210" s="88"/>
      <c r="FF210" s="133"/>
      <c r="FG210" s="87"/>
      <c r="FH210" s="87"/>
      <c r="FI210" s="87"/>
      <c r="FJ210" s="87"/>
      <c r="FK210" s="87"/>
      <c r="FL210" s="87"/>
      <c r="FM210" s="87"/>
      <c r="FN210" s="87"/>
      <c r="FO210" s="87"/>
      <c r="FP210" s="87"/>
      <c r="FQ210" s="87"/>
      <c r="FR210" s="87">
        <v>173028925</v>
      </c>
      <c r="FS210" s="788">
        <v>173028925</v>
      </c>
      <c r="FT210" s="788">
        <v>173028925</v>
      </c>
      <c r="FU210" s="87"/>
      <c r="FV210" s="87"/>
      <c r="FW210" s="87"/>
      <c r="FX210" s="87"/>
      <c r="FY210" s="87"/>
      <c r="FZ210" s="87"/>
      <c r="GA210" s="87"/>
      <c r="GB210" s="87"/>
      <c r="GC210" s="87"/>
      <c r="GD210" s="87"/>
      <c r="GE210" s="87"/>
      <c r="GF210" s="87"/>
      <c r="GG210" s="87"/>
      <c r="GH210" s="87"/>
      <c r="GI210" s="87"/>
      <c r="GJ210" s="87"/>
      <c r="GK210" s="87">
        <v>26158984.001429077</v>
      </c>
      <c r="GL210" s="87">
        <v>45000000</v>
      </c>
      <c r="GM210" s="87">
        <v>45000000</v>
      </c>
      <c r="GN210" s="87">
        <v>45000000</v>
      </c>
      <c r="GO210" s="87"/>
      <c r="GP210" s="88"/>
      <c r="GQ210" s="87"/>
      <c r="GR210" s="87"/>
      <c r="GS210" s="87"/>
      <c r="GT210" s="87"/>
      <c r="GU210" s="82">
        <f t="shared" si="1847"/>
        <v>26158984.001429077</v>
      </c>
      <c r="GV210" s="82">
        <f t="shared" ref="GV210" si="1901">FC210+FH210+FM210+FR210+FW210+GB210+GG210+GL210+GQ210</f>
        <v>218028925</v>
      </c>
      <c r="GW210" s="82">
        <f t="shared" ref="GW210" si="1902">FD210+FI210+FN210+FS210+FX210+GC210+GH210+GM210+GR210</f>
        <v>218028925</v>
      </c>
      <c r="GX210" s="82">
        <f t="shared" ref="GX210" si="1903">FE210+FJ210+FO210+FT210+FY210+GD210+GI210+GN210+GS210</f>
        <v>218028925</v>
      </c>
      <c r="GY210" s="792">
        <f t="shared" si="1847"/>
        <v>0</v>
      </c>
      <c r="GZ210" s="792">
        <f t="shared" si="1851"/>
        <v>0</v>
      </c>
      <c r="HA210" s="792">
        <f t="shared" si="1852"/>
        <v>0</v>
      </c>
      <c r="HB210" s="792">
        <f t="shared" si="1853"/>
        <v>0</v>
      </c>
      <c r="HC210" s="792">
        <f t="shared" si="1854"/>
        <v>0</v>
      </c>
      <c r="HD210" s="792">
        <f t="shared" si="1855"/>
        <v>0</v>
      </c>
      <c r="HE210" s="792">
        <f t="shared" si="1856"/>
        <v>0</v>
      </c>
      <c r="HF210" s="792">
        <f t="shared" si="1857"/>
        <v>6000000</v>
      </c>
      <c r="HG210" s="792">
        <f t="shared" si="1858"/>
        <v>0</v>
      </c>
      <c r="HH210" s="792">
        <f>AJ210+BX210+DQ210+FJ210</f>
        <v>0</v>
      </c>
      <c r="HI210" s="792">
        <f t="shared" si="1859"/>
        <v>0</v>
      </c>
      <c r="HJ210" s="792">
        <f t="shared" si="1860"/>
        <v>0</v>
      </c>
      <c r="HK210" s="792">
        <f t="shared" si="1861"/>
        <v>0</v>
      </c>
      <c r="HL210" s="792">
        <f t="shared" si="1862"/>
        <v>0</v>
      </c>
      <c r="HM210" s="792">
        <f>AN210+CC210+DV210+FO210</f>
        <v>0</v>
      </c>
      <c r="HN210" s="792">
        <f t="shared" si="1863"/>
        <v>0</v>
      </c>
      <c r="HO210" s="792">
        <f t="shared" si="1864"/>
        <v>0</v>
      </c>
      <c r="HP210" s="792">
        <f t="shared" si="1865"/>
        <v>679995613</v>
      </c>
      <c r="HQ210" s="792">
        <f t="shared" si="1866"/>
        <v>591851438</v>
      </c>
      <c r="HR210" s="792">
        <f>FT210+EA210+CH210+AR210</f>
        <v>591851438</v>
      </c>
      <c r="HS210" s="792">
        <f t="shared" si="1867"/>
        <v>0</v>
      </c>
      <c r="HT210" s="792">
        <f t="shared" si="1868"/>
        <v>0</v>
      </c>
      <c r="HU210" s="792">
        <f t="shared" si="1869"/>
        <v>0</v>
      </c>
      <c r="HV210" s="792">
        <f t="shared" si="1870"/>
        <v>0</v>
      </c>
      <c r="HW210" s="792">
        <f t="shared" si="1871"/>
        <v>0</v>
      </c>
      <c r="HX210" s="792">
        <f t="shared" si="1872"/>
        <v>0</v>
      </c>
      <c r="HY210" s="792">
        <f t="shared" si="1873"/>
        <v>0</v>
      </c>
      <c r="HZ210" s="792">
        <f t="shared" si="1874"/>
        <v>0</v>
      </c>
      <c r="IA210" s="792">
        <f t="shared" si="1875"/>
        <v>0</v>
      </c>
      <c r="IB210" s="792">
        <f t="shared" si="1876"/>
        <v>0</v>
      </c>
      <c r="IC210" s="792">
        <f t="shared" si="1877"/>
        <v>0</v>
      </c>
      <c r="ID210" s="792">
        <f t="shared" si="1878"/>
        <v>0</v>
      </c>
      <c r="IE210" s="792">
        <f t="shared" si="1879"/>
        <v>0</v>
      </c>
      <c r="IF210" s="792">
        <f t="shared" si="1880"/>
        <v>0</v>
      </c>
      <c r="IG210" s="792">
        <f t="shared" si="1881"/>
        <v>0</v>
      </c>
      <c r="IH210" s="792">
        <f t="shared" si="1882"/>
        <v>0</v>
      </c>
      <c r="II210" s="792">
        <f t="shared" si="1883"/>
        <v>116160939.00142908</v>
      </c>
      <c r="IJ210" s="792">
        <f t="shared" si="1884"/>
        <v>159590320</v>
      </c>
      <c r="IK210" s="792">
        <f t="shared" si="1885"/>
        <v>146815996</v>
      </c>
      <c r="IL210" s="792">
        <f>GN210+EQ210+CY210+BH210</f>
        <v>146815996</v>
      </c>
      <c r="IM210" s="792">
        <f t="shared" si="1886"/>
        <v>0</v>
      </c>
      <c r="IN210" s="792">
        <f t="shared" si="1887"/>
        <v>0</v>
      </c>
      <c r="IO210" s="792"/>
      <c r="IP210" s="792"/>
      <c r="IQ210" s="792"/>
      <c r="IR210" s="792"/>
      <c r="IS210" s="792">
        <f t="shared" si="1888"/>
        <v>116160939.00142908</v>
      </c>
      <c r="IT210" s="792">
        <f t="shared" si="1889"/>
        <v>845585933</v>
      </c>
      <c r="IU210" s="792">
        <f t="shared" si="1890"/>
        <v>738667434</v>
      </c>
      <c r="IV210" s="792">
        <f>HC210+HH210+HM210+HR210+HW210+IB210+IG210+IL210+IQ210</f>
        <v>738667434</v>
      </c>
      <c r="IW210" s="793">
        <f t="shared" si="1891"/>
        <v>0</v>
      </c>
    </row>
    <row r="211" spans="1:257" ht="24.75" customHeight="1" x14ac:dyDescent="0.2">
      <c r="A211" s="346"/>
      <c r="B211" s="346"/>
      <c r="C211" s="252">
        <v>41</v>
      </c>
      <c r="D211" s="253" t="s">
        <v>509</v>
      </c>
      <c r="E211" s="310"/>
      <c r="F211" s="311"/>
      <c r="G211" s="255"/>
      <c r="H211" s="255"/>
      <c r="I211" s="255"/>
      <c r="J211" s="255"/>
      <c r="K211" s="255"/>
      <c r="L211" s="255"/>
      <c r="M211" s="255"/>
      <c r="N211" s="255"/>
      <c r="O211" s="255"/>
      <c r="P211" s="255"/>
      <c r="Q211" s="255"/>
      <c r="R211" s="255"/>
      <c r="S211" s="255"/>
      <c r="T211" s="255"/>
      <c r="U211" s="255"/>
      <c r="V211" s="255"/>
      <c r="W211" s="255"/>
      <c r="X211" s="255"/>
      <c r="Y211" s="312"/>
      <c r="Z211" s="255"/>
      <c r="AA211" s="255"/>
      <c r="AB211" s="255"/>
      <c r="AC211" s="194">
        <f t="shared" ref="AC211:BL211" si="1904">SUM(AC212:AC213)</f>
        <v>0</v>
      </c>
      <c r="AD211" s="194">
        <f t="shared" si="1904"/>
        <v>0</v>
      </c>
      <c r="AE211" s="194">
        <f t="shared" si="1904"/>
        <v>0</v>
      </c>
      <c r="AF211" s="194">
        <f t="shared" si="1904"/>
        <v>0</v>
      </c>
      <c r="AG211" s="194">
        <f t="shared" si="1904"/>
        <v>0</v>
      </c>
      <c r="AH211" s="194">
        <f t="shared" si="1904"/>
        <v>0</v>
      </c>
      <c r="AI211" s="194">
        <f t="shared" si="1904"/>
        <v>0</v>
      </c>
      <c r="AJ211" s="194">
        <f t="shared" si="1904"/>
        <v>0</v>
      </c>
      <c r="AK211" s="194">
        <f t="shared" si="1904"/>
        <v>0</v>
      </c>
      <c r="AL211" s="194">
        <f t="shared" si="1904"/>
        <v>0</v>
      </c>
      <c r="AM211" s="194">
        <f t="shared" si="1904"/>
        <v>0</v>
      </c>
      <c r="AN211" s="194">
        <f t="shared" si="1904"/>
        <v>0</v>
      </c>
      <c r="AO211" s="194">
        <f t="shared" si="1904"/>
        <v>0</v>
      </c>
      <c r="AP211" s="194">
        <f t="shared" si="1904"/>
        <v>0</v>
      </c>
      <c r="AQ211" s="194">
        <f t="shared" si="1904"/>
        <v>0</v>
      </c>
      <c r="AR211" s="194">
        <f t="shared" si="1904"/>
        <v>0</v>
      </c>
      <c r="AS211" s="194">
        <f t="shared" si="1904"/>
        <v>0</v>
      </c>
      <c r="AT211" s="194">
        <f t="shared" si="1904"/>
        <v>0</v>
      </c>
      <c r="AU211" s="194">
        <f t="shared" si="1904"/>
        <v>0</v>
      </c>
      <c r="AV211" s="194">
        <f t="shared" si="1904"/>
        <v>0</v>
      </c>
      <c r="AW211" s="194">
        <f t="shared" si="1904"/>
        <v>0</v>
      </c>
      <c r="AX211" s="194">
        <f t="shared" si="1904"/>
        <v>0</v>
      </c>
      <c r="AY211" s="194">
        <f t="shared" si="1904"/>
        <v>0</v>
      </c>
      <c r="AZ211" s="194">
        <f t="shared" si="1904"/>
        <v>0</v>
      </c>
      <c r="BA211" s="194">
        <f t="shared" si="1904"/>
        <v>0</v>
      </c>
      <c r="BB211" s="194">
        <f t="shared" si="1904"/>
        <v>0</v>
      </c>
      <c r="BC211" s="194">
        <f t="shared" si="1904"/>
        <v>0</v>
      </c>
      <c r="BD211" s="194">
        <f t="shared" si="1904"/>
        <v>0</v>
      </c>
      <c r="BE211" s="194">
        <f t="shared" si="1904"/>
        <v>10000000</v>
      </c>
      <c r="BF211" s="194">
        <f t="shared" si="1904"/>
        <v>10000000</v>
      </c>
      <c r="BG211" s="194">
        <f t="shared" si="1904"/>
        <v>0</v>
      </c>
      <c r="BH211" s="194">
        <f t="shared" si="1904"/>
        <v>0</v>
      </c>
      <c r="BI211" s="194">
        <f t="shared" si="1904"/>
        <v>0</v>
      </c>
      <c r="BJ211" s="194">
        <f t="shared" si="1904"/>
        <v>0</v>
      </c>
      <c r="BK211" s="194">
        <f t="shared" si="1904"/>
        <v>0</v>
      </c>
      <c r="BL211" s="194">
        <f t="shared" si="1904"/>
        <v>0</v>
      </c>
      <c r="BM211" s="194">
        <f t="shared" ref="BM211:DX211" si="1905">SUM(BM212:BM213)</f>
        <v>10000000</v>
      </c>
      <c r="BN211" s="194">
        <f t="shared" si="1905"/>
        <v>10000000</v>
      </c>
      <c r="BO211" s="194">
        <f t="shared" si="1905"/>
        <v>0</v>
      </c>
      <c r="BP211" s="194">
        <f t="shared" si="1905"/>
        <v>0</v>
      </c>
      <c r="BQ211" s="194">
        <f t="shared" si="1905"/>
        <v>0</v>
      </c>
      <c r="BR211" s="194">
        <f t="shared" si="1905"/>
        <v>0</v>
      </c>
      <c r="BS211" s="194">
        <f t="shared" si="1905"/>
        <v>0</v>
      </c>
      <c r="BT211" s="194">
        <f t="shared" si="1905"/>
        <v>0</v>
      </c>
      <c r="BU211" s="194">
        <f t="shared" si="1905"/>
        <v>0</v>
      </c>
      <c r="BV211" s="194">
        <f t="shared" si="1905"/>
        <v>0</v>
      </c>
      <c r="BW211" s="194">
        <f t="shared" si="1905"/>
        <v>0</v>
      </c>
      <c r="BX211" s="194">
        <f t="shared" si="1905"/>
        <v>0</v>
      </c>
      <c r="BY211" s="194">
        <f t="shared" si="1905"/>
        <v>0</v>
      </c>
      <c r="BZ211" s="194">
        <f t="shared" si="1905"/>
        <v>0</v>
      </c>
      <c r="CA211" s="194">
        <f t="shared" si="1905"/>
        <v>0</v>
      </c>
      <c r="CB211" s="194">
        <f t="shared" si="1905"/>
        <v>0</v>
      </c>
      <c r="CC211" s="194">
        <f t="shared" si="1905"/>
        <v>0</v>
      </c>
      <c r="CD211" s="194">
        <f t="shared" si="1905"/>
        <v>0</v>
      </c>
      <c r="CE211" s="194">
        <f t="shared" si="1905"/>
        <v>0</v>
      </c>
      <c r="CF211" s="194">
        <f t="shared" si="1905"/>
        <v>0</v>
      </c>
      <c r="CG211" s="194">
        <f t="shared" si="1905"/>
        <v>0</v>
      </c>
      <c r="CH211" s="194">
        <f t="shared" si="1905"/>
        <v>0</v>
      </c>
      <c r="CI211" s="194">
        <f t="shared" si="1905"/>
        <v>0</v>
      </c>
      <c r="CJ211" s="194">
        <f t="shared" si="1905"/>
        <v>0</v>
      </c>
      <c r="CK211" s="194">
        <f t="shared" si="1905"/>
        <v>0</v>
      </c>
      <c r="CL211" s="194">
        <f t="shared" si="1905"/>
        <v>0</v>
      </c>
      <c r="CM211" s="194">
        <f t="shared" si="1905"/>
        <v>0</v>
      </c>
      <c r="CN211" s="194">
        <f t="shared" si="1905"/>
        <v>0</v>
      </c>
      <c r="CO211" s="194">
        <f t="shared" si="1905"/>
        <v>0</v>
      </c>
      <c r="CP211" s="194">
        <f t="shared" si="1905"/>
        <v>0</v>
      </c>
      <c r="CQ211" s="194">
        <f t="shared" si="1905"/>
        <v>0</v>
      </c>
      <c r="CR211" s="194">
        <f t="shared" si="1905"/>
        <v>0</v>
      </c>
      <c r="CS211" s="194">
        <f t="shared" si="1905"/>
        <v>0</v>
      </c>
      <c r="CT211" s="194">
        <f t="shared" si="1905"/>
        <v>0</v>
      </c>
      <c r="CU211" s="194">
        <f t="shared" si="1905"/>
        <v>0</v>
      </c>
      <c r="CV211" s="194">
        <f t="shared" si="1905"/>
        <v>10300000</v>
      </c>
      <c r="CW211" s="194">
        <f t="shared" si="1905"/>
        <v>10300000</v>
      </c>
      <c r="CX211" s="194">
        <f t="shared" si="1905"/>
        <v>0</v>
      </c>
      <c r="CY211" s="194">
        <f t="shared" si="1905"/>
        <v>0</v>
      </c>
      <c r="CZ211" s="194">
        <f t="shared" si="1905"/>
        <v>0</v>
      </c>
      <c r="DA211" s="194">
        <f t="shared" si="1905"/>
        <v>0</v>
      </c>
      <c r="DB211" s="194">
        <f t="shared" si="1905"/>
        <v>0</v>
      </c>
      <c r="DC211" s="194">
        <f t="shared" si="1905"/>
        <v>0</v>
      </c>
      <c r="DD211" s="194">
        <f t="shared" si="1905"/>
        <v>0</v>
      </c>
      <c r="DE211" s="194">
        <f t="shared" si="1905"/>
        <v>10300000</v>
      </c>
      <c r="DF211" s="194">
        <f t="shared" si="1905"/>
        <v>10300000</v>
      </c>
      <c r="DG211" s="194">
        <f t="shared" si="1905"/>
        <v>0</v>
      </c>
      <c r="DH211" s="194">
        <f t="shared" si="1905"/>
        <v>0</v>
      </c>
      <c r="DI211" s="194">
        <f t="shared" si="1905"/>
        <v>0</v>
      </c>
      <c r="DJ211" s="194">
        <f t="shared" si="1905"/>
        <v>0</v>
      </c>
      <c r="DK211" s="194">
        <f t="shared" si="1905"/>
        <v>0</v>
      </c>
      <c r="DL211" s="194">
        <f t="shared" si="1905"/>
        <v>0</v>
      </c>
      <c r="DM211" s="194">
        <f t="shared" si="1905"/>
        <v>0</v>
      </c>
      <c r="DN211" s="194">
        <f t="shared" si="1905"/>
        <v>0</v>
      </c>
      <c r="DO211" s="194">
        <f t="shared" si="1905"/>
        <v>0</v>
      </c>
      <c r="DP211" s="194">
        <f t="shared" si="1905"/>
        <v>0</v>
      </c>
      <c r="DQ211" s="194">
        <f t="shared" si="1905"/>
        <v>0</v>
      </c>
      <c r="DR211" s="194">
        <f t="shared" si="1905"/>
        <v>0</v>
      </c>
      <c r="DS211" s="194">
        <f t="shared" si="1905"/>
        <v>0</v>
      </c>
      <c r="DT211" s="194">
        <f t="shared" si="1905"/>
        <v>0</v>
      </c>
      <c r="DU211" s="194">
        <f t="shared" si="1905"/>
        <v>0</v>
      </c>
      <c r="DV211" s="194">
        <f t="shared" si="1905"/>
        <v>0</v>
      </c>
      <c r="DW211" s="194">
        <f t="shared" si="1905"/>
        <v>0</v>
      </c>
      <c r="DX211" s="194">
        <f t="shared" si="1905"/>
        <v>0</v>
      </c>
      <c r="DY211" s="194">
        <f t="shared" ref="DY211:EW211" si="1906">SUM(DY212:DY213)</f>
        <v>0</v>
      </c>
      <c r="DZ211" s="194">
        <f t="shared" si="1906"/>
        <v>0</v>
      </c>
      <c r="EA211" s="194">
        <f t="shared" si="1906"/>
        <v>0</v>
      </c>
      <c r="EB211" s="194">
        <f t="shared" si="1906"/>
        <v>0</v>
      </c>
      <c r="EC211" s="194">
        <f t="shared" si="1906"/>
        <v>0</v>
      </c>
      <c r="ED211" s="194">
        <f t="shared" si="1906"/>
        <v>0</v>
      </c>
      <c r="EE211" s="194">
        <f t="shared" si="1906"/>
        <v>0</v>
      </c>
      <c r="EF211" s="194">
        <f t="shared" si="1906"/>
        <v>0</v>
      </c>
      <c r="EG211" s="194">
        <f t="shared" si="1906"/>
        <v>0</v>
      </c>
      <c r="EH211" s="194">
        <f t="shared" si="1906"/>
        <v>0</v>
      </c>
      <c r="EI211" s="194">
        <f t="shared" si="1906"/>
        <v>0</v>
      </c>
      <c r="EJ211" s="194">
        <f t="shared" si="1906"/>
        <v>0</v>
      </c>
      <c r="EK211" s="194">
        <f t="shared" si="1906"/>
        <v>0</v>
      </c>
      <c r="EL211" s="194">
        <f t="shared" si="1906"/>
        <v>0</v>
      </c>
      <c r="EM211" s="194">
        <f t="shared" si="1906"/>
        <v>0</v>
      </c>
      <c r="EN211" s="194">
        <f t="shared" si="1906"/>
        <v>10609000</v>
      </c>
      <c r="EO211" s="194">
        <f t="shared" si="1906"/>
        <v>20000000</v>
      </c>
      <c r="EP211" s="194">
        <f t="shared" si="1906"/>
        <v>9600000</v>
      </c>
      <c r="EQ211" s="194">
        <f t="shared" si="1906"/>
        <v>9600000</v>
      </c>
      <c r="ER211" s="194">
        <f t="shared" si="1906"/>
        <v>0</v>
      </c>
      <c r="ES211" s="194">
        <f t="shared" si="1906"/>
        <v>0</v>
      </c>
      <c r="ET211" s="194">
        <f t="shared" si="1906"/>
        <v>0</v>
      </c>
      <c r="EU211" s="194">
        <f t="shared" si="1906"/>
        <v>0</v>
      </c>
      <c r="EV211" s="194">
        <f t="shared" si="1906"/>
        <v>0</v>
      </c>
      <c r="EW211" s="194">
        <f t="shared" si="1906"/>
        <v>10609000</v>
      </c>
      <c r="EX211" s="194">
        <f t="shared" ref="EX211:IW211" si="1907">SUM(EX212:EX213)</f>
        <v>20000000</v>
      </c>
      <c r="EY211" s="194">
        <f t="shared" si="1907"/>
        <v>9600000</v>
      </c>
      <c r="EZ211" s="194">
        <f t="shared" si="1907"/>
        <v>9600000</v>
      </c>
      <c r="FA211" s="194">
        <f t="shared" si="1907"/>
        <v>0</v>
      </c>
      <c r="FB211" s="194">
        <f t="shared" si="1907"/>
        <v>0</v>
      </c>
      <c r="FC211" s="194">
        <f t="shared" si="1907"/>
        <v>0</v>
      </c>
      <c r="FD211" s="194">
        <f t="shared" si="1907"/>
        <v>0</v>
      </c>
      <c r="FE211" s="194">
        <f t="shared" si="1907"/>
        <v>0</v>
      </c>
      <c r="FF211" s="194">
        <f t="shared" si="1907"/>
        <v>0</v>
      </c>
      <c r="FG211" s="194">
        <f t="shared" si="1907"/>
        <v>0</v>
      </c>
      <c r="FH211" s="194">
        <f t="shared" si="1907"/>
        <v>0</v>
      </c>
      <c r="FI211" s="194">
        <f t="shared" si="1907"/>
        <v>0</v>
      </c>
      <c r="FJ211" s="194">
        <f t="shared" si="1907"/>
        <v>0</v>
      </c>
      <c r="FK211" s="194">
        <f t="shared" si="1907"/>
        <v>0</v>
      </c>
      <c r="FL211" s="194">
        <f t="shared" si="1907"/>
        <v>0</v>
      </c>
      <c r="FM211" s="194">
        <f t="shared" si="1907"/>
        <v>0</v>
      </c>
      <c r="FN211" s="194">
        <f t="shared" si="1907"/>
        <v>0</v>
      </c>
      <c r="FO211" s="194">
        <f t="shared" si="1907"/>
        <v>0</v>
      </c>
      <c r="FP211" s="194">
        <f t="shared" si="1907"/>
        <v>0</v>
      </c>
      <c r="FQ211" s="194">
        <f t="shared" si="1907"/>
        <v>0</v>
      </c>
      <c r="FR211" s="194">
        <f t="shared" si="1907"/>
        <v>0</v>
      </c>
      <c r="FS211" s="194">
        <f t="shared" si="1907"/>
        <v>0</v>
      </c>
      <c r="FT211" s="194">
        <f t="shared" si="1907"/>
        <v>0</v>
      </c>
      <c r="FU211" s="194">
        <f t="shared" si="1907"/>
        <v>0</v>
      </c>
      <c r="FV211" s="194">
        <f t="shared" si="1907"/>
        <v>0</v>
      </c>
      <c r="FW211" s="194">
        <f t="shared" si="1907"/>
        <v>0</v>
      </c>
      <c r="FX211" s="194">
        <f t="shared" si="1907"/>
        <v>0</v>
      </c>
      <c r="FY211" s="194">
        <f t="shared" si="1907"/>
        <v>0</v>
      </c>
      <c r="FZ211" s="194">
        <f t="shared" si="1907"/>
        <v>0</v>
      </c>
      <c r="GA211" s="194">
        <f t="shared" si="1907"/>
        <v>0</v>
      </c>
      <c r="GB211" s="194">
        <f t="shared" si="1907"/>
        <v>0</v>
      </c>
      <c r="GC211" s="194">
        <f t="shared" si="1907"/>
        <v>0</v>
      </c>
      <c r="GD211" s="194">
        <f t="shared" si="1907"/>
        <v>0</v>
      </c>
      <c r="GE211" s="194">
        <f t="shared" si="1907"/>
        <v>0</v>
      </c>
      <c r="GF211" s="194">
        <f t="shared" si="1907"/>
        <v>0</v>
      </c>
      <c r="GG211" s="194">
        <f t="shared" si="1907"/>
        <v>0</v>
      </c>
      <c r="GH211" s="194">
        <f t="shared" si="1907"/>
        <v>0</v>
      </c>
      <c r="GI211" s="194">
        <f t="shared" si="1907"/>
        <v>0</v>
      </c>
      <c r="GJ211" s="194">
        <f t="shared" si="1907"/>
        <v>0</v>
      </c>
      <c r="GK211" s="194">
        <f t="shared" si="1907"/>
        <v>10927270</v>
      </c>
      <c r="GL211" s="194">
        <f t="shared" si="1907"/>
        <v>29000000</v>
      </c>
      <c r="GM211" s="194">
        <f t="shared" si="1907"/>
        <v>29000000</v>
      </c>
      <c r="GN211" s="194">
        <f t="shared" si="1907"/>
        <v>29000000</v>
      </c>
      <c r="GO211" s="194">
        <f t="shared" si="1907"/>
        <v>0</v>
      </c>
      <c r="GP211" s="194">
        <f t="shared" si="1907"/>
        <v>0</v>
      </c>
      <c r="GQ211" s="194">
        <f t="shared" si="1907"/>
        <v>0</v>
      </c>
      <c r="GR211" s="194">
        <f t="shared" si="1907"/>
        <v>0</v>
      </c>
      <c r="GS211" s="194">
        <f t="shared" si="1907"/>
        <v>0</v>
      </c>
      <c r="GT211" s="194">
        <f t="shared" si="1907"/>
        <v>0</v>
      </c>
      <c r="GU211" s="194">
        <f t="shared" si="1907"/>
        <v>10927270</v>
      </c>
      <c r="GV211" s="194">
        <f t="shared" si="1907"/>
        <v>29000000</v>
      </c>
      <c r="GW211" s="194">
        <f t="shared" si="1907"/>
        <v>29000000</v>
      </c>
      <c r="GX211" s="194">
        <f t="shared" si="1907"/>
        <v>29000000</v>
      </c>
      <c r="GY211" s="195">
        <f t="shared" si="1907"/>
        <v>0</v>
      </c>
      <c r="GZ211" s="199">
        <f t="shared" si="1907"/>
        <v>0</v>
      </c>
      <c r="HA211" s="194">
        <f t="shared" si="1907"/>
        <v>0</v>
      </c>
      <c r="HB211" s="194">
        <f t="shared" si="1907"/>
        <v>0</v>
      </c>
      <c r="HC211" s="194">
        <f t="shared" si="1907"/>
        <v>0</v>
      </c>
      <c r="HD211" s="194">
        <f t="shared" si="1907"/>
        <v>0</v>
      </c>
      <c r="HE211" s="194">
        <f t="shared" si="1907"/>
        <v>0</v>
      </c>
      <c r="HF211" s="194">
        <f t="shared" si="1907"/>
        <v>0</v>
      </c>
      <c r="HG211" s="194">
        <f t="shared" si="1907"/>
        <v>0</v>
      </c>
      <c r="HH211" s="194">
        <f t="shared" si="1907"/>
        <v>0</v>
      </c>
      <c r="HI211" s="194">
        <f t="shared" si="1907"/>
        <v>0</v>
      </c>
      <c r="HJ211" s="194">
        <f t="shared" si="1907"/>
        <v>0</v>
      </c>
      <c r="HK211" s="194">
        <f t="shared" si="1907"/>
        <v>0</v>
      </c>
      <c r="HL211" s="194">
        <f t="shared" si="1907"/>
        <v>0</v>
      </c>
      <c r="HM211" s="194">
        <f t="shared" si="1907"/>
        <v>0</v>
      </c>
      <c r="HN211" s="194">
        <f t="shared" si="1907"/>
        <v>0</v>
      </c>
      <c r="HO211" s="194">
        <f t="shared" si="1907"/>
        <v>0</v>
      </c>
      <c r="HP211" s="194">
        <f t="shared" si="1907"/>
        <v>0</v>
      </c>
      <c r="HQ211" s="194">
        <f t="shared" si="1907"/>
        <v>0</v>
      </c>
      <c r="HR211" s="194">
        <f t="shared" si="1907"/>
        <v>0</v>
      </c>
      <c r="HS211" s="194">
        <f t="shared" si="1907"/>
        <v>0</v>
      </c>
      <c r="HT211" s="194">
        <f t="shared" si="1907"/>
        <v>0</v>
      </c>
      <c r="HU211" s="194">
        <f t="shared" si="1907"/>
        <v>0</v>
      </c>
      <c r="HV211" s="194">
        <f t="shared" si="1907"/>
        <v>0</v>
      </c>
      <c r="HW211" s="194">
        <f t="shared" si="1907"/>
        <v>0</v>
      </c>
      <c r="HX211" s="194">
        <f t="shared" si="1907"/>
        <v>0</v>
      </c>
      <c r="HY211" s="194">
        <f t="shared" si="1907"/>
        <v>0</v>
      </c>
      <c r="HZ211" s="194">
        <f t="shared" si="1907"/>
        <v>0</v>
      </c>
      <c r="IA211" s="194">
        <f t="shared" si="1907"/>
        <v>0</v>
      </c>
      <c r="IB211" s="194">
        <f t="shared" si="1907"/>
        <v>0</v>
      </c>
      <c r="IC211" s="194">
        <f t="shared" si="1907"/>
        <v>0</v>
      </c>
      <c r="ID211" s="194">
        <f t="shared" si="1907"/>
        <v>0</v>
      </c>
      <c r="IE211" s="194">
        <f t="shared" si="1907"/>
        <v>0</v>
      </c>
      <c r="IF211" s="194">
        <f t="shared" si="1907"/>
        <v>0</v>
      </c>
      <c r="IG211" s="194">
        <f t="shared" si="1907"/>
        <v>0</v>
      </c>
      <c r="IH211" s="194">
        <f t="shared" si="1907"/>
        <v>0</v>
      </c>
      <c r="II211" s="194">
        <f t="shared" si="1907"/>
        <v>41836270</v>
      </c>
      <c r="IJ211" s="194">
        <f t="shared" si="1907"/>
        <v>69300000</v>
      </c>
      <c r="IK211" s="194">
        <f t="shared" si="1907"/>
        <v>38600000</v>
      </c>
      <c r="IL211" s="194">
        <f t="shared" si="1907"/>
        <v>38600000</v>
      </c>
      <c r="IM211" s="194">
        <f t="shared" si="1907"/>
        <v>0</v>
      </c>
      <c r="IN211" s="194">
        <f t="shared" si="1907"/>
        <v>0</v>
      </c>
      <c r="IO211" s="194">
        <f t="shared" si="1907"/>
        <v>0</v>
      </c>
      <c r="IP211" s="194">
        <f t="shared" si="1907"/>
        <v>0</v>
      </c>
      <c r="IQ211" s="194">
        <f t="shared" si="1907"/>
        <v>0</v>
      </c>
      <c r="IR211" s="194">
        <f t="shared" si="1907"/>
        <v>0</v>
      </c>
      <c r="IS211" s="194">
        <f t="shared" si="1907"/>
        <v>41836270</v>
      </c>
      <c r="IT211" s="194">
        <f t="shared" si="1907"/>
        <v>69300000</v>
      </c>
      <c r="IU211" s="194">
        <f t="shared" si="1907"/>
        <v>38600000</v>
      </c>
      <c r="IV211" s="194">
        <f t="shared" si="1907"/>
        <v>38600000</v>
      </c>
      <c r="IW211" s="194">
        <f t="shared" si="1907"/>
        <v>0</v>
      </c>
    </row>
    <row r="212" spans="1:257" ht="102.75" customHeight="1" x14ac:dyDescent="0.2">
      <c r="A212" s="346"/>
      <c r="B212" s="346"/>
      <c r="C212" s="264">
        <v>28</v>
      </c>
      <c r="D212" s="266" t="s">
        <v>510</v>
      </c>
      <c r="E212" s="599">
        <v>0.5</v>
      </c>
      <c r="F212" s="599">
        <v>1</v>
      </c>
      <c r="G212" s="273">
        <v>147</v>
      </c>
      <c r="H212" s="848" t="s">
        <v>511</v>
      </c>
      <c r="I212" s="282" t="s">
        <v>512</v>
      </c>
      <c r="J212" s="300" t="s">
        <v>444</v>
      </c>
      <c r="K212" s="300">
        <v>2</v>
      </c>
      <c r="L212" s="561" t="s">
        <v>58</v>
      </c>
      <c r="M212" s="272">
        <v>14</v>
      </c>
      <c r="N212" s="272">
        <v>14</v>
      </c>
      <c r="O212" s="559">
        <v>14</v>
      </c>
      <c r="P212" s="569">
        <v>0</v>
      </c>
      <c r="Q212" s="567">
        <v>14</v>
      </c>
      <c r="R212" s="275"/>
      <c r="S212" s="565">
        <v>0</v>
      </c>
      <c r="T212" s="567">
        <v>14</v>
      </c>
      <c r="U212" s="567"/>
      <c r="V212" s="565">
        <v>14</v>
      </c>
      <c r="W212" s="567">
        <v>14</v>
      </c>
      <c r="X212" s="561"/>
      <c r="Y212" s="765">
        <v>14</v>
      </c>
      <c r="Z212" s="427">
        <f>BM212/BM211</f>
        <v>0.5</v>
      </c>
      <c r="AA212" s="272">
        <v>3</v>
      </c>
      <c r="AB212" s="271" t="s">
        <v>455</v>
      </c>
      <c r="AC212" s="45"/>
      <c r="AD212" s="42"/>
      <c r="AE212" s="41"/>
      <c r="AF212" s="41"/>
      <c r="AG212" s="45"/>
      <c r="AH212" s="42"/>
      <c r="AI212" s="42"/>
      <c r="AJ212" s="42"/>
      <c r="AK212" s="45"/>
      <c r="AL212" s="42"/>
      <c r="AM212" s="42"/>
      <c r="AN212" s="42"/>
      <c r="AO212" s="45"/>
      <c r="AP212" s="42"/>
      <c r="AQ212" s="42"/>
      <c r="AR212" s="42"/>
      <c r="AS212" s="45"/>
      <c r="AT212" s="42"/>
      <c r="AU212" s="41"/>
      <c r="AV212" s="41"/>
      <c r="AW212" s="45"/>
      <c r="AX212" s="42"/>
      <c r="AY212" s="42"/>
      <c r="AZ212" s="42"/>
      <c r="BA212" s="45"/>
      <c r="BB212" s="42"/>
      <c r="BC212" s="42"/>
      <c r="BD212" s="42"/>
      <c r="BE212" s="45">
        <v>5000000</v>
      </c>
      <c r="BF212" s="42">
        <v>5000000</v>
      </c>
      <c r="BG212" s="41"/>
      <c r="BH212" s="41"/>
      <c r="BI212" s="45"/>
      <c r="BJ212" s="42"/>
      <c r="BK212" s="42"/>
      <c r="BL212" s="42"/>
      <c r="BM212" s="40">
        <f>+AC212+AG212+AK212+AO212+AS212+AW212+BA212+BE212+BI212</f>
        <v>5000000</v>
      </c>
      <c r="BN212" s="41">
        <f t="shared" ref="BN212:BP213" si="1908">AD212+AH212+AL212+AP212+AT212+AX212+BB212+BF212+BJ212</f>
        <v>5000000</v>
      </c>
      <c r="BO212" s="41">
        <f t="shared" si="1908"/>
        <v>0</v>
      </c>
      <c r="BP212" s="41">
        <f t="shared" si="1908"/>
        <v>0</v>
      </c>
      <c r="BQ212" s="87"/>
      <c r="BR212" s="87"/>
      <c r="BS212" s="87"/>
      <c r="BT212" s="87"/>
      <c r="BU212" s="87"/>
      <c r="BV212" s="86"/>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8">
        <v>5150000</v>
      </c>
      <c r="CW212" s="87">
        <v>5150000</v>
      </c>
      <c r="CX212" s="87"/>
      <c r="CY212" s="87">
        <v>0</v>
      </c>
      <c r="CZ212" s="87"/>
      <c r="DA212" s="87"/>
      <c r="DB212" s="87"/>
      <c r="DC212" s="87"/>
      <c r="DD212" s="87"/>
      <c r="DE212" s="82">
        <f t="shared" ref="DE212:DH213" si="1909">BQ212+BU212+BZ212+CE212+CI212+CM212+CQ212+CV212+DA212</f>
        <v>5150000</v>
      </c>
      <c r="DF212" s="102">
        <f t="shared" si="1909"/>
        <v>5150000</v>
      </c>
      <c r="DG212" s="102">
        <f t="shared" si="1909"/>
        <v>0</v>
      </c>
      <c r="DH212" s="102">
        <f t="shared" si="1909"/>
        <v>0</v>
      </c>
      <c r="DI212" s="102"/>
      <c r="DJ212" s="88"/>
      <c r="DK212" s="57"/>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v>5304500</v>
      </c>
      <c r="EO212" s="88">
        <v>10000000</v>
      </c>
      <c r="EP212" s="88">
        <v>9600000</v>
      </c>
      <c r="EQ212" s="88">
        <v>9600000</v>
      </c>
      <c r="ER212" s="88"/>
      <c r="ES212" s="88"/>
      <c r="ET212" s="87"/>
      <c r="EU212" s="87"/>
      <c r="EV212" s="87"/>
      <c r="EW212" s="82">
        <f t="shared" ref="EW212:EX213" si="1910">DJ212+DN212+DS212+DX212+EB212+EF212+EJ212+EN212+ES212</f>
        <v>5304500</v>
      </c>
      <c r="EX212" s="90">
        <f t="shared" si="1910"/>
        <v>10000000</v>
      </c>
      <c r="EY212" s="90">
        <f t="shared" ref="EY212:EZ213" si="1911">DL212+DP212+DU212+DZ212+ED212+EH212+EL212+EP212+EU212</f>
        <v>9600000</v>
      </c>
      <c r="EZ212" s="90">
        <f t="shared" si="1911"/>
        <v>9600000</v>
      </c>
      <c r="FA212" s="173"/>
      <c r="FB212" s="87"/>
      <c r="FC212" s="88"/>
      <c r="FD212" s="88"/>
      <c r="FE212" s="88"/>
      <c r="FF212" s="133"/>
      <c r="FG212" s="87"/>
      <c r="FH212" s="87"/>
      <c r="FI212" s="87"/>
      <c r="FJ212" s="87"/>
      <c r="FK212" s="87"/>
      <c r="FL212" s="87"/>
      <c r="FM212" s="87"/>
      <c r="FN212" s="87"/>
      <c r="FO212" s="87"/>
      <c r="FP212" s="87"/>
      <c r="FQ212" s="87"/>
      <c r="FR212" s="87"/>
      <c r="FS212" s="87"/>
      <c r="FT212" s="87"/>
      <c r="FU212" s="87"/>
      <c r="FV212" s="87"/>
      <c r="FW212" s="87"/>
      <c r="FX212" s="87"/>
      <c r="FY212" s="87"/>
      <c r="FZ212" s="87"/>
      <c r="GA212" s="87"/>
      <c r="GB212" s="87"/>
      <c r="GC212" s="87"/>
      <c r="GD212" s="87"/>
      <c r="GE212" s="87"/>
      <c r="GF212" s="87"/>
      <c r="GG212" s="87"/>
      <c r="GH212" s="87"/>
      <c r="GI212" s="87"/>
      <c r="GJ212" s="87"/>
      <c r="GK212" s="88">
        <v>5500000</v>
      </c>
      <c r="GL212" s="88">
        <v>14000000</v>
      </c>
      <c r="GM212" s="88">
        <v>14000000</v>
      </c>
      <c r="GN212" s="88">
        <v>14000000</v>
      </c>
      <c r="GO212" s="88"/>
      <c r="GP212" s="88"/>
      <c r="GQ212" s="87"/>
      <c r="GR212" s="87"/>
      <c r="GS212" s="87"/>
      <c r="GT212" s="87"/>
      <c r="GU212" s="82">
        <f t="shared" ref="GU212:GY213" si="1912">FB212+FG212+FL212+FQ212+FV212+GA212+GF212+GK212+GP212</f>
        <v>5500000</v>
      </c>
      <c r="GV212" s="82">
        <f t="shared" ref="GV212" si="1913">FC212+FH212+FM212+FR212+FW212+GB212+GG212+GL212+GQ212</f>
        <v>14000000</v>
      </c>
      <c r="GW212" s="82">
        <f t="shared" ref="GW212" si="1914">FD212+FI212+FN212+FS212+FX212+GC212+GH212+GM212+GR212</f>
        <v>14000000</v>
      </c>
      <c r="GX212" s="82">
        <f t="shared" ref="GX212" si="1915">FE212+FJ212+FO212+FT212+FY212+GD212+GI212+GN212+GS212</f>
        <v>14000000</v>
      </c>
      <c r="GY212" s="792">
        <f t="shared" si="1912"/>
        <v>0</v>
      </c>
      <c r="GZ212" s="792">
        <f t="shared" ref="GZ212:GZ213" si="1916">AC212+BQ212+DJ212+FB212</f>
        <v>0</v>
      </c>
      <c r="HA212" s="792">
        <f t="shared" ref="HA212:HA213" si="1917">AD212+BR212+DK212+FC212</f>
        <v>0</v>
      </c>
      <c r="HB212" s="792">
        <f t="shared" ref="HB212:HB213" si="1918">AE212+BS212+DL212+FD212</f>
        <v>0</v>
      </c>
      <c r="HC212" s="792">
        <f t="shared" ref="HC212:HC213" si="1919">AF212+BT212+DM212+FE212</f>
        <v>0</v>
      </c>
      <c r="HD212" s="792">
        <f t="shared" ref="HD212:HD213" si="1920">FF212</f>
        <v>0</v>
      </c>
      <c r="HE212" s="792">
        <f t="shared" ref="HE212:HE213" si="1921">AG212+BU212+DN212+FG212</f>
        <v>0</v>
      </c>
      <c r="HF212" s="792">
        <f t="shared" ref="HF212:HF213" si="1922">AH212+BV212+DO212+FH212</f>
        <v>0</v>
      </c>
      <c r="HG212" s="792">
        <f t="shared" ref="HG212:HG213" si="1923">AI212+BW212+DP212+FI212</f>
        <v>0</v>
      </c>
      <c r="HH212" s="792">
        <f>AJ212+BX212+DQ212+FJ212</f>
        <v>0</v>
      </c>
      <c r="HI212" s="792">
        <f t="shared" ref="HI212:HI213" si="1924">BY212+DR212+FK212</f>
        <v>0</v>
      </c>
      <c r="HJ212" s="792">
        <f t="shared" ref="HJ212:HJ213" si="1925">AK212+BZ212+DS212+FL212</f>
        <v>0</v>
      </c>
      <c r="HK212" s="792">
        <f t="shared" ref="HK212:HK213" si="1926">AL212+CA212+DT212+FM212</f>
        <v>0</v>
      </c>
      <c r="HL212" s="792">
        <f t="shared" ref="HL212:HL213" si="1927">AM212+CB212+DU212+FN212</f>
        <v>0</v>
      </c>
      <c r="HM212" s="792">
        <f>AN212+CC212+DV212+FO212</f>
        <v>0</v>
      </c>
      <c r="HN212" s="792">
        <f t="shared" ref="HN212:HN213" si="1928">CD212+DW212+FP212</f>
        <v>0</v>
      </c>
      <c r="HO212" s="792">
        <f t="shared" ref="HO212:HO213" si="1929">AO212+CE212+DX212+FQ212</f>
        <v>0</v>
      </c>
      <c r="HP212" s="792">
        <f t="shared" ref="HP212:HP213" si="1930">AP212+CF212+DY212+FR212</f>
        <v>0</v>
      </c>
      <c r="HQ212" s="792">
        <f t="shared" ref="HQ212:HQ213" si="1931">AQ212+CG212+DZ212+FS212</f>
        <v>0</v>
      </c>
      <c r="HR212" s="792">
        <f>FT212+EA212+CH212+AR212</f>
        <v>0</v>
      </c>
      <c r="HS212" s="792">
        <f t="shared" ref="HS212:HS213" si="1932">FU212</f>
        <v>0</v>
      </c>
      <c r="HT212" s="792">
        <f t="shared" ref="HT212:HT213" si="1933">AS212+CI212+EB212+FV212</f>
        <v>0</v>
      </c>
      <c r="HU212" s="792">
        <f t="shared" ref="HU212:HU213" si="1934">AT212+CJ212+EC212+FW212</f>
        <v>0</v>
      </c>
      <c r="HV212" s="792">
        <f t="shared" ref="HV212:HV213" si="1935">AU212+CK212+ED212+FX212</f>
        <v>0</v>
      </c>
      <c r="HW212" s="792">
        <f t="shared" ref="HW212:HW213" si="1936">AV212+CL212+EE212+FY212</f>
        <v>0</v>
      </c>
      <c r="HX212" s="792">
        <f t="shared" ref="HX212:HX213" si="1937">FZ212</f>
        <v>0</v>
      </c>
      <c r="HY212" s="792">
        <f t="shared" ref="HY212:HY213" si="1938">AW212+CM212+EF212+GA212</f>
        <v>0</v>
      </c>
      <c r="HZ212" s="792">
        <f t="shared" ref="HZ212:HZ213" si="1939">AX212+CN212+EG212+GB212</f>
        <v>0</v>
      </c>
      <c r="IA212" s="792">
        <f t="shared" ref="IA212:IA213" si="1940">AY212+CO212+EH212+GC212</f>
        <v>0</v>
      </c>
      <c r="IB212" s="792">
        <f t="shared" ref="IB212:IB213" si="1941">AZ212+CP212+EI212+GD212</f>
        <v>0</v>
      </c>
      <c r="IC212" s="792">
        <f t="shared" ref="IC212:IC213" si="1942">GE212</f>
        <v>0</v>
      </c>
      <c r="ID212" s="792">
        <f t="shared" ref="ID212:ID213" si="1943">BA212+CQ212+EJ212+GF212</f>
        <v>0</v>
      </c>
      <c r="IE212" s="792">
        <f t="shared" ref="IE212:IE213" si="1944">BB212+CR212+EK212+GG212</f>
        <v>0</v>
      </c>
      <c r="IF212" s="792">
        <f t="shared" ref="IF212:IF213" si="1945">BC212+CS212+EL212+GH212</f>
        <v>0</v>
      </c>
      <c r="IG212" s="792">
        <f t="shared" ref="IG212:IG213" si="1946">BD212+CT212+EM212+GI212</f>
        <v>0</v>
      </c>
      <c r="IH212" s="792">
        <f t="shared" ref="IH212:IH213" si="1947">CU212+GJ212</f>
        <v>0</v>
      </c>
      <c r="II212" s="792">
        <f t="shared" ref="II212:II213" si="1948">BE212+CV212+EN212+GK212</f>
        <v>20954500</v>
      </c>
      <c r="IJ212" s="792">
        <f t="shared" ref="IJ212:IJ213" si="1949">BF212+CW212+EO212+GL212</f>
        <v>34150000</v>
      </c>
      <c r="IK212" s="792">
        <f t="shared" ref="IK212:IK213" si="1950">BG212+CX212+EP212+GM212</f>
        <v>23600000</v>
      </c>
      <c r="IL212" s="792">
        <f>GN212+EQ212+CY212+BH212</f>
        <v>23600000</v>
      </c>
      <c r="IM212" s="792">
        <f t="shared" ref="IM212:IM213" si="1951">CZ212+ER212+GO212</f>
        <v>0</v>
      </c>
      <c r="IN212" s="792">
        <f t="shared" ref="IN212:IN213" si="1952">BI212+DA212+ES212+GP212</f>
        <v>0</v>
      </c>
      <c r="IO212" s="792"/>
      <c r="IP212" s="792"/>
      <c r="IQ212" s="792"/>
      <c r="IR212" s="792"/>
      <c r="IS212" s="792">
        <f t="shared" ref="IS212:IS213" si="1953">GZ212+HE212+HJ212+HO212+HT212+HY212+ID212+II212+IN212</f>
        <v>20954500</v>
      </c>
      <c r="IT212" s="792">
        <f t="shared" ref="IT212:IT213" si="1954">HA212+HF212+HK212+HP212+HU212+HZ212+IE212+IJ212+IO212</f>
        <v>34150000</v>
      </c>
      <c r="IU212" s="792">
        <f t="shared" ref="IU212:IU213" si="1955">HB212+HG212+HL212+HQ212+HV212+IA212+IF212+IK212+IP212</f>
        <v>23600000</v>
      </c>
      <c r="IV212" s="792">
        <f>HC212+HH212+HM212+HR212+HW212+IB212+IG212+IL212+IQ212</f>
        <v>23600000</v>
      </c>
      <c r="IW212" s="793">
        <f t="shared" ref="IW212:IW213" si="1956">HD212+HI212+HN212+HS212+HX212+IC212+IH212+IM212+IR212</f>
        <v>0</v>
      </c>
    </row>
    <row r="213" spans="1:257" ht="71.25" customHeight="1" x14ac:dyDescent="0.2">
      <c r="A213" s="346"/>
      <c r="B213" s="346"/>
      <c r="C213" s="284"/>
      <c r="D213" s="294"/>
      <c r="E213" s="415"/>
      <c r="F213" s="415"/>
      <c r="G213" s="273">
        <v>148</v>
      </c>
      <c r="H213" s="848" t="s">
        <v>513</v>
      </c>
      <c r="I213" s="282" t="s">
        <v>514</v>
      </c>
      <c r="J213" s="273" t="s">
        <v>444</v>
      </c>
      <c r="K213" s="273">
        <v>2</v>
      </c>
      <c r="L213" s="567" t="s">
        <v>58</v>
      </c>
      <c r="M213" s="272" t="s">
        <v>53</v>
      </c>
      <c r="N213" s="272">
        <v>11</v>
      </c>
      <c r="O213" s="573">
        <v>11</v>
      </c>
      <c r="P213" s="574">
        <v>0</v>
      </c>
      <c r="Q213" s="572">
        <v>11</v>
      </c>
      <c r="R213" s="275"/>
      <c r="S213" s="600">
        <v>0</v>
      </c>
      <c r="T213" s="567">
        <v>11</v>
      </c>
      <c r="U213" s="567"/>
      <c r="V213" s="565">
        <v>1</v>
      </c>
      <c r="W213" s="567">
        <v>11</v>
      </c>
      <c r="X213" s="567"/>
      <c r="Y213" s="812">
        <v>11</v>
      </c>
      <c r="Z213" s="427">
        <f>BM213/BM211</f>
        <v>0.5</v>
      </c>
      <c r="AA213" s="272">
        <v>3</v>
      </c>
      <c r="AB213" s="271" t="s">
        <v>455</v>
      </c>
      <c r="AC213" s="45"/>
      <c r="AD213" s="42"/>
      <c r="AE213" s="41"/>
      <c r="AF213" s="41"/>
      <c r="AG213" s="45"/>
      <c r="AH213" s="42"/>
      <c r="AI213" s="42"/>
      <c r="AJ213" s="42"/>
      <c r="AK213" s="45"/>
      <c r="AL213" s="42"/>
      <c r="AM213" s="42"/>
      <c r="AN213" s="42"/>
      <c r="AO213" s="45"/>
      <c r="AP213" s="42"/>
      <c r="AQ213" s="42"/>
      <c r="AR213" s="42"/>
      <c r="AS213" s="45"/>
      <c r="AT213" s="42"/>
      <c r="AU213" s="41"/>
      <c r="AV213" s="41"/>
      <c r="AW213" s="45"/>
      <c r="AX213" s="42"/>
      <c r="AY213" s="42"/>
      <c r="AZ213" s="42"/>
      <c r="BA213" s="45"/>
      <c r="BB213" s="42"/>
      <c r="BC213" s="42"/>
      <c r="BD213" s="42"/>
      <c r="BE213" s="45">
        <v>5000000</v>
      </c>
      <c r="BF213" s="42">
        <v>5000000</v>
      </c>
      <c r="BG213" s="41"/>
      <c r="BH213" s="41"/>
      <c r="BI213" s="45"/>
      <c r="BJ213" s="42"/>
      <c r="BK213" s="42"/>
      <c r="BL213" s="42"/>
      <c r="BM213" s="40">
        <f>+AC213+AG213+AK213+AO213+AS213+AW213+BA213+BE213+BI213</f>
        <v>5000000</v>
      </c>
      <c r="BN213" s="41">
        <f t="shared" si="1908"/>
        <v>5000000</v>
      </c>
      <c r="BO213" s="41">
        <f t="shared" si="1908"/>
        <v>0</v>
      </c>
      <c r="BP213" s="41">
        <f t="shared" si="1908"/>
        <v>0</v>
      </c>
      <c r="BQ213" s="87"/>
      <c r="BR213" s="87"/>
      <c r="BS213" s="87"/>
      <c r="BT213" s="87"/>
      <c r="BU213" s="87"/>
      <c r="BV213" s="86"/>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8">
        <v>5150000</v>
      </c>
      <c r="CW213" s="87">
        <v>5150000</v>
      </c>
      <c r="CX213" s="87"/>
      <c r="CY213" s="87"/>
      <c r="CZ213" s="87"/>
      <c r="DA213" s="87"/>
      <c r="DB213" s="87"/>
      <c r="DC213" s="87"/>
      <c r="DD213" s="87"/>
      <c r="DE213" s="82">
        <f t="shared" si="1909"/>
        <v>5150000</v>
      </c>
      <c r="DF213" s="102">
        <f t="shared" si="1909"/>
        <v>5150000</v>
      </c>
      <c r="DG213" s="102">
        <f t="shared" si="1909"/>
        <v>0</v>
      </c>
      <c r="DH213" s="102">
        <f t="shared" si="1909"/>
        <v>0</v>
      </c>
      <c r="DI213" s="102"/>
      <c r="DJ213" s="88"/>
      <c r="DK213" s="57"/>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v>5304500</v>
      </c>
      <c r="EO213" s="88">
        <v>10000000</v>
      </c>
      <c r="EP213" s="88"/>
      <c r="EQ213" s="88"/>
      <c r="ER213" s="88"/>
      <c r="ES213" s="88"/>
      <c r="ET213" s="87"/>
      <c r="EU213" s="87"/>
      <c r="EV213" s="87"/>
      <c r="EW213" s="82">
        <f t="shared" si="1910"/>
        <v>5304500</v>
      </c>
      <c r="EX213" s="90">
        <f t="shared" si="1910"/>
        <v>10000000</v>
      </c>
      <c r="EY213" s="90">
        <f t="shared" si="1911"/>
        <v>0</v>
      </c>
      <c r="EZ213" s="90">
        <f t="shared" si="1911"/>
        <v>0</v>
      </c>
      <c r="FA213" s="173"/>
      <c r="FB213" s="87"/>
      <c r="FC213" s="88"/>
      <c r="FD213" s="88"/>
      <c r="FE213" s="88"/>
      <c r="FF213" s="133"/>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8">
        <v>5427270</v>
      </c>
      <c r="GL213" s="88">
        <v>15000000</v>
      </c>
      <c r="GM213" s="88">
        <v>15000000</v>
      </c>
      <c r="GN213" s="88">
        <v>15000000</v>
      </c>
      <c r="GO213" s="88"/>
      <c r="GP213" s="88"/>
      <c r="GQ213" s="87"/>
      <c r="GR213" s="87"/>
      <c r="GS213" s="87"/>
      <c r="GT213" s="87"/>
      <c r="GU213" s="82">
        <f t="shared" si="1912"/>
        <v>5427270</v>
      </c>
      <c r="GV213" s="82">
        <f t="shared" ref="GV213" si="1957">FC213+FH213+FM213+FR213+FW213+GB213+GG213+GL213+GQ213</f>
        <v>15000000</v>
      </c>
      <c r="GW213" s="82">
        <f t="shared" ref="GW213" si="1958">FD213+FI213+FN213+FS213+FX213+GC213+GH213+GM213+GR213</f>
        <v>15000000</v>
      </c>
      <c r="GX213" s="82">
        <f t="shared" ref="GX213" si="1959">FE213+FJ213+FO213+FT213+FY213+GD213+GI213+GN213+GS213</f>
        <v>15000000</v>
      </c>
      <c r="GY213" s="792">
        <f t="shared" si="1912"/>
        <v>0</v>
      </c>
      <c r="GZ213" s="792">
        <f t="shared" si="1916"/>
        <v>0</v>
      </c>
      <c r="HA213" s="792">
        <f t="shared" si="1917"/>
        <v>0</v>
      </c>
      <c r="HB213" s="792">
        <f t="shared" si="1918"/>
        <v>0</v>
      </c>
      <c r="HC213" s="792">
        <f t="shared" si="1919"/>
        <v>0</v>
      </c>
      <c r="HD213" s="792">
        <f t="shared" si="1920"/>
        <v>0</v>
      </c>
      <c r="HE213" s="792">
        <f t="shared" si="1921"/>
        <v>0</v>
      </c>
      <c r="HF213" s="792">
        <f t="shared" si="1922"/>
        <v>0</v>
      </c>
      <c r="HG213" s="792">
        <f t="shared" si="1923"/>
        <v>0</v>
      </c>
      <c r="HH213" s="792">
        <f>AJ213+BX213+DQ213+FJ213</f>
        <v>0</v>
      </c>
      <c r="HI213" s="792">
        <f t="shared" si="1924"/>
        <v>0</v>
      </c>
      <c r="HJ213" s="792">
        <f t="shared" si="1925"/>
        <v>0</v>
      </c>
      <c r="HK213" s="792">
        <f t="shared" si="1926"/>
        <v>0</v>
      </c>
      <c r="HL213" s="792">
        <f t="shared" si="1927"/>
        <v>0</v>
      </c>
      <c r="HM213" s="792">
        <f>AN213+CC213+DV213+FO213</f>
        <v>0</v>
      </c>
      <c r="HN213" s="792">
        <f t="shared" si="1928"/>
        <v>0</v>
      </c>
      <c r="HO213" s="792">
        <f t="shared" si="1929"/>
        <v>0</v>
      </c>
      <c r="HP213" s="792">
        <f t="shared" si="1930"/>
        <v>0</v>
      </c>
      <c r="HQ213" s="792">
        <f t="shared" si="1931"/>
        <v>0</v>
      </c>
      <c r="HR213" s="792">
        <f>FT213+EA213+CH213+AR213</f>
        <v>0</v>
      </c>
      <c r="HS213" s="792">
        <f t="shared" si="1932"/>
        <v>0</v>
      </c>
      <c r="HT213" s="792">
        <f t="shared" si="1933"/>
        <v>0</v>
      </c>
      <c r="HU213" s="792">
        <f t="shared" si="1934"/>
        <v>0</v>
      </c>
      <c r="HV213" s="792">
        <f t="shared" si="1935"/>
        <v>0</v>
      </c>
      <c r="HW213" s="792">
        <f t="shared" si="1936"/>
        <v>0</v>
      </c>
      <c r="HX213" s="792">
        <f t="shared" si="1937"/>
        <v>0</v>
      </c>
      <c r="HY213" s="792">
        <f t="shared" si="1938"/>
        <v>0</v>
      </c>
      <c r="HZ213" s="792">
        <f t="shared" si="1939"/>
        <v>0</v>
      </c>
      <c r="IA213" s="792">
        <f t="shared" si="1940"/>
        <v>0</v>
      </c>
      <c r="IB213" s="792">
        <f t="shared" si="1941"/>
        <v>0</v>
      </c>
      <c r="IC213" s="792">
        <f t="shared" si="1942"/>
        <v>0</v>
      </c>
      <c r="ID213" s="792">
        <f t="shared" si="1943"/>
        <v>0</v>
      </c>
      <c r="IE213" s="792">
        <f t="shared" si="1944"/>
        <v>0</v>
      </c>
      <c r="IF213" s="792">
        <f t="shared" si="1945"/>
        <v>0</v>
      </c>
      <c r="IG213" s="792">
        <f t="shared" si="1946"/>
        <v>0</v>
      </c>
      <c r="IH213" s="792">
        <f t="shared" si="1947"/>
        <v>0</v>
      </c>
      <c r="II213" s="792">
        <f t="shared" si="1948"/>
        <v>20881770</v>
      </c>
      <c r="IJ213" s="792">
        <f t="shared" si="1949"/>
        <v>35150000</v>
      </c>
      <c r="IK213" s="792">
        <f t="shared" si="1950"/>
        <v>15000000</v>
      </c>
      <c r="IL213" s="792">
        <f>GN213+EQ213+CY213+BH213</f>
        <v>15000000</v>
      </c>
      <c r="IM213" s="792">
        <f t="shared" si="1951"/>
        <v>0</v>
      </c>
      <c r="IN213" s="792">
        <f t="shared" si="1952"/>
        <v>0</v>
      </c>
      <c r="IO213" s="792"/>
      <c r="IP213" s="792"/>
      <c r="IQ213" s="792"/>
      <c r="IR213" s="792"/>
      <c r="IS213" s="792">
        <f t="shared" si="1953"/>
        <v>20881770</v>
      </c>
      <c r="IT213" s="792">
        <f t="shared" si="1954"/>
        <v>35150000</v>
      </c>
      <c r="IU213" s="792">
        <f t="shared" si="1955"/>
        <v>15000000</v>
      </c>
      <c r="IV213" s="792">
        <f>HC213+HH213+HM213+HR213+HW213+IB213+IG213+IL213+IQ213</f>
        <v>15000000</v>
      </c>
      <c r="IW213" s="793">
        <f t="shared" si="1956"/>
        <v>0</v>
      </c>
    </row>
    <row r="214" spans="1:257" ht="24.75" customHeight="1" x14ac:dyDescent="0.2">
      <c r="A214" s="346"/>
      <c r="B214" s="346"/>
      <c r="C214" s="252">
        <v>42</v>
      </c>
      <c r="D214" s="253" t="s">
        <v>515</v>
      </c>
      <c r="E214" s="311"/>
      <c r="F214" s="311"/>
      <c r="G214" s="255"/>
      <c r="H214" s="255"/>
      <c r="I214" s="255"/>
      <c r="J214" s="255"/>
      <c r="K214" s="255"/>
      <c r="L214" s="255"/>
      <c r="M214" s="255"/>
      <c r="N214" s="255"/>
      <c r="O214" s="255"/>
      <c r="P214" s="255"/>
      <c r="Q214" s="255"/>
      <c r="R214" s="255"/>
      <c r="S214" s="255"/>
      <c r="T214" s="255"/>
      <c r="U214" s="255"/>
      <c r="V214" s="255"/>
      <c r="W214" s="255"/>
      <c r="X214" s="255"/>
      <c r="Y214" s="312"/>
      <c r="Z214" s="255"/>
      <c r="AA214" s="255"/>
      <c r="AB214" s="255"/>
      <c r="AC214" s="186">
        <f t="shared" ref="AC214:BL214" si="1960">SUM(AC215:AC216)</f>
        <v>0</v>
      </c>
      <c r="AD214" s="186">
        <f t="shared" si="1960"/>
        <v>0</v>
      </c>
      <c r="AE214" s="186">
        <f t="shared" si="1960"/>
        <v>0</v>
      </c>
      <c r="AF214" s="186">
        <f t="shared" si="1960"/>
        <v>0</v>
      </c>
      <c r="AG214" s="186">
        <f t="shared" si="1960"/>
        <v>0</v>
      </c>
      <c r="AH214" s="186">
        <f t="shared" si="1960"/>
        <v>0</v>
      </c>
      <c r="AI214" s="186">
        <f t="shared" si="1960"/>
        <v>0</v>
      </c>
      <c r="AJ214" s="186">
        <f t="shared" si="1960"/>
        <v>0</v>
      </c>
      <c r="AK214" s="186">
        <f t="shared" si="1960"/>
        <v>0</v>
      </c>
      <c r="AL214" s="186">
        <f t="shared" si="1960"/>
        <v>0</v>
      </c>
      <c r="AM214" s="186">
        <f t="shared" si="1960"/>
        <v>0</v>
      </c>
      <c r="AN214" s="186">
        <f t="shared" si="1960"/>
        <v>0</v>
      </c>
      <c r="AO214" s="186">
        <f t="shared" si="1960"/>
        <v>0</v>
      </c>
      <c r="AP214" s="186">
        <f t="shared" si="1960"/>
        <v>0</v>
      </c>
      <c r="AQ214" s="186">
        <f t="shared" si="1960"/>
        <v>0</v>
      </c>
      <c r="AR214" s="186">
        <f t="shared" si="1960"/>
        <v>0</v>
      </c>
      <c r="AS214" s="186">
        <f t="shared" si="1960"/>
        <v>0</v>
      </c>
      <c r="AT214" s="186">
        <f t="shared" si="1960"/>
        <v>0</v>
      </c>
      <c r="AU214" s="186">
        <f t="shared" si="1960"/>
        <v>0</v>
      </c>
      <c r="AV214" s="186">
        <f t="shared" si="1960"/>
        <v>0</v>
      </c>
      <c r="AW214" s="186">
        <f t="shared" si="1960"/>
        <v>0</v>
      </c>
      <c r="AX214" s="186">
        <f t="shared" si="1960"/>
        <v>0</v>
      </c>
      <c r="AY214" s="186">
        <f t="shared" si="1960"/>
        <v>0</v>
      </c>
      <c r="AZ214" s="186">
        <f t="shared" si="1960"/>
        <v>0</v>
      </c>
      <c r="BA214" s="186">
        <f t="shared" si="1960"/>
        <v>0</v>
      </c>
      <c r="BB214" s="186">
        <f t="shared" si="1960"/>
        <v>0</v>
      </c>
      <c r="BC214" s="186">
        <f t="shared" si="1960"/>
        <v>0</v>
      </c>
      <c r="BD214" s="186">
        <f t="shared" si="1960"/>
        <v>0</v>
      </c>
      <c r="BE214" s="186">
        <f t="shared" si="1960"/>
        <v>50000000</v>
      </c>
      <c r="BF214" s="186">
        <f t="shared" si="1960"/>
        <v>50000000</v>
      </c>
      <c r="BG214" s="186">
        <f t="shared" si="1960"/>
        <v>42600000</v>
      </c>
      <c r="BH214" s="186">
        <f t="shared" si="1960"/>
        <v>42600000</v>
      </c>
      <c r="BI214" s="186">
        <f t="shared" si="1960"/>
        <v>0</v>
      </c>
      <c r="BJ214" s="186">
        <f t="shared" si="1960"/>
        <v>0</v>
      </c>
      <c r="BK214" s="186">
        <f t="shared" si="1960"/>
        <v>0</v>
      </c>
      <c r="BL214" s="186">
        <f t="shared" si="1960"/>
        <v>0</v>
      </c>
      <c r="BM214" s="186">
        <f t="shared" ref="BM214:DX214" si="1961">SUM(BM215:BM216)</f>
        <v>50000000</v>
      </c>
      <c r="BN214" s="186">
        <f t="shared" si="1961"/>
        <v>50000000</v>
      </c>
      <c r="BO214" s="186">
        <f t="shared" si="1961"/>
        <v>42600000</v>
      </c>
      <c r="BP214" s="186">
        <f t="shared" si="1961"/>
        <v>42600000</v>
      </c>
      <c r="BQ214" s="186">
        <f t="shared" si="1961"/>
        <v>0</v>
      </c>
      <c r="BR214" s="186">
        <f t="shared" si="1961"/>
        <v>0</v>
      </c>
      <c r="BS214" s="186">
        <f t="shared" si="1961"/>
        <v>0</v>
      </c>
      <c r="BT214" s="186">
        <f t="shared" si="1961"/>
        <v>0</v>
      </c>
      <c r="BU214" s="186">
        <f t="shared" si="1961"/>
        <v>0</v>
      </c>
      <c r="BV214" s="186">
        <f t="shared" si="1961"/>
        <v>0</v>
      </c>
      <c r="BW214" s="186">
        <f t="shared" si="1961"/>
        <v>0</v>
      </c>
      <c r="BX214" s="186">
        <f t="shared" si="1961"/>
        <v>0</v>
      </c>
      <c r="BY214" s="186">
        <f t="shared" si="1961"/>
        <v>0</v>
      </c>
      <c r="BZ214" s="186">
        <f t="shared" si="1961"/>
        <v>0</v>
      </c>
      <c r="CA214" s="186">
        <f t="shared" si="1961"/>
        <v>0</v>
      </c>
      <c r="CB214" s="186">
        <f t="shared" si="1961"/>
        <v>0</v>
      </c>
      <c r="CC214" s="186">
        <f t="shared" si="1961"/>
        <v>0</v>
      </c>
      <c r="CD214" s="186">
        <f t="shared" si="1961"/>
        <v>0</v>
      </c>
      <c r="CE214" s="186">
        <f t="shared" si="1961"/>
        <v>0</v>
      </c>
      <c r="CF214" s="186">
        <f t="shared" si="1961"/>
        <v>0</v>
      </c>
      <c r="CG214" s="186">
        <f t="shared" si="1961"/>
        <v>0</v>
      </c>
      <c r="CH214" s="186">
        <f t="shared" si="1961"/>
        <v>0</v>
      </c>
      <c r="CI214" s="186">
        <f t="shared" si="1961"/>
        <v>0</v>
      </c>
      <c r="CJ214" s="186">
        <f t="shared" si="1961"/>
        <v>0</v>
      </c>
      <c r="CK214" s="186">
        <f t="shared" si="1961"/>
        <v>0</v>
      </c>
      <c r="CL214" s="186">
        <f t="shared" si="1961"/>
        <v>0</v>
      </c>
      <c r="CM214" s="186">
        <f t="shared" si="1961"/>
        <v>0</v>
      </c>
      <c r="CN214" s="186">
        <f t="shared" si="1961"/>
        <v>0</v>
      </c>
      <c r="CO214" s="186">
        <f t="shared" si="1961"/>
        <v>0</v>
      </c>
      <c r="CP214" s="186">
        <f t="shared" si="1961"/>
        <v>0</v>
      </c>
      <c r="CQ214" s="186">
        <f t="shared" si="1961"/>
        <v>0</v>
      </c>
      <c r="CR214" s="186">
        <f t="shared" si="1961"/>
        <v>0</v>
      </c>
      <c r="CS214" s="186">
        <f t="shared" si="1961"/>
        <v>0</v>
      </c>
      <c r="CT214" s="186">
        <f t="shared" si="1961"/>
        <v>0</v>
      </c>
      <c r="CU214" s="186">
        <f t="shared" si="1961"/>
        <v>0</v>
      </c>
      <c r="CV214" s="186">
        <f t="shared" si="1961"/>
        <v>51500000</v>
      </c>
      <c r="CW214" s="186">
        <f t="shared" si="1961"/>
        <v>51500000</v>
      </c>
      <c r="CX214" s="186">
        <f t="shared" si="1961"/>
        <v>51448000</v>
      </c>
      <c r="CY214" s="186">
        <f t="shared" si="1961"/>
        <v>51448000</v>
      </c>
      <c r="CZ214" s="186">
        <f t="shared" si="1961"/>
        <v>0</v>
      </c>
      <c r="DA214" s="186">
        <f t="shared" si="1961"/>
        <v>0</v>
      </c>
      <c r="DB214" s="186">
        <f t="shared" si="1961"/>
        <v>0</v>
      </c>
      <c r="DC214" s="186">
        <f t="shared" si="1961"/>
        <v>0</v>
      </c>
      <c r="DD214" s="186">
        <f t="shared" si="1961"/>
        <v>0</v>
      </c>
      <c r="DE214" s="186">
        <f t="shared" si="1961"/>
        <v>51500000</v>
      </c>
      <c r="DF214" s="186">
        <f t="shared" si="1961"/>
        <v>51500000</v>
      </c>
      <c r="DG214" s="186">
        <f t="shared" si="1961"/>
        <v>51448000</v>
      </c>
      <c r="DH214" s="186">
        <f t="shared" si="1961"/>
        <v>51448000</v>
      </c>
      <c r="DI214" s="186">
        <f t="shared" si="1961"/>
        <v>0</v>
      </c>
      <c r="DJ214" s="186">
        <f t="shared" si="1961"/>
        <v>0</v>
      </c>
      <c r="DK214" s="186">
        <f t="shared" si="1961"/>
        <v>0</v>
      </c>
      <c r="DL214" s="186">
        <f t="shared" si="1961"/>
        <v>0</v>
      </c>
      <c r="DM214" s="186">
        <f t="shared" si="1961"/>
        <v>0</v>
      </c>
      <c r="DN214" s="186">
        <f t="shared" si="1961"/>
        <v>0</v>
      </c>
      <c r="DO214" s="186">
        <f t="shared" si="1961"/>
        <v>3000000</v>
      </c>
      <c r="DP214" s="186">
        <f t="shared" si="1961"/>
        <v>2992000</v>
      </c>
      <c r="DQ214" s="186">
        <f t="shared" si="1961"/>
        <v>2992000</v>
      </c>
      <c r="DR214" s="186">
        <f t="shared" si="1961"/>
        <v>0</v>
      </c>
      <c r="DS214" s="186">
        <f t="shared" si="1961"/>
        <v>0</v>
      </c>
      <c r="DT214" s="186">
        <f t="shared" si="1961"/>
        <v>0</v>
      </c>
      <c r="DU214" s="186">
        <f t="shared" si="1961"/>
        <v>0</v>
      </c>
      <c r="DV214" s="186">
        <f t="shared" si="1961"/>
        <v>0</v>
      </c>
      <c r="DW214" s="186">
        <f t="shared" si="1961"/>
        <v>0</v>
      </c>
      <c r="DX214" s="186">
        <f t="shared" si="1961"/>
        <v>0</v>
      </c>
      <c r="DY214" s="186">
        <f t="shared" ref="DY214:EW214" si="1962">SUM(DY215:DY216)</f>
        <v>0</v>
      </c>
      <c r="DZ214" s="186">
        <f t="shared" si="1962"/>
        <v>0</v>
      </c>
      <c r="EA214" s="186">
        <f t="shared" si="1962"/>
        <v>0</v>
      </c>
      <c r="EB214" s="186">
        <f t="shared" si="1962"/>
        <v>0</v>
      </c>
      <c r="EC214" s="186">
        <f t="shared" si="1962"/>
        <v>0</v>
      </c>
      <c r="ED214" s="186">
        <f t="shared" si="1962"/>
        <v>0</v>
      </c>
      <c r="EE214" s="186">
        <f t="shared" si="1962"/>
        <v>0</v>
      </c>
      <c r="EF214" s="186">
        <f t="shared" si="1962"/>
        <v>0</v>
      </c>
      <c r="EG214" s="186">
        <f t="shared" si="1962"/>
        <v>0</v>
      </c>
      <c r="EH214" s="186">
        <f t="shared" si="1962"/>
        <v>0</v>
      </c>
      <c r="EI214" s="186">
        <f t="shared" si="1962"/>
        <v>0</v>
      </c>
      <c r="EJ214" s="186">
        <f t="shared" si="1962"/>
        <v>0</v>
      </c>
      <c r="EK214" s="186">
        <f t="shared" si="1962"/>
        <v>0</v>
      </c>
      <c r="EL214" s="186">
        <f t="shared" si="1962"/>
        <v>0</v>
      </c>
      <c r="EM214" s="186">
        <f t="shared" si="1962"/>
        <v>0</v>
      </c>
      <c r="EN214" s="186">
        <f t="shared" si="1962"/>
        <v>53045000</v>
      </c>
      <c r="EO214" s="186">
        <f t="shared" si="1962"/>
        <v>60000000</v>
      </c>
      <c r="EP214" s="186">
        <f t="shared" si="1962"/>
        <v>56400000</v>
      </c>
      <c r="EQ214" s="186">
        <f t="shared" si="1962"/>
        <v>56400000</v>
      </c>
      <c r="ER214" s="186">
        <f t="shared" si="1962"/>
        <v>0</v>
      </c>
      <c r="ES214" s="186">
        <f t="shared" si="1962"/>
        <v>0</v>
      </c>
      <c r="ET214" s="186">
        <f t="shared" si="1962"/>
        <v>0</v>
      </c>
      <c r="EU214" s="186">
        <f t="shared" si="1962"/>
        <v>0</v>
      </c>
      <c r="EV214" s="186">
        <f t="shared" si="1962"/>
        <v>0</v>
      </c>
      <c r="EW214" s="186">
        <f t="shared" si="1962"/>
        <v>53045000</v>
      </c>
      <c r="EX214" s="186">
        <f t="shared" ref="EX214:IW214" si="1963">SUM(EX215:EX216)</f>
        <v>63000000</v>
      </c>
      <c r="EY214" s="186">
        <f t="shared" si="1963"/>
        <v>59392000</v>
      </c>
      <c r="EZ214" s="186">
        <f t="shared" si="1963"/>
        <v>59392000</v>
      </c>
      <c r="FA214" s="186">
        <f t="shared" si="1963"/>
        <v>0</v>
      </c>
      <c r="FB214" s="186">
        <f t="shared" si="1963"/>
        <v>0</v>
      </c>
      <c r="FC214" s="186">
        <f t="shared" si="1963"/>
        <v>0</v>
      </c>
      <c r="FD214" s="186">
        <f t="shared" si="1963"/>
        <v>0</v>
      </c>
      <c r="FE214" s="186">
        <f t="shared" si="1963"/>
        <v>0</v>
      </c>
      <c r="FF214" s="186">
        <f t="shared" si="1963"/>
        <v>0</v>
      </c>
      <c r="FG214" s="186">
        <f t="shared" si="1963"/>
        <v>0</v>
      </c>
      <c r="FH214" s="186">
        <f t="shared" si="1963"/>
        <v>0</v>
      </c>
      <c r="FI214" s="186">
        <f t="shared" si="1963"/>
        <v>0</v>
      </c>
      <c r="FJ214" s="186">
        <f t="shared" si="1963"/>
        <v>0</v>
      </c>
      <c r="FK214" s="186">
        <f t="shared" si="1963"/>
        <v>0</v>
      </c>
      <c r="FL214" s="186">
        <f t="shared" si="1963"/>
        <v>0</v>
      </c>
      <c r="FM214" s="186">
        <f t="shared" si="1963"/>
        <v>0</v>
      </c>
      <c r="FN214" s="186">
        <f t="shared" si="1963"/>
        <v>0</v>
      </c>
      <c r="FO214" s="186">
        <f t="shared" si="1963"/>
        <v>0</v>
      </c>
      <c r="FP214" s="186">
        <f t="shared" si="1963"/>
        <v>0</v>
      </c>
      <c r="FQ214" s="186">
        <f t="shared" si="1963"/>
        <v>0</v>
      </c>
      <c r="FR214" s="186">
        <f t="shared" si="1963"/>
        <v>0</v>
      </c>
      <c r="FS214" s="186">
        <f t="shared" si="1963"/>
        <v>0</v>
      </c>
      <c r="FT214" s="186">
        <f t="shared" si="1963"/>
        <v>0</v>
      </c>
      <c r="FU214" s="186">
        <f t="shared" si="1963"/>
        <v>0</v>
      </c>
      <c r="FV214" s="186">
        <f t="shared" si="1963"/>
        <v>0</v>
      </c>
      <c r="FW214" s="186">
        <f t="shared" si="1963"/>
        <v>0</v>
      </c>
      <c r="FX214" s="186">
        <f t="shared" si="1963"/>
        <v>0</v>
      </c>
      <c r="FY214" s="186">
        <f t="shared" si="1963"/>
        <v>0</v>
      </c>
      <c r="FZ214" s="186">
        <f t="shared" si="1963"/>
        <v>0</v>
      </c>
      <c r="GA214" s="186">
        <f t="shared" si="1963"/>
        <v>0</v>
      </c>
      <c r="GB214" s="186">
        <f t="shared" si="1963"/>
        <v>0</v>
      </c>
      <c r="GC214" s="186">
        <f t="shared" si="1963"/>
        <v>0</v>
      </c>
      <c r="GD214" s="186">
        <f t="shared" si="1963"/>
        <v>0</v>
      </c>
      <c r="GE214" s="186">
        <f t="shared" si="1963"/>
        <v>0</v>
      </c>
      <c r="GF214" s="186">
        <f t="shared" si="1963"/>
        <v>0</v>
      </c>
      <c r="GG214" s="186">
        <f t="shared" si="1963"/>
        <v>0</v>
      </c>
      <c r="GH214" s="186">
        <f t="shared" si="1963"/>
        <v>0</v>
      </c>
      <c r="GI214" s="186">
        <f t="shared" si="1963"/>
        <v>0</v>
      </c>
      <c r="GJ214" s="186">
        <f t="shared" si="1963"/>
        <v>0</v>
      </c>
      <c r="GK214" s="186">
        <f t="shared" si="1963"/>
        <v>54636350</v>
      </c>
      <c r="GL214" s="186">
        <f t="shared" si="1963"/>
        <v>76000000</v>
      </c>
      <c r="GM214" s="186">
        <f t="shared" si="1963"/>
        <v>75546000</v>
      </c>
      <c r="GN214" s="186">
        <f t="shared" si="1963"/>
        <v>75546000</v>
      </c>
      <c r="GO214" s="186">
        <f t="shared" si="1963"/>
        <v>0</v>
      </c>
      <c r="GP214" s="186">
        <f t="shared" si="1963"/>
        <v>0</v>
      </c>
      <c r="GQ214" s="186">
        <f t="shared" si="1963"/>
        <v>0</v>
      </c>
      <c r="GR214" s="186">
        <f t="shared" si="1963"/>
        <v>0</v>
      </c>
      <c r="GS214" s="186">
        <f t="shared" si="1963"/>
        <v>0</v>
      </c>
      <c r="GT214" s="186">
        <f t="shared" si="1963"/>
        <v>0</v>
      </c>
      <c r="GU214" s="186">
        <f t="shared" si="1963"/>
        <v>54636350</v>
      </c>
      <c r="GV214" s="186">
        <f t="shared" si="1963"/>
        <v>76000000</v>
      </c>
      <c r="GW214" s="186">
        <f t="shared" si="1963"/>
        <v>75546000</v>
      </c>
      <c r="GX214" s="186">
        <f t="shared" si="1963"/>
        <v>75546000</v>
      </c>
      <c r="GY214" s="723">
        <f t="shared" si="1963"/>
        <v>0</v>
      </c>
      <c r="GZ214" s="186">
        <f t="shared" si="1963"/>
        <v>0</v>
      </c>
      <c r="HA214" s="186">
        <f t="shared" si="1963"/>
        <v>0</v>
      </c>
      <c r="HB214" s="186">
        <f t="shared" si="1963"/>
        <v>0</v>
      </c>
      <c r="HC214" s="186">
        <f t="shared" si="1963"/>
        <v>0</v>
      </c>
      <c r="HD214" s="186">
        <f t="shared" si="1963"/>
        <v>0</v>
      </c>
      <c r="HE214" s="186">
        <f t="shared" si="1963"/>
        <v>0</v>
      </c>
      <c r="HF214" s="186">
        <f t="shared" si="1963"/>
        <v>3000000</v>
      </c>
      <c r="HG214" s="186">
        <f t="shared" si="1963"/>
        <v>2992000</v>
      </c>
      <c r="HH214" s="186">
        <f t="shared" si="1963"/>
        <v>2992000</v>
      </c>
      <c r="HI214" s="186">
        <f t="shared" si="1963"/>
        <v>0</v>
      </c>
      <c r="HJ214" s="186">
        <f t="shared" si="1963"/>
        <v>0</v>
      </c>
      <c r="HK214" s="186">
        <f t="shared" si="1963"/>
        <v>0</v>
      </c>
      <c r="HL214" s="186">
        <f t="shared" si="1963"/>
        <v>0</v>
      </c>
      <c r="HM214" s="186">
        <f t="shared" si="1963"/>
        <v>0</v>
      </c>
      <c r="HN214" s="186">
        <f t="shared" si="1963"/>
        <v>0</v>
      </c>
      <c r="HO214" s="186">
        <f t="shared" si="1963"/>
        <v>0</v>
      </c>
      <c r="HP214" s="186">
        <f t="shared" si="1963"/>
        <v>0</v>
      </c>
      <c r="HQ214" s="186">
        <f t="shared" si="1963"/>
        <v>0</v>
      </c>
      <c r="HR214" s="186">
        <f t="shared" si="1963"/>
        <v>0</v>
      </c>
      <c r="HS214" s="186">
        <f t="shared" si="1963"/>
        <v>0</v>
      </c>
      <c r="HT214" s="186">
        <f t="shared" si="1963"/>
        <v>0</v>
      </c>
      <c r="HU214" s="186">
        <f t="shared" si="1963"/>
        <v>0</v>
      </c>
      <c r="HV214" s="186">
        <f t="shared" si="1963"/>
        <v>0</v>
      </c>
      <c r="HW214" s="186">
        <f t="shared" si="1963"/>
        <v>0</v>
      </c>
      <c r="HX214" s="186">
        <f t="shared" si="1963"/>
        <v>0</v>
      </c>
      <c r="HY214" s="186">
        <f t="shared" si="1963"/>
        <v>0</v>
      </c>
      <c r="HZ214" s="186">
        <f t="shared" si="1963"/>
        <v>0</v>
      </c>
      <c r="IA214" s="186">
        <f t="shared" si="1963"/>
        <v>0</v>
      </c>
      <c r="IB214" s="186">
        <f t="shared" si="1963"/>
        <v>0</v>
      </c>
      <c r="IC214" s="186">
        <f t="shared" si="1963"/>
        <v>0</v>
      </c>
      <c r="ID214" s="186">
        <f t="shared" si="1963"/>
        <v>0</v>
      </c>
      <c r="IE214" s="186">
        <f t="shared" si="1963"/>
        <v>0</v>
      </c>
      <c r="IF214" s="186">
        <f t="shared" si="1963"/>
        <v>0</v>
      </c>
      <c r="IG214" s="186">
        <f t="shared" si="1963"/>
        <v>0</v>
      </c>
      <c r="IH214" s="186">
        <f t="shared" si="1963"/>
        <v>0</v>
      </c>
      <c r="II214" s="186">
        <f t="shared" si="1963"/>
        <v>209181350</v>
      </c>
      <c r="IJ214" s="186">
        <f t="shared" si="1963"/>
        <v>237500000</v>
      </c>
      <c r="IK214" s="186">
        <f t="shared" si="1963"/>
        <v>225994000</v>
      </c>
      <c r="IL214" s="186">
        <f t="shared" si="1963"/>
        <v>225994000</v>
      </c>
      <c r="IM214" s="186">
        <f t="shared" si="1963"/>
        <v>0</v>
      </c>
      <c r="IN214" s="186">
        <f t="shared" si="1963"/>
        <v>0</v>
      </c>
      <c r="IO214" s="186">
        <f t="shared" si="1963"/>
        <v>0</v>
      </c>
      <c r="IP214" s="186">
        <f t="shared" si="1963"/>
        <v>0</v>
      </c>
      <c r="IQ214" s="186">
        <f t="shared" si="1963"/>
        <v>0</v>
      </c>
      <c r="IR214" s="186">
        <f t="shared" si="1963"/>
        <v>0</v>
      </c>
      <c r="IS214" s="186">
        <f t="shared" si="1963"/>
        <v>209181350</v>
      </c>
      <c r="IT214" s="186">
        <f t="shared" si="1963"/>
        <v>240500000</v>
      </c>
      <c r="IU214" s="186">
        <f t="shared" si="1963"/>
        <v>228986000</v>
      </c>
      <c r="IV214" s="186">
        <f t="shared" si="1963"/>
        <v>228986000</v>
      </c>
      <c r="IW214" s="186">
        <f t="shared" si="1963"/>
        <v>0</v>
      </c>
    </row>
    <row r="215" spans="1:257" ht="164.25" customHeight="1" x14ac:dyDescent="0.2">
      <c r="A215" s="346"/>
      <c r="B215" s="346"/>
      <c r="C215" s="299" t="s">
        <v>516</v>
      </c>
      <c r="D215" s="542" t="s">
        <v>517</v>
      </c>
      <c r="E215" s="273" t="s">
        <v>518</v>
      </c>
      <c r="F215" s="273" t="s">
        <v>519</v>
      </c>
      <c r="G215" s="273">
        <v>149</v>
      </c>
      <c r="H215" s="848" t="s">
        <v>520</v>
      </c>
      <c r="I215" s="282" t="s">
        <v>521</v>
      </c>
      <c r="J215" s="372" t="s">
        <v>444</v>
      </c>
      <c r="K215" s="601">
        <v>2</v>
      </c>
      <c r="L215" s="584" t="s">
        <v>58</v>
      </c>
      <c r="M215" s="272" t="s">
        <v>53</v>
      </c>
      <c r="N215" s="294">
        <v>8</v>
      </c>
      <c r="O215" s="588">
        <v>8</v>
      </c>
      <c r="P215" s="589">
        <v>8</v>
      </c>
      <c r="Q215" s="583">
        <v>8</v>
      </c>
      <c r="R215" s="505"/>
      <c r="S215" s="591">
        <v>9</v>
      </c>
      <c r="T215" s="583">
        <v>8</v>
      </c>
      <c r="U215" s="583"/>
      <c r="V215" s="591">
        <v>8</v>
      </c>
      <c r="W215" s="583">
        <v>8</v>
      </c>
      <c r="X215" s="584"/>
      <c r="Y215" s="767">
        <v>8</v>
      </c>
      <c r="Z215" s="602">
        <f>BM215/BM214</f>
        <v>0.75</v>
      </c>
      <c r="AA215" s="272">
        <v>8</v>
      </c>
      <c r="AB215" s="374" t="s">
        <v>135</v>
      </c>
      <c r="AC215" s="51"/>
      <c r="AD215" s="47"/>
      <c r="AE215" s="48"/>
      <c r="AF215" s="48"/>
      <c r="AG215" s="51"/>
      <c r="AH215" s="47"/>
      <c r="AI215" s="47"/>
      <c r="AJ215" s="47"/>
      <c r="AK215" s="51"/>
      <c r="AL215" s="47"/>
      <c r="AM215" s="47"/>
      <c r="AN215" s="47"/>
      <c r="AO215" s="51"/>
      <c r="AP215" s="47"/>
      <c r="AQ215" s="47"/>
      <c r="AR215" s="47"/>
      <c r="AS215" s="51"/>
      <c r="AT215" s="47"/>
      <c r="AU215" s="48"/>
      <c r="AV215" s="48"/>
      <c r="AW215" s="51"/>
      <c r="AX215" s="47"/>
      <c r="AY215" s="47"/>
      <c r="AZ215" s="47"/>
      <c r="BA215" s="51"/>
      <c r="BB215" s="47"/>
      <c r="BC215" s="47"/>
      <c r="BD215" s="47"/>
      <c r="BE215" s="46">
        <f>10000000+27500000</f>
        <v>37500000</v>
      </c>
      <c r="BF215" s="47">
        <v>37500000</v>
      </c>
      <c r="BG215" s="41">
        <v>31350000</v>
      </c>
      <c r="BH215" s="41">
        <v>31350000</v>
      </c>
      <c r="BI215" s="51"/>
      <c r="BJ215" s="47"/>
      <c r="BK215" s="47"/>
      <c r="BL215" s="47"/>
      <c r="BM215" s="40">
        <f>+AC215+AG215+AK215+AO215+AS215+AW215+BA215+BE215+BI215</f>
        <v>37500000</v>
      </c>
      <c r="BN215" s="41">
        <f t="shared" ref="BN215:BP216" si="1964">AD215+AH215+AL215+AP215+AT215+AX215+BB215+BF215+BJ215</f>
        <v>37500000</v>
      </c>
      <c r="BO215" s="41">
        <f t="shared" si="1964"/>
        <v>31350000</v>
      </c>
      <c r="BP215" s="41">
        <f t="shared" si="1964"/>
        <v>31350000</v>
      </c>
      <c r="BQ215" s="87"/>
      <c r="BR215" s="87"/>
      <c r="BS215" s="87"/>
      <c r="BT215" s="87"/>
      <c r="BU215" s="87"/>
      <c r="BV215" s="86"/>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8">
        <v>38625000</v>
      </c>
      <c r="CW215" s="87">
        <v>38625000</v>
      </c>
      <c r="CX215" s="87">
        <v>38573000</v>
      </c>
      <c r="CY215" s="87">
        <v>38573000</v>
      </c>
      <c r="CZ215" s="87"/>
      <c r="DA215" s="87"/>
      <c r="DB215" s="87"/>
      <c r="DC215" s="87"/>
      <c r="DD215" s="87"/>
      <c r="DE215" s="82">
        <f t="shared" ref="DE215:DH216" si="1965">BQ215+BU215+BZ215+CE215+CI215+CM215+CQ215+CV215+DA215</f>
        <v>38625000</v>
      </c>
      <c r="DF215" s="102">
        <f t="shared" si="1965"/>
        <v>38625000</v>
      </c>
      <c r="DG215" s="102">
        <f t="shared" si="1965"/>
        <v>38573000</v>
      </c>
      <c r="DH215" s="102">
        <f t="shared" si="1965"/>
        <v>38573000</v>
      </c>
      <c r="DI215" s="102"/>
      <c r="DJ215" s="88"/>
      <c r="DK215" s="57"/>
      <c r="DL215" s="88"/>
      <c r="DM215" s="88"/>
      <c r="DN215" s="88"/>
      <c r="DO215" s="88">
        <v>3000000</v>
      </c>
      <c r="DP215" s="88">
        <v>2992000</v>
      </c>
      <c r="DQ215" s="88">
        <v>2992000</v>
      </c>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v>39783750</v>
      </c>
      <c r="EO215" s="88">
        <v>30000000</v>
      </c>
      <c r="EP215" s="88">
        <v>28560000</v>
      </c>
      <c r="EQ215" s="88">
        <v>28560000</v>
      </c>
      <c r="ER215" s="88"/>
      <c r="ES215" s="88"/>
      <c r="ET215" s="87"/>
      <c r="EU215" s="87"/>
      <c r="EV215" s="87"/>
      <c r="EW215" s="82">
        <f t="shared" ref="EW215:EX216" si="1966">DJ215+DN215+DS215+DX215+EB215+EF215+EJ215+EN215+ES215</f>
        <v>39783750</v>
      </c>
      <c r="EX215" s="90">
        <f t="shared" si="1966"/>
        <v>33000000</v>
      </c>
      <c r="EY215" s="90">
        <f t="shared" ref="EY215:EZ216" si="1967">DL215+DP215+DU215+DZ215+ED215+EH215+EL215+EP215+EU215</f>
        <v>31552000</v>
      </c>
      <c r="EZ215" s="90">
        <f t="shared" si="1967"/>
        <v>31552000</v>
      </c>
      <c r="FA215" s="173"/>
      <c r="FB215" s="87"/>
      <c r="FC215" s="88"/>
      <c r="FD215" s="88"/>
      <c r="FE215" s="88"/>
      <c r="FF215" s="133"/>
      <c r="FG215" s="87"/>
      <c r="FH215" s="87"/>
      <c r="FI215" s="87"/>
      <c r="FJ215" s="87"/>
      <c r="FK215" s="87"/>
      <c r="FL215" s="87"/>
      <c r="FM215" s="87"/>
      <c r="FN215" s="87"/>
      <c r="FO215" s="87"/>
      <c r="FP215" s="87"/>
      <c r="FQ215" s="87"/>
      <c r="FR215" s="87"/>
      <c r="FS215" s="87"/>
      <c r="FT215" s="87"/>
      <c r="FU215" s="87"/>
      <c r="FV215" s="87"/>
      <c r="FW215" s="87"/>
      <c r="FX215" s="87"/>
      <c r="FY215" s="87"/>
      <c r="FZ215" s="87"/>
      <c r="GA215" s="87"/>
      <c r="GB215" s="87"/>
      <c r="GC215" s="87"/>
      <c r="GD215" s="87"/>
      <c r="GE215" s="87"/>
      <c r="GF215" s="87"/>
      <c r="GG215" s="87"/>
      <c r="GH215" s="87"/>
      <c r="GI215" s="87"/>
      <c r="GJ215" s="87"/>
      <c r="GK215" s="88">
        <v>40900000</v>
      </c>
      <c r="GL215" s="88">
        <v>48000000</v>
      </c>
      <c r="GM215" s="88">
        <v>48000000</v>
      </c>
      <c r="GN215" s="88">
        <v>48000000</v>
      </c>
      <c r="GO215" s="88"/>
      <c r="GP215" s="88"/>
      <c r="GQ215" s="87"/>
      <c r="GR215" s="87"/>
      <c r="GS215" s="87"/>
      <c r="GT215" s="87"/>
      <c r="GU215" s="82">
        <f t="shared" ref="GU215:GY216" si="1968">FB215+FG215+FL215+FQ215+FV215+GA215+GF215+GK215+GP215</f>
        <v>40900000</v>
      </c>
      <c r="GV215" s="82">
        <f t="shared" ref="GV215" si="1969">FC215+FH215+FM215+FR215+FW215+GB215+GG215+GL215+GQ215</f>
        <v>48000000</v>
      </c>
      <c r="GW215" s="82">
        <f t="shared" ref="GW215" si="1970">FD215+FI215+FN215+FS215+FX215+GC215+GH215+GM215+GR215</f>
        <v>48000000</v>
      </c>
      <c r="GX215" s="82">
        <f t="shared" ref="GX215" si="1971">FE215+FJ215+FO215+FT215+FY215+GD215+GI215+GN215+GS215</f>
        <v>48000000</v>
      </c>
      <c r="GY215" s="792">
        <f t="shared" si="1968"/>
        <v>0</v>
      </c>
      <c r="GZ215" s="792">
        <f t="shared" ref="GZ215:GZ216" si="1972">AC215+BQ215+DJ215+FB215</f>
        <v>0</v>
      </c>
      <c r="HA215" s="792">
        <f t="shared" ref="HA215:HA216" si="1973">AD215+BR215+DK215+FC215</f>
        <v>0</v>
      </c>
      <c r="HB215" s="792">
        <f t="shared" ref="HB215:HB216" si="1974">AE215+BS215+DL215+FD215</f>
        <v>0</v>
      </c>
      <c r="HC215" s="792">
        <f t="shared" ref="HC215:HC216" si="1975">AF215+BT215+DM215+FE215</f>
        <v>0</v>
      </c>
      <c r="HD215" s="792">
        <f t="shared" ref="HD215:HD216" si="1976">FF215</f>
        <v>0</v>
      </c>
      <c r="HE215" s="792">
        <f t="shared" ref="HE215:HE216" si="1977">AG215+BU215+DN215+FG215</f>
        <v>0</v>
      </c>
      <c r="HF215" s="792">
        <f t="shared" ref="HF215:HF216" si="1978">AH215+BV215+DO215+FH215</f>
        <v>3000000</v>
      </c>
      <c r="HG215" s="792">
        <f t="shared" ref="HG215:HG216" si="1979">AI215+BW215+DP215+FI215</f>
        <v>2992000</v>
      </c>
      <c r="HH215" s="792">
        <f>AJ215+BX215+DQ215+FJ215</f>
        <v>2992000</v>
      </c>
      <c r="HI215" s="792">
        <f t="shared" ref="HI215:HI216" si="1980">BY215+DR215+FK215</f>
        <v>0</v>
      </c>
      <c r="HJ215" s="792">
        <f t="shared" ref="HJ215:HJ216" si="1981">AK215+BZ215+DS215+FL215</f>
        <v>0</v>
      </c>
      <c r="HK215" s="792">
        <f t="shared" ref="HK215:HK216" si="1982">AL215+CA215+DT215+FM215</f>
        <v>0</v>
      </c>
      <c r="HL215" s="792">
        <f t="shared" ref="HL215:HL216" si="1983">AM215+CB215+DU215+FN215</f>
        <v>0</v>
      </c>
      <c r="HM215" s="792">
        <f>AN215+CC215+DV215+FO215</f>
        <v>0</v>
      </c>
      <c r="HN215" s="792">
        <f t="shared" ref="HN215:HN216" si="1984">CD215+DW215+FP215</f>
        <v>0</v>
      </c>
      <c r="HO215" s="792">
        <f t="shared" ref="HO215:HO216" si="1985">AO215+CE215+DX215+FQ215</f>
        <v>0</v>
      </c>
      <c r="HP215" s="792">
        <f t="shared" ref="HP215:HP216" si="1986">AP215+CF215+DY215+FR215</f>
        <v>0</v>
      </c>
      <c r="HQ215" s="792">
        <f t="shared" ref="HQ215:HQ216" si="1987">AQ215+CG215+DZ215+FS215</f>
        <v>0</v>
      </c>
      <c r="HR215" s="792">
        <f>FT215+EA215+CH215+AR215</f>
        <v>0</v>
      </c>
      <c r="HS215" s="792">
        <f t="shared" ref="HS215:HS216" si="1988">FU215</f>
        <v>0</v>
      </c>
      <c r="HT215" s="792">
        <f t="shared" ref="HT215:HT216" si="1989">AS215+CI215+EB215+FV215</f>
        <v>0</v>
      </c>
      <c r="HU215" s="792">
        <f t="shared" ref="HU215:HU216" si="1990">AT215+CJ215+EC215+FW215</f>
        <v>0</v>
      </c>
      <c r="HV215" s="792">
        <f t="shared" ref="HV215:HV216" si="1991">AU215+CK215+ED215+FX215</f>
        <v>0</v>
      </c>
      <c r="HW215" s="792">
        <f t="shared" ref="HW215:HW216" si="1992">AV215+CL215+EE215+FY215</f>
        <v>0</v>
      </c>
      <c r="HX215" s="792">
        <f t="shared" ref="HX215:HX216" si="1993">FZ215</f>
        <v>0</v>
      </c>
      <c r="HY215" s="792">
        <f t="shared" ref="HY215:HY216" si="1994">AW215+CM215+EF215+GA215</f>
        <v>0</v>
      </c>
      <c r="HZ215" s="792">
        <f t="shared" ref="HZ215:HZ216" si="1995">AX215+CN215+EG215+GB215</f>
        <v>0</v>
      </c>
      <c r="IA215" s="792">
        <f t="shared" ref="IA215:IA216" si="1996">AY215+CO215+EH215+GC215</f>
        <v>0</v>
      </c>
      <c r="IB215" s="792">
        <f t="shared" ref="IB215:IB216" si="1997">AZ215+CP215+EI215+GD215</f>
        <v>0</v>
      </c>
      <c r="IC215" s="792">
        <f t="shared" ref="IC215:IC216" si="1998">GE215</f>
        <v>0</v>
      </c>
      <c r="ID215" s="792">
        <f t="shared" ref="ID215:ID216" si="1999">BA215+CQ215+EJ215+GF215</f>
        <v>0</v>
      </c>
      <c r="IE215" s="792">
        <f t="shared" ref="IE215:IE216" si="2000">BB215+CR215+EK215+GG215</f>
        <v>0</v>
      </c>
      <c r="IF215" s="792">
        <f t="shared" ref="IF215:IF216" si="2001">BC215+CS215+EL215+GH215</f>
        <v>0</v>
      </c>
      <c r="IG215" s="792">
        <f t="shared" ref="IG215:IG216" si="2002">BD215+CT215+EM215+GI215</f>
        <v>0</v>
      </c>
      <c r="IH215" s="792">
        <f t="shared" ref="IH215:IH216" si="2003">CU215+GJ215</f>
        <v>0</v>
      </c>
      <c r="II215" s="792">
        <f t="shared" ref="II215:II216" si="2004">BE215+CV215+EN215+GK215</f>
        <v>156808750</v>
      </c>
      <c r="IJ215" s="792">
        <f t="shared" ref="IJ215:IJ216" si="2005">BF215+CW215+EO215+GL215</f>
        <v>154125000</v>
      </c>
      <c r="IK215" s="792">
        <f t="shared" ref="IK215:IK216" si="2006">BG215+CX215+EP215+GM215</f>
        <v>146483000</v>
      </c>
      <c r="IL215" s="792">
        <f>GN215+EQ215+CY215+BH215</f>
        <v>146483000</v>
      </c>
      <c r="IM215" s="792">
        <f t="shared" ref="IM215:IM216" si="2007">CZ215+ER215+GO215</f>
        <v>0</v>
      </c>
      <c r="IN215" s="792">
        <f t="shared" ref="IN215:IN216" si="2008">BI215+DA215+ES215+GP215</f>
        <v>0</v>
      </c>
      <c r="IO215" s="792"/>
      <c r="IP215" s="792"/>
      <c r="IQ215" s="792"/>
      <c r="IR215" s="792"/>
      <c r="IS215" s="792">
        <f t="shared" ref="IS215:IS216" si="2009">GZ215+HE215+HJ215+HO215+HT215+HY215+ID215+II215+IN215</f>
        <v>156808750</v>
      </c>
      <c r="IT215" s="792">
        <f t="shared" ref="IT215:IT216" si="2010">HA215+HF215+HK215+HP215+HU215+HZ215+IE215+IJ215+IO215</f>
        <v>157125000</v>
      </c>
      <c r="IU215" s="792">
        <f t="shared" ref="IU215:IU216" si="2011">HB215+HG215+HL215+HQ215+HV215+IA215+IF215+IK215+IP215</f>
        <v>149475000</v>
      </c>
      <c r="IV215" s="792">
        <f>HC215+HH215+HM215+HR215+HW215+IB215+IG215+IL215+IQ215</f>
        <v>149475000</v>
      </c>
      <c r="IW215" s="793">
        <f t="shared" ref="IW215:IW216" si="2012">HD215+HI215+HN215+HS215+HX215+IC215+IH215+IM215+IR215</f>
        <v>0</v>
      </c>
    </row>
    <row r="216" spans="1:257" ht="162" customHeight="1" x14ac:dyDescent="0.2">
      <c r="A216" s="346"/>
      <c r="B216" s="346"/>
      <c r="C216" s="284">
        <v>28</v>
      </c>
      <c r="D216" s="385" t="s">
        <v>522</v>
      </c>
      <c r="E216" s="289">
        <v>0.5</v>
      </c>
      <c r="F216" s="289">
        <v>1</v>
      </c>
      <c r="G216" s="273">
        <v>150</v>
      </c>
      <c r="H216" s="848" t="s">
        <v>523</v>
      </c>
      <c r="I216" s="282" t="s">
        <v>524</v>
      </c>
      <c r="J216" s="372" t="s">
        <v>444</v>
      </c>
      <c r="K216" s="601">
        <v>2</v>
      </c>
      <c r="L216" s="584" t="s">
        <v>58</v>
      </c>
      <c r="M216" s="272">
        <v>0</v>
      </c>
      <c r="N216" s="272">
        <v>14</v>
      </c>
      <c r="O216" s="559">
        <v>14</v>
      </c>
      <c r="P216" s="569">
        <v>13</v>
      </c>
      <c r="Q216" s="567">
        <v>14</v>
      </c>
      <c r="R216" s="275"/>
      <c r="S216" s="565">
        <v>9</v>
      </c>
      <c r="T216" s="567">
        <v>14</v>
      </c>
      <c r="U216" s="567"/>
      <c r="V216" s="565">
        <v>14</v>
      </c>
      <c r="W216" s="567">
        <v>14</v>
      </c>
      <c r="X216" s="584"/>
      <c r="Y216" s="767">
        <v>14</v>
      </c>
      <c r="Z216" s="602">
        <f>BM216/BM214</f>
        <v>0.25</v>
      </c>
      <c r="AA216" s="272">
        <v>3</v>
      </c>
      <c r="AB216" s="374" t="s">
        <v>455</v>
      </c>
      <c r="AC216" s="51"/>
      <c r="AD216" s="47"/>
      <c r="AE216" s="48"/>
      <c r="AF216" s="48"/>
      <c r="AG216" s="51"/>
      <c r="AH216" s="47"/>
      <c r="AI216" s="47"/>
      <c r="AJ216" s="47"/>
      <c r="AK216" s="51"/>
      <c r="AL216" s="47"/>
      <c r="AM216" s="47"/>
      <c r="AN216" s="47"/>
      <c r="AO216" s="51"/>
      <c r="AP216" s="47"/>
      <c r="AQ216" s="47"/>
      <c r="AR216" s="47"/>
      <c r="AS216" s="51"/>
      <c r="AT216" s="47"/>
      <c r="AU216" s="48"/>
      <c r="AV216" s="48"/>
      <c r="AW216" s="51"/>
      <c r="AX216" s="47"/>
      <c r="AY216" s="47"/>
      <c r="AZ216" s="47"/>
      <c r="BA216" s="51"/>
      <c r="BB216" s="47"/>
      <c r="BC216" s="47"/>
      <c r="BD216" s="47"/>
      <c r="BE216" s="46">
        <v>12500000</v>
      </c>
      <c r="BF216" s="42">
        <v>12500000</v>
      </c>
      <c r="BG216" s="48">
        <v>11250000</v>
      </c>
      <c r="BH216" s="48">
        <v>11250000</v>
      </c>
      <c r="BI216" s="51"/>
      <c r="BJ216" s="47"/>
      <c r="BK216" s="47"/>
      <c r="BL216" s="47"/>
      <c r="BM216" s="40">
        <f>+AC216+AG216+AK216+AO216+AS216+AW216+BA216+BE216+BI216</f>
        <v>12500000</v>
      </c>
      <c r="BN216" s="41">
        <f t="shared" si="1964"/>
        <v>12500000</v>
      </c>
      <c r="BO216" s="41">
        <f t="shared" si="1964"/>
        <v>11250000</v>
      </c>
      <c r="BP216" s="41">
        <f t="shared" si="1964"/>
        <v>11250000</v>
      </c>
      <c r="BQ216" s="87"/>
      <c r="BR216" s="87"/>
      <c r="BS216" s="87"/>
      <c r="BT216" s="87"/>
      <c r="BU216" s="87"/>
      <c r="BV216" s="86"/>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8">
        <v>12875000</v>
      </c>
      <c r="CW216" s="87">
        <v>12875000</v>
      </c>
      <c r="CX216" s="87">
        <v>12875000</v>
      </c>
      <c r="CY216" s="87">
        <v>12875000</v>
      </c>
      <c r="CZ216" s="87"/>
      <c r="DA216" s="87"/>
      <c r="DB216" s="87"/>
      <c r="DC216" s="87"/>
      <c r="DD216" s="87"/>
      <c r="DE216" s="82">
        <f t="shared" si="1965"/>
        <v>12875000</v>
      </c>
      <c r="DF216" s="102">
        <f t="shared" si="1965"/>
        <v>12875000</v>
      </c>
      <c r="DG216" s="102">
        <f t="shared" si="1965"/>
        <v>12875000</v>
      </c>
      <c r="DH216" s="102">
        <f t="shared" si="1965"/>
        <v>12875000</v>
      </c>
      <c r="DI216" s="102"/>
      <c r="DJ216" s="88"/>
      <c r="DK216" s="57"/>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v>13261250</v>
      </c>
      <c r="EO216" s="88">
        <v>30000000</v>
      </c>
      <c r="EP216" s="88">
        <v>27840000</v>
      </c>
      <c r="EQ216" s="88">
        <v>27840000</v>
      </c>
      <c r="ER216" s="88"/>
      <c r="ES216" s="88"/>
      <c r="ET216" s="87"/>
      <c r="EU216" s="87"/>
      <c r="EV216" s="87"/>
      <c r="EW216" s="82">
        <f t="shared" si="1966"/>
        <v>13261250</v>
      </c>
      <c r="EX216" s="90">
        <f t="shared" si="1966"/>
        <v>30000000</v>
      </c>
      <c r="EY216" s="90">
        <f t="shared" si="1967"/>
        <v>27840000</v>
      </c>
      <c r="EZ216" s="90">
        <f t="shared" si="1967"/>
        <v>27840000</v>
      </c>
      <c r="FA216" s="173"/>
      <c r="FB216" s="87"/>
      <c r="FC216" s="88"/>
      <c r="FD216" s="88"/>
      <c r="FE216" s="88"/>
      <c r="FF216" s="133"/>
      <c r="FG216" s="87"/>
      <c r="FH216" s="87"/>
      <c r="FI216" s="87"/>
      <c r="FJ216" s="87"/>
      <c r="FK216" s="87"/>
      <c r="FL216" s="87"/>
      <c r="FM216" s="87"/>
      <c r="FN216" s="87"/>
      <c r="FO216" s="87"/>
      <c r="FP216" s="87"/>
      <c r="FQ216" s="87"/>
      <c r="FR216" s="87"/>
      <c r="FS216" s="87"/>
      <c r="FT216" s="87"/>
      <c r="FU216" s="87"/>
      <c r="FV216" s="87"/>
      <c r="FW216" s="87"/>
      <c r="FX216" s="87"/>
      <c r="FY216" s="87"/>
      <c r="FZ216" s="87"/>
      <c r="GA216" s="87"/>
      <c r="GB216" s="87"/>
      <c r="GC216" s="87"/>
      <c r="GD216" s="87"/>
      <c r="GE216" s="87"/>
      <c r="GF216" s="87"/>
      <c r="GG216" s="87"/>
      <c r="GH216" s="87"/>
      <c r="GI216" s="87"/>
      <c r="GJ216" s="87"/>
      <c r="GK216" s="88">
        <v>13736350</v>
      </c>
      <c r="GL216" s="88">
        <v>28000000</v>
      </c>
      <c r="GM216" s="88">
        <v>27546000</v>
      </c>
      <c r="GN216" s="88">
        <v>27546000</v>
      </c>
      <c r="GO216" s="88"/>
      <c r="GP216" s="88"/>
      <c r="GQ216" s="87"/>
      <c r="GR216" s="87"/>
      <c r="GS216" s="87"/>
      <c r="GT216" s="87"/>
      <c r="GU216" s="82">
        <f t="shared" si="1968"/>
        <v>13736350</v>
      </c>
      <c r="GV216" s="82">
        <f t="shared" ref="GV216" si="2013">FC216+FH216+FM216+FR216+FW216+GB216+GG216+GL216+GQ216</f>
        <v>28000000</v>
      </c>
      <c r="GW216" s="82">
        <f t="shared" ref="GW216" si="2014">FD216+FI216+FN216+FS216+FX216+GC216+GH216+GM216+GR216</f>
        <v>27546000</v>
      </c>
      <c r="GX216" s="82">
        <f t="shared" ref="GX216" si="2015">FE216+FJ216+FO216+FT216+FY216+GD216+GI216+GN216+GS216</f>
        <v>27546000</v>
      </c>
      <c r="GY216" s="792">
        <f t="shared" si="1968"/>
        <v>0</v>
      </c>
      <c r="GZ216" s="792">
        <f t="shared" si="1972"/>
        <v>0</v>
      </c>
      <c r="HA216" s="792">
        <f t="shared" si="1973"/>
        <v>0</v>
      </c>
      <c r="HB216" s="792">
        <f t="shared" si="1974"/>
        <v>0</v>
      </c>
      <c r="HC216" s="792">
        <f t="shared" si="1975"/>
        <v>0</v>
      </c>
      <c r="HD216" s="792">
        <f t="shared" si="1976"/>
        <v>0</v>
      </c>
      <c r="HE216" s="792">
        <f t="shared" si="1977"/>
        <v>0</v>
      </c>
      <c r="HF216" s="792">
        <f t="shared" si="1978"/>
        <v>0</v>
      </c>
      <c r="HG216" s="792">
        <f t="shared" si="1979"/>
        <v>0</v>
      </c>
      <c r="HH216" s="792">
        <f>AJ216+BX216+DQ216+FJ216</f>
        <v>0</v>
      </c>
      <c r="HI216" s="792">
        <f t="shared" si="1980"/>
        <v>0</v>
      </c>
      <c r="HJ216" s="792">
        <f t="shared" si="1981"/>
        <v>0</v>
      </c>
      <c r="HK216" s="792">
        <f t="shared" si="1982"/>
        <v>0</v>
      </c>
      <c r="HL216" s="792">
        <f t="shared" si="1983"/>
        <v>0</v>
      </c>
      <c r="HM216" s="792">
        <f>AN216+CC216+DV216+FO216</f>
        <v>0</v>
      </c>
      <c r="HN216" s="792">
        <f t="shared" si="1984"/>
        <v>0</v>
      </c>
      <c r="HO216" s="792">
        <f t="shared" si="1985"/>
        <v>0</v>
      </c>
      <c r="HP216" s="792">
        <f t="shared" si="1986"/>
        <v>0</v>
      </c>
      <c r="HQ216" s="792">
        <f t="shared" si="1987"/>
        <v>0</v>
      </c>
      <c r="HR216" s="792">
        <f>FT216+EA216+CH216+AR216</f>
        <v>0</v>
      </c>
      <c r="HS216" s="792">
        <f t="shared" si="1988"/>
        <v>0</v>
      </c>
      <c r="HT216" s="792">
        <f t="shared" si="1989"/>
        <v>0</v>
      </c>
      <c r="HU216" s="792">
        <f t="shared" si="1990"/>
        <v>0</v>
      </c>
      <c r="HV216" s="792">
        <f t="shared" si="1991"/>
        <v>0</v>
      </c>
      <c r="HW216" s="792">
        <f t="shared" si="1992"/>
        <v>0</v>
      </c>
      <c r="HX216" s="792">
        <f t="shared" si="1993"/>
        <v>0</v>
      </c>
      <c r="HY216" s="792">
        <f t="shared" si="1994"/>
        <v>0</v>
      </c>
      <c r="HZ216" s="792">
        <f t="shared" si="1995"/>
        <v>0</v>
      </c>
      <c r="IA216" s="792">
        <f t="shared" si="1996"/>
        <v>0</v>
      </c>
      <c r="IB216" s="792">
        <f t="shared" si="1997"/>
        <v>0</v>
      </c>
      <c r="IC216" s="792">
        <f t="shared" si="1998"/>
        <v>0</v>
      </c>
      <c r="ID216" s="792">
        <f t="shared" si="1999"/>
        <v>0</v>
      </c>
      <c r="IE216" s="792">
        <f t="shared" si="2000"/>
        <v>0</v>
      </c>
      <c r="IF216" s="792">
        <f t="shared" si="2001"/>
        <v>0</v>
      </c>
      <c r="IG216" s="792">
        <f t="shared" si="2002"/>
        <v>0</v>
      </c>
      <c r="IH216" s="792">
        <f t="shared" si="2003"/>
        <v>0</v>
      </c>
      <c r="II216" s="792">
        <f t="shared" si="2004"/>
        <v>52372600</v>
      </c>
      <c r="IJ216" s="792">
        <f t="shared" si="2005"/>
        <v>83375000</v>
      </c>
      <c r="IK216" s="792">
        <f t="shared" si="2006"/>
        <v>79511000</v>
      </c>
      <c r="IL216" s="792">
        <f>GN216+EQ216+CY216+BH216</f>
        <v>79511000</v>
      </c>
      <c r="IM216" s="792">
        <f t="shared" si="2007"/>
        <v>0</v>
      </c>
      <c r="IN216" s="792">
        <f t="shared" si="2008"/>
        <v>0</v>
      </c>
      <c r="IO216" s="792"/>
      <c r="IP216" s="792"/>
      <c r="IQ216" s="792"/>
      <c r="IR216" s="792"/>
      <c r="IS216" s="792">
        <f t="shared" si="2009"/>
        <v>52372600</v>
      </c>
      <c r="IT216" s="792">
        <f t="shared" si="2010"/>
        <v>83375000</v>
      </c>
      <c r="IU216" s="792">
        <f t="shared" si="2011"/>
        <v>79511000</v>
      </c>
      <c r="IV216" s="792">
        <f>HC216+HH216+HM216+HR216+HW216+IB216+IG216+IL216+IQ216</f>
        <v>79511000</v>
      </c>
      <c r="IW216" s="793">
        <f t="shared" si="2012"/>
        <v>0</v>
      </c>
    </row>
    <row r="217" spans="1:257" ht="24.75" customHeight="1" x14ac:dyDescent="0.2">
      <c r="A217" s="346"/>
      <c r="B217" s="346"/>
      <c r="C217" s="252">
        <v>43</v>
      </c>
      <c r="D217" s="253" t="s">
        <v>525</v>
      </c>
      <c r="E217" s="256"/>
      <c r="F217" s="256"/>
      <c r="G217" s="255"/>
      <c r="H217" s="255"/>
      <c r="I217" s="255"/>
      <c r="J217" s="255"/>
      <c r="K217" s="255"/>
      <c r="L217" s="255"/>
      <c r="M217" s="255"/>
      <c r="N217" s="255"/>
      <c r="O217" s="255"/>
      <c r="P217" s="255"/>
      <c r="Q217" s="255"/>
      <c r="R217" s="255"/>
      <c r="S217" s="255"/>
      <c r="T217" s="255"/>
      <c r="U217" s="255"/>
      <c r="V217" s="255"/>
      <c r="W217" s="255"/>
      <c r="X217" s="255"/>
      <c r="Y217" s="312"/>
      <c r="Z217" s="255"/>
      <c r="AA217" s="255"/>
      <c r="AB217" s="255"/>
      <c r="AC217" s="38">
        <f t="shared" ref="AC217:BL217" si="2016">SUM(AC218:AC220)</f>
        <v>0</v>
      </c>
      <c r="AD217" s="38">
        <f t="shared" si="2016"/>
        <v>0</v>
      </c>
      <c r="AE217" s="38">
        <f t="shared" si="2016"/>
        <v>0</v>
      </c>
      <c r="AF217" s="38">
        <f t="shared" si="2016"/>
        <v>0</v>
      </c>
      <c r="AG217" s="38">
        <f t="shared" si="2016"/>
        <v>1159435758</v>
      </c>
      <c r="AH217" s="38">
        <f t="shared" si="2016"/>
        <v>1237889758</v>
      </c>
      <c r="AI217" s="38">
        <f t="shared" si="2016"/>
        <v>622609160</v>
      </c>
      <c r="AJ217" s="38">
        <f t="shared" si="2016"/>
        <v>608938568</v>
      </c>
      <c r="AK217" s="38">
        <f t="shared" si="2016"/>
        <v>150000000</v>
      </c>
      <c r="AL217" s="38">
        <f t="shared" si="2016"/>
        <v>150000000</v>
      </c>
      <c r="AM217" s="38">
        <f t="shared" si="2016"/>
        <v>0</v>
      </c>
      <c r="AN217" s="38">
        <f t="shared" si="2016"/>
        <v>0</v>
      </c>
      <c r="AO217" s="38">
        <f t="shared" si="2016"/>
        <v>0</v>
      </c>
      <c r="AP217" s="38">
        <f t="shared" si="2016"/>
        <v>0</v>
      </c>
      <c r="AQ217" s="38">
        <f t="shared" si="2016"/>
        <v>0</v>
      </c>
      <c r="AR217" s="38">
        <f t="shared" si="2016"/>
        <v>0</v>
      </c>
      <c r="AS217" s="38">
        <f t="shared" si="2016"/>
        <v>0</v>
      </c>
      <c r="AT217" s="38">
        <f t="shared" si="2016"/>
        <v>0</v>
      </c>
      <c r="AU217" s="38">
        <f t="shared" si="2016"/>
        <v>0</v>
      </c>
      <c r="AV217" s="38">
        <f t="shared" si="2016"/>
        <v>0</v>
      </c>
      <c r="AW217" s="38">
        <f t="shared" si="2016"/>
        <v>0</v>
      </c>
      <c r="AX217" s="38">
        <f t="shared" si="2016"/>
        <v>0</v>
      </c>
      <c r="AY217" s="38">
        <f t="shared" si="2016"/>
        <v>0</v>
      </c>
      <c r="AZ217" s="38">
        <f t="shared" si="2016"/>
        <v>0</v>
      </c>
      <c r="BA217" s="38">
        <f t="shared" si="2016"/>
        <v>0</v>
      </c>
      <c r="BB217" s="38">
        <f t="shared" si="2016"/>
        <v>0</v>
      </c>
      <c r="BC217" s="38">
        <f t="shared" si="2016"/>
        <v>0</v>
      </c>
      <c r="BD217" s="38">
        <f t="shared" si="2016"/>
        <v>0</v>
      </c>
      <c r="BE217" s="38">
        <f t="shared" si="2016"/>
        <v>76771008</v>
      </c>
      <c r="BF217" s="38">
        <f t="shared" si="2016"/>
        <v>76771008</v>
      </c>
      <c r="BG217" s="38">
        <f t="shared" si="2016"/>
        <v>48073666</v>
      </c>
      <c r="BH217" s="38">
        <f t="shared" si="2016"/>
        <v>48073666</v>
      </c>
      <c r="BI217" s="38">
        <f t="shared" si="2016"/>
        <v>0</v>
      </c>
      <c r="BJ217" s="38">
        <f t="shared" si="2016"/>
        <v>0</v>
      </c>
      <c r="BK217" s="38">
        <f t="shared" si="2016"/>
        <v>0</v>
      </c>
      <c r="BL217" s="38">
        <f t="shared" si="2016"/>
        <v>0</v>
      </c>
      <c r="BM217" s="38">
        <f t="shared" ref="BM217:DX217" si="2017">SUM(BM218:BM220)</f>
        <v>1386206766</v>
      </c>
      <c r="BN217" s="38">
        <f t="shared" si="2017"/>
        <v>1464660766</v>
      </c>
      <c r="BO217" s="38">
        <f t="shared" si="2017"/>
        <v>670682826</v>
      </c>
      <c r="BP217" s="38">
        <f t="shared" si="2017"/>
        <v>657012234</v>
      </c>
      <c r="BQ217" s="38">
        <f t="shared" si="2017"/>
        <v>0</v>
      </c>
      <c r="BR217" s="38">
        <f t="shared" si="2017"/>
        <v>0</v>
      </c>
      <c r="BS217" s="38">
        <f t="shared" si="2017"/>
        <v>0</v>
      </c>
      <c r="BT217" s="38">
        <f t="shared" si="2017"/>
        <v>0</v>
      </c>
      <c r="BU217" s="38">
        <f t="shared" si="2017"/>
        <v>717874879</v>
      </c>
      <c r="BV217" s="38">
        <f t="shared" si="2017"/>
        <v>655342908</v>
      </c>
      <c r="BW217" s="38">
        <f t="shared" si="2017"/>
        <v>630480000</v>
      </c>
      <c r="BX217" s="38">
        <f t="shared" si="2017"/>
        <v>630480000</v>
      </c>
      <c r="BY217" s="38">
        <f t="shared" si="2017"/>
        <v>0</v>
      </c>
      <c r="BZ217" s="38">
        <f t="shared" si="2017"/>
        <v>100000000</v>
      </c>
      <c r="CA217" s="38">
        <f t="shared" si="2017"/>
        <v>100000000</v>
      </c>
      <c r="CB217" s="38">
        <f t="shared" si="2017"/>
        <v>90400614</v>
      </c>
      <c r="CC217" s="38">
        <f t="shared" si="2017"/>
        <v>90400614</v>
      </c>
      <c r="CD217" s="38">
        <f t="shared" si="2017"/>
        <v>0</v>
      </c>
      <c r="CE217" s="38">
        <f t="shared" si="2017"/>
        <v>0</v>
      </c>
      <c r="CF217" s="38">
        <f t="shared" si="2017"/>
        <v>719782544.13</v>
      </c>
      <c r="CG217" s="38">
        <f t="shared" si="2017"/>
        <v>338985315</v>
      </c>
      <c r="CH217" s="38">
        <f t="shared" si="2017"/>
        <v>278985315</v>
      </c>
      <c r="CI217" s="38">
        <f t="shared" si="2017"/>
        <v>0</v>
      </c>
      <c r="CJ217" s="38">
        <f t="shared" si="2017"/>
        <v>0</v>
      </c>
      <c r="CK217" s="38">
        <f t="shared" si="2017"/>
        <v>0</v>
      </c>
      <c r="CL217" s="38">
        <f t="shared" si="2017"/>
        <v>0</v>
      </c>
      <c r="CM217" s="38">
        <f t="shared" si="2017"/>
        <v>0</v>
      </c>
      <c r="CN217" s="38">
        <f t="shared" si="2017"/>
        <v>0</v>
      </c>
      <c r="CO217" s="38">
        <f t="shared" si="2017"/>
        <v>0</v>
      </c>
      <c r="CP217" s="38">
        <f t="shared" si="2017"/>
        <v>0</v>
      </c>
      <c r="CQ217" s="38">
        <f t="shared" si="2017"/>
        <v>0</v>
      </c>
      <c r="CR217" s="38">
        <f t="shared" si="2017"/>
        <v>0</v>
      </c>
      <c r="CS217" s="38">
        <f t="shared" si="2017"/>
        <v>0</v>
      </c>
      <c r="CT217" s="38">
        <f t="shared" si="2017"/>
        <v>0</v>
      </c>
      <c r="CU217" s="38">
        <f t="shared" si="2017"/>
        <v>0</v>
      </c>
      <c r="CV217" s="38">
        <f t="shared" si="2017"/>
        <v>84258044</v>
      </c>
      <c r="CW217" s="38">
        <f t="shared" si="2017"/>
        <v>209858044</v>
      </c>
      <c r="CX217" s="38">
        <f t="shared" si="2017"/>
        <v>201533333.32999998</v>
      </c>
      <c r="CY217" s="38">
        <f t="shared" si="2017"/>
        <v>201533333.32999998</v>
      </c>
      <c r="CZ217" s="38">
        <f t="shared" si="2017"/>
        <v>0</v>
      </c>
      <c r="DA217" s="38">
        <f t="shared" si="2017"/>
        <v>0</v>
      </c>
      <c r="DB217" s="38">
        <f t="shared" si="2017"/>
        <v>0</v>
      </c>
      <c r="DC217" s="38">
        <f t="shared" si="2017"/>
        <v>0</v>
      </c>
      <c r="DD217" s="38">
        <f t="shared" si="2017"/>
        <v>0</v>
      </c>
      <c r="DE217" s="38">
        <f t="shared" si="2017"/>
        <v>902132923</v>
      </c>
      <c r="DF217" s="38">
        <f t="shared" si="2017"/>
        <v>1684983496.1300001</v>
      </c>
      <c r="DG217" s="38">
        <f t="shared" si="2017"/>
        <v>1261399262.3299999</v>
      </c>
      <c r="DH217" s="38">
        <f t="shared" si="2017"/>
        <v>1201399262.3299999</v>
      </c>
      <c r="DI217" s="38">
        <f t="shared" si="2017"/>
        <v>0</v>
      </c>
      <c r="DJ217" s="38">
        <f t="shared" si="2017"/>
        <v>0</v>
      </c>
      <c r="DK217" s="38">
        <f t="shared" si="2017"/>
        <v>0</v>
      </c>
      <c r="DL217" s="38">
        <f t="shared" si="2017"/>
        <v>0</v>
      </c>
      <c r="DM217" s="38">
        <f t="shared" si="2017"/>
        <v>0</v>
      </c>
      <c r="DN217" s="38">
        <f t="shared" si="2017"/>
        <v>739411125.43180001</v>
      </c>
      <c r="DO217" s="38">
        <f t="shared" si="2017"/>
        <v>545977580</v>
      </c>
      <c r="DP217" s="38">
        <f t="shared" si="2017"/>
        <v>390904000</v>
      </c>
      <c r="DQ217" s="38">
        <f t="shared" si="2017"/>
        <v>253221190</v>
      </c>
      <c r="DR217" s="38">
        <f t="shared" si="2017"/>
        <v>0</v>
      </c>
      <c r="DS217" s="38">
        <f t="shared" si="2017"/>
        <v>0</v>
      </c>
      <c r="DT217" s="38">
        <f t="shared" si="2017"/>
        <v>60000000</v>
      </c>
      <c r="DU217" s="38">
        <f t="shared" si="2017"/>
        <v>58620000</v>
      </c>
      <c r="DV217" s="38">
        <f t="shared" si="2017"/>
        <v>58620000</v>
      </c>
      <c r="DW217" s="38">
        <f t="shared" si="2017"/>
        <v>0</v>
      </c>
      <c r="DX217" s="38">
        <f t="shared" si="2017"/>
        <v>0</v>
      </c>
      <c r="DY217" s="38">
        <f t="shared" ref="DY217:EW217" si="2018">SUM(DY218:DY220)</f>
        <v>723669712</v>
      </c>
      <c r="DZ217" s="38">
        <f t="shared" si="2018"/>
        <v>323275057</v>
      </c>
      <c r="EA217" s="38">
        <f t="shared" si="2018"/>
        <v>323275057</v>
      </c>
      <c r="EB217" s="38">
        <f t="shared" si="2018"/>
        <v>0</v>
      </c>
      <c r="EC217" s="38">
        <f t="shared" si="2018"/>
        <v>0</v>
      </c>
      <c r="ED217" s="38">
        <f t="shared" si="2018"/>
        <v>0</v>
      </c>
      <c r="EE217" s="38">
        <f t="shared" si="2018"/>
        <v>0</v>
      </c>
      <c r="EF217" s="38">
        <f t="shared" si="2018"/>
        <v>0</v>
      </c>
      <c r="EG217" s="38">
        <f t="shared" si="2018"/>
        <v>0</v>
      </c>
      <c r="EH217" s="38">
        <f t="shared" si="2018"/>
        <v>0</v>
      </c>
      <c r="EI217" s="38">
        <f t="shared" si="2018"/>
        <v>0</v>
      </c>
      <c r="EJ217" s="38">
        <f t="shared" si="2018"/>
        <v>0</v>
      </c>
      <c r="EK217" s="38">
        <f t="shared" si="2018"/>
        <v>0</v>
      </c>
      <c r="EL217" s="38">
        <f t="shared" si="2018"/>
        <v>0</v>
      </c>
      <c r="EM217" s="38">
        <f t="shared" si="2018"/>
        <v>0</v>
      </c>
      <c r="EN217" s="38">
        <f t="shared" si="2018"/>
        <v>86785784.568199992</v>
      </c>
      <c r="EO217" s="38">
        <f t="shared" si="2018"/>
        <v>188676711</v>
      </c>
      <c r="EP217" s="38">
        <f t="shared" si="2018"/>
        <v>160030000</v>
      </c>
      <c r="EQ217" s="38">
        <f t="shared" si="2018"/>
        <v>160030000</v>
      </c>
      <c r="ER217" s="38">
        <f t="shared" si="2018"/>
        <v>0</v>
      </c>
      <c r="ES217" s="38">
        <f t="shared" si="2018"/>
        <v>0</v>
      </c>
      <c r="ET217" s="38">
        <f t="shared" si="2018"/>
        <v>0</v>
      </c>
      <c r="EU217" s="38">
        <f t="shared" si="2018"/>
        <v>0</v>
      </c>
      <c r="EV217" s="38">
        <f t="shared" si="2018"/>
        <v>0</v>
      </c>
      <c r="EW217" s="38">
        <f t="shared" si="2018"/>
        <v>826196910</v>
      </c>
      <c r="EX217" s="38">
        <f t="shared" ref="EX217:IW217" si="2019">SUM(EX218:EX220)</f>
        <v>1518324003</v>
      </c>
      <c r="EY217" s="38">
        <f t="shared" si="2019"/>
        <v>932829057</v>
      </c>
      <c r="EZ217" s="38">
        <f t="shared" si="2019"/>
        <v>795146247</v>
      </c>
      <c r="FA217" s="38">
        <f t="shared" si="2019"/>
        <v>0</v>
      </c>
      <c r="FB217" s="38">
        <f t="shared" si="2019"/>
        <v>0</v>
      </c>
      <c r="FC217" s="38">
        <f t="shared" si="2019"/>
        <v>0</v>
      </c>
      <c r="FD217" s="38">
        <f t="shared" si="2019"/>
        <v>0</v>
      </c>
      <c r="FE217" s="38">
        <f t="shared" si="2019"/>
        <v>0</v>
      </c>
      <c r="FF217" s="38">
        <f t="shared" si="2019"/>
        <v>0</v>
      </c>
      <c r="FG217" s="38">
        <f t="shared" si="2019"/>
        <v>761593459</v>
      </c>
      <c r="FH217" s="38">
        <f t="shared" si="2019"/>
        <v>590675459</v>
      </c>
      <c r="FI217" s="38">
        <f t="shared" si="2019"/>
        <v>590553707</v>
      </c>
      <c r="FJ217" s="38">
        <f t="shared" si="2019"/>
        <v>590553707</v>
      </c>
      <c r="FK217" s="38">
        <f t="shared" si="2019"/>
        <v>0</v>
      </c>
      <c r="FL217" s="38">
        <f t="shared" si="2019"/>
        <v>0</v>
      </c>
      <c r="FM217" s="38">
        <f t="shared" si="2019"/>
        <v>36000000</v>
      </c>
      <c r="FN217" s="38">
        <f t="shared" si="2019"/>
        <v>36000000</v>
      </c>
      <c r="FO217" s="38">
        <f t="shared" si="2019"/>
        <v>36000000</v>
      </c>
      <c r="FP217" s="38">
        <f t="shared" si="2019"/>
        <v>0</v>
      </c>
      <c r="FQ217" s="38">
        <f t="shared" si="2019"/>
        <v>0</v>
      </c>
      <c r="FR217" s="38">
        <f t="shared" si="2019"/>
        <v>822800528</v>
      </c>
      <c r="FS217" s="38">
        <f t="shared" si="2019"/>
        <v>582167854</v>
      </c>
      <c r="FT217" s="38">
        <f t="shared" si="2019"/>
        <v>582167854</v>
      </c>
      <c r="FU217" s="38">
        <f t="shared" si="2019"/>
        <v>0</v>
      </c>
      <c r="FV217" s="38">
        <f t="shared" si="2019"/>
        <v>0</v>
      </c>
      <c r="FW217" s="38">
        <f t="shared" si="2019"/>
        <v>0</v>
      </c>
      <c r="FX217" s="38">
        <f t="shared" si="2019"/>
        <v>0</v>
      </c>
      <c r="FY217" s="38">
        <f t="shared" si="2019"/>
        <v>0</v>
      </c>
      <c r="FZ217" s="38">
        <f t="shared" si="2019"/>
        <v>0</v>
      </c>
      <c r="GA217" s="38">
        <f t="shared" si="2019"/>
        <v>0</v>
      </c>
      <c r="GB217" s="38">
        <f t="shared" si="2019"/>
        <v>0</v>
      </c>
      <c r="GC217" s="38">
        <f t="shared" si="2019"/>
        <v>0</v>
      </c>
      <c r="GD217" s="38">
        <f t="shared" si="2019"/>
        <v>0</v>
      </c>
      <c r="GE217" s="38">
        <f t="shared" si="2019"/>
        <v>0</v>
      </c>
      <c r="GF217" s="38">
        <f t="shared" si="2019"/>
        <v>0</v>
      </c>
      <c r="GG217" s="38">
        <f t="shared" si="2019"/>
        <v>0</v>
      </c>
      <c r="GH217" s="38">
        <f t="shared" si="2019"/>
        <v>0</v>
      </c>
      <c r="GI217" s="38">
        <f t="shared" si="2019"/>
        <v>0</v>
      </c>
      <c r="GJ217" s="38">
        <f t="shared" si="2019"/>
        <v>0</v>
      </c>
      <c r="GK217" s="38">
        <f t="shared" si="2019"/>
        <v>89389358</v>
      </c>
      <c r="GL217" s="38">
        <f t="shared" si="2019"/>
        <v>166000000</v>
      </c>
      <c r="GM217" s="38">
        <f t="shared" si="2019"/>
        <v>164054233</v>
      </c>
      <c r="GN217" s="38">
        <f t="shared" si="2019"/>
        <v>164054233</v>
      </c>
      <c r="GO217" s="38">
        <f t="shared" si="2019"/>
        <v>0</v>
      </c>
      <c r="GP217" s="38">
        <f t="shared" si="2019"/>
        <v>0</v>
      </c>
      <c r="GQ217" s="38">
        <f t="shared" si="2019"/>
        <v>0</v>
      </c>
      <c r="GR217" s="38">
        <f t="shared" si="2019"/>
        <v>0</v>
      </c>
      <c r="GS217" s="38">
        <f t="shared" si="2019"/>
        <v>0</v>
      </c>
      <c r="GT217" s="38">
        <f t="shared" si="2019"/>
        <v>0</v>
      </c>
      <c r="GU217" s="38">
        <f t="shared" si="2019"/>
        <v>850982817</v>
      </c>
      <c r="GV217" s="38">
        <f t="shared" si="2019"/>
        <v>1615475987</v>
      </c>
      <c r="GW217" s="38">
        <f t="shared" si="2019"/>
        <v>1372775794</v>
      </c>
      <c r="GX217" s="38">
        <f t="shared" si="2019"/>
        <v>1372775794</v>
      </c>
      <c r="GY217" s="724">
        <f t="shared" si="2019"/>
        <v>0</v>
      </c>
      <c r="GZ217" s="38">
        <f t="shared" si="2019"/>
        <v>0</v>
      </c>
      <c r="HA217" s="38">
        <f t="shared" si="2019"/>
        <v>0</v>
      </c>
      <c r="HB217" s="38">
        <f t="shared" si="2019"/>
        <v>0</v>
      </c>
      <c r="HC217" s="38">
        <f t="shared" si="2019"/>
        <v>0</v>
      </c>
      <c r="HD217" s="38">
        <f t="shared" si="2019"/>
        <v>0</v>
      </c>
      <c r="HE217" s="38">
        <f t="shared" si="2019"/>
        <v>3378315221.4317999</v>
      </c>
      <c r="HF217" s="38">
        <f t="shared" si="2019"/>
        <v>3029885705</v>
      </c>
      <c r="HG217" s="38">
        <f t="shared" si="2019"/>
        <v>2234546867</v>
      </c>
      <c r="HH217" s="38">
        <f t="shared" si="2019"/>
        <v>2083193465</v>
      </c>
      <c r="HI217" s="38">
        <f t="shared" si="2019"/>
        <v>0</v>
      </c>
      <c r="HJ217" s="38">
        <f t="shared" si="2019"/>
        <v>250000000</v>
      </c>
      <c r="HK217" s="38">
        <f t="shared" si="2019"/>
        <v>346000000</v>
      </c>
      <c r="HL217" s="38">
        <f t="shared" si="2019"/>
        <v>185020614</v>
      </c>
      <c r="HM217" s="38">
        <f t="shared" si="2019"/>
        <v>185020614</v>
      </c>
      <c r="HN217" s="38">
        <f t="shared" si="2019"/>
        <v>0</v>
      </c>
      <c r="HO217" s="38">
        <f t="shared" si="2019"/>
        <v>0</v>
      </c>
      <c r="HP217" s="38">
        <f t="shared" si="2019"/>
        <v>2266252784.1300001</v>
      </c>
      <c r="HQ217" s="38">
        <f t="shared" si="2019"/>
        <v>1244428226</v>
      </c>
      <c r="HR217" s="38">
        <f t="shared" si="2019"/>
        <v>1184428226</v>
      </c>
      <c r="HS217" s="38">
        <f t="shared" si="2019"/>
        <v>0</v>
      </c>
      <c r="HT217" s="38">
        <f t="shared" si="2019"/>
        <v>0</v>
      </c>
      <c r="HU217" s="38">
        <f t="shared" si="2019"/>
        <v>0</v>
      </c>
      <c r="HV217" s="38">
        <f t="shared" si="2019"/>
        <v>0</v>
      </c>
      <c r="HW217" s="38">
        <f t="shared" si="2019"/>
        <v>0</v>
      </c>
      <c r="HX217" s="38">
        <f t="shared" si="2019"/>
        <v>0</v>
      </c>
      <c r="HY217" s="38">
        <f t="shared" si="2019"/>
        <v>0</v>
      </c>
      <c r="HZ217" s="38">
        <f t="shared" si="2019"/>
        <v>0</v>
      </c>
      <c r="IA217" s="38">
        <f t="shared" si="2019"/>
        <v>0</v>
      </c>
      <c r="IB217" s="38">
        <f t="shared" si="2019"/>
        <v>0</v>
      </c>
      <c r="IC217" s="38">
        <f t="shared" si="2019"/>
        <v>0</v>
      </c>
      <c r="ID217" s="38">
        <f t="shared" si="2019"/>
        <v>0</v>
      </c>
      <c r="IE217" s="38">
        <f t="shared" si="2019"/>
        <v>0</v>
      </c>
      <c r="IF217" s="38">
        <f t="shared" si="2019"/>
        <v>0</v>
      </c>
      <c r="IG217" s="38">
        <f t="shared" si="2019"/>
        <v>0</v>
      </c>
      <c r="IH217" s="38">
        <f t="shared" si="2019"/>
        <v>0</v>
      </c>
      <c r="II217" s="38">
        <f t="shared" si="2019"/>
        <v>337204194.56819999</v>
      </c>
      <c r="IJ217" s="38">
        <f t="shared" si="2019"/>
        <v>641305763</v>
      </c>
      <c r="IK217" s="38">
        <f t="shared" si="2019"/>
        <v>573691232.32999992</v>
      </c>
      <c r="IL217" s="38">
        <f t="shared" si="2019"/>
        <v>573691232.32999992</v>
      </c>
      <c r="IM217" s="38">
        <f t="shared" si="2019"/>
        <v>0</v>
      </c>
      <c r="IN217" s="38">
        <f t="shared" si="2019"/>
        <v>0</v>
      </c>
      <c r="IO217" s="38">
        <f t="shared" si="2019"/>
        <v>0</v>
      </c>
      <c r="IP217" s="38">
        <f t="shared" si="2019"/>
        <v>0</v>
      </c>
      <c r="IQ217" s="38">
        <f t="shared" si="2019"/>
        <v>0</v>
      </c>
      <c r="IR217" s="38">
        <f t="shared" si="2019"/>
        <v>0</v>
      </c>
      <c r="IS217" s="38">
        <f t="shared" si="2019"/>
        <v>3965519416</v>
      </c>
      <c r="IT217" s="38">
        <f t="shared" si="2019"/>
        <v>6283444252.1300001</v>
      </c>
      <c r="IU217" s="38">
        <f t="shared" si="2019"/>
        <v>4237686939.3299999</v>
      </c>
      <c r="IV217" s="38">
        <f t="shared" si="2019"/>
        <v>4026333537.3299999</v>
      </c>
      <c r="IW217" s="38">
        <f t="shared" si="2019"/>
        <v>0</v>
      </c>
    </row>
    <row r="218" spans="1:257" ht="193.5" customHeight="1" x14ac:dyDescent="0.2">
      <c r="A218" s="346"/>
      <c r="B218" s="346"/>
      <c r="C218" s="264" t="s">
        <v>526</v>
      </c>
      <c r="D218" s="1026" t="s">
        <v>527</v>
      </c>
      <c r="E218" s="1027">
        <v>0</v>
      </c>
      <c r="F218" s="1027">
        <v>1</v>
      </c>
      <c r="G218" s="273">
        <v>151</v>
      </c>
      <c r="H218" s="848" t="s">
        <v>528</v>
      </c>
      <c r="I218" s="282" t="s">
        <v>529</v>
      </c>
      <c r="J218" s="372" t="s">
        <v>444</v>
      </c>
      <c r="K218" s="601">
        <v>2</v>
      </c>
      <c r="L218" s="567" t="s">
        <v>58</v>
      </c>
      <c r="M218" s="272" t="s">
        <v>53</v>
      </c>
      <c r="N218" s="272">
        <v>12</v>
      </c>
      <c r="O218" s="559">
        <v>12</v>
      </c>
      <c r="P218" s="569">
        <v>12</v>
      </c>
      <c r="Q218" s="567">
        <v>12</v>
      </c>
      <c r="R218" s="275"/>
      <c r="S218" s="565">
        <v>12</v>
      </c>
      <c r="T218" s="567">
        <v>12</v>
      </c>
      <c r="U218" s="567"/>
      <c r="V218" s="565">
        <v>12</v>
      </c>
      <c r="W218" s="567">
        <v>12</v>
      </c>
      <c r="X218" s="584"/>
      <c r="Y218" s="767">
        <v>12</v>
      </c>
      <c r="Z218" s="602">
        <f>BM218/$BM$217</f>
        <v>0.10820896541490406</v>
      </c>
      <c r="AA218" s="272">
        <v>3</v>
      </c>
      <c r="AB218" s="374" t="s">
        <v>455</v>
      </c>
      <c r="AC218" s="51"/>
      <c r="AD218" s="47"/>
      <c r="AE218" s="48"/>
      <c r="AF218" s="48"/>
      <c r="AG218" s="51"/>
      <c r="AH218" s="47"/>
      <c r="AI218" s="47"/>
      <c r="AJ218" s="47"/>
      <c r="AK218" s="46">
        <v>150000000</v>
      </c>
      <c r="AL218" s="42">
        <v>150000000</v>
      </c>
      <c r="AM218" s="42">
        <v>0</v>
      </c>
      <c r="AN218" s="47">
        <v>0</v>
      </c>
      <c r="AO218" s="51"/>
      <c r="AP218" s="47"/>
      <c r="AQ218" s="47"/>
      <c r="AR218" s="47"/>
      <c r="AS218" s="51"/>
      <c r="AT218" s="47"/>
      <c r="AU218" s="48"/>
      <c r="AV218" s="48"/>
      <c r="AW218" s="51"/>
      <c r="AX218" s="47"/>
      <c r="AY218" s="47"/>
      <c r="AZ218" s="47"/>
      <c r="BA218" s="51"/>
      <c r="BB218" s="47"/>
      <c r="BC218" s="47"/>
      <c r="BD218" s="47"/>
      <c r="BE218" s="51"/>
      <c r="BF218" s="47"/>
      <c r="BG218" s="48"/>
      <c r="BH218" s="48"/>
      <c r="BI218" s="51"/>
      <c r="BJ218" s="47"/>
      <c r="BK218" s="47"/>
      <c r="BL218" s="47"/>
      <c r="BM218" s="40">
        <f>+AC218+AG218+AK218+AO218+AS218+AW218+BA218+BE218+BI218</f>
        <v>150000000</v>
      </c>
      <c r="BN218" s="41">
        <f t="shared" ref="BN218:BP220" si="2020">AD218+AH218+AL218+AP218+AT218+AX218+BB218+BF218+BJ218</f>
        <v>150000000</v>
      </c>
      <c r="BO218" s="41">
        <f t="shared" si="2020"/>
        <v>0</v>
      </c>
      <c r="BP218" s="41">
        <f t="shared" si="2020"/>
        <v>0</v>
      </c>
      <c r="BQ218" s="87"/>
      <c r="BR218" s="87"/>
      <c r="BS218" s="87"/>
      <c r="BT218" s="87"/>
      <c r="BU218" s="88"/>
      <c r="BV218" s="57"/>
      <c r="BW218" s="88"/>
      <c r="BX218" s="88"/>
      <c r="BY218" s="88"/>
      <c r="BZ218" s="88"/>
      <c r="CA218" s="87">
        <v>100000000</v>
      </c>
      <c r="CB218" s="87">
        <v>90400614</v>
      </c>
      <c r="CC218" s="87">
        <v>90400614</v>
      </c>
      <c r="CD218" s="87"/>
      <c r="CE218" s="87"/>
      <c r="CF218" s="87"/>
      <c r="CG218" s="87"/>
      <c r="CH218" s="87"/>
      <c r="CI218" s="87"/>
      <c r="CJ218" s="87"/>
      <c r="CK218" s="87"/>
      <c r="CL218" s="87"/>
      <c r="CM218" s="87"/>
      <c r="CN218" s="87"/>
      <c r="CO218" s="87"/>
      <c r="CP218" s="87"/>
      <c r="CQ218" s="87"/>
      <c r="CR218" s="87"/>
      <c r="CS218" s="87"/>
      <c r="CT218" s="87"/>
      <c r="CU218" s="87"/>
      <c r="CV218" s="87"/>
      <c r="CW218" s="87">
        <v>120837740</v>
      </c>
      <c r="CX218" s="87">
        <v>116573333.33</v>
      </c>
      <c r="CY218" s="87">
        <v>116573333.33</v>
      </c>
      <c r="CZ218" s="87"/>
      <c r="DA218" s="87"/>
      <c r="DB218" s="87"/>
      <c r="DC218" s="87"/>
      <c r="DD218" s="87"/>
      <c r="DE218" s="82">
        <f t="shared" ref="DE218:DH220" si="2021">BQ218+BU218+BZ218+CE218+CI218+CM218+CQ218+CV218+DA218</f>
        <v>0</v>
      </c>
      <c r="DF218" s="102">
        <f t="shared" si="2021"/>
        <v>220837740</v>
      </c>
      <c r="DG218" s="102">
        <f t="shared" si="2021"/>
        <v>206973947.32999998</v>
      </c>
      <c r="DH218" s="102">
        <f t="shared" si="2021"/>
        <v>206973947.32999998</v>
      </c>
      <c r="DI218" s="102"/>
      <c r="DJ218" s="88"/>
      <c r="DK218" s="57"/>
      <c r="DL218" s="88"/>
      <c r="DM218" s="88"/>
      <c r="DN218" s="88">
        <v>48314215.431800008</v>
      </c>
      <c r="DO218" s="88">
        <v>10260000</v>
      </c>
      <c r="DP218" s="88">
        <v>8904000</v>
      </c>
      <c r="DQ218" s="88">
        <v>8904000</v>
      </c>
      <c r="DR218" s="88"/>
      <c r="DS218" s="88"/>
      <c r="DT218" s="88">
        <v>60000000</v>
      </c>
      <c r="DU218" s="88">
        <v>58620000</v>
      </c>
      <c r="DV218" s="88">
        <v>58620000</v>
      </c>
      <c r="DW218" s="88"/>
      <c r="DX218" s="88"/>
      <c r="DY218" s="88"/>
      <c r="DZ218" s="88"/>
      <c r="EA218" s="88"/>
      <c r="EB218" s="88"/>
      <c r="EC218" s="88"/>
      <c r="ED218" s="88"/>
      <c r="EE218" s="88"/>
      <c r="EF218" s="88"/>
      <c r="EG218" s="88"/>
      <c r="EH218" s="88"/>
      <c r="EI218" s="88"/>
      <c r="EJ218" s="88"/>
      <c r="EK218" s="88"/>
      <c r="EL218" s="88"/>
      <c r="EM218" s="88"/>
      <c r="EN218" s="88">
        <v>41085784.568199992</v>
      </c>
      <c r="EO218" s="88">
        <v>60916711</v>
      </c>
      <c r="EP218" s="88">
        <v>60066000</v>
      </c>
      <c r="EQ218" s="88">
        <v>60066000</v>
      </c>
      <c r="ER218" s="88"/>
      <c r="ES218" s="88"/>
      <c r="ET218" s="87"/>
      <c r="EU218" s="87"/>
      <c r="EV218" s="87"/>
      <c r="EW218" s="82">
        <f t="shared" ref="EW218:EX220" si="2022">DJ218+DN218+DS218+DX218+EB218+EF218+EJ218+EN218+ES218</f>
        <v>89400000</v>
      </c>
      <c r="EX218" s="90">
        <f t="shared" si="2022"/>
        <v>131176711</v>
      </c>
      <c r="EY218" s="90">
        <f t="shared" ref="EY218:EZ220" si="2023">DL218+DP218+DU218+DZ218+ED218+EH218+EL218+EP218+EU218</f>
        <v>127590000</v>
      </c>
      <c r="EZ218" s="90">
        <f t="shared" si="2023"/>
        <v>127590000</v>
      </c>
      <c r="FA218" s="173"/>
      <c r="FB218" s="87"/>
      <c r="FC218" s="88"/>
      <c r="FD218" s="88"/>
      <c r="FE218" s="88"/>
      <c r="FF218" s="133"/>
      <c r="FG218" s="57">
        <v>49710642</v>
      </c>
      <c r="FH218" s="86"/>
      <c r="FI218" s="86"/>
      <c r="FJ218" s="86"/>
      <c r="FK218" s="86"/>
      <c r="FL218" s="87"/>
      <c r="FM218" s="87">
        <v>36000000</v>
      </c>
      <c r="FN218" s="87">
        <v>36000000</v>
      </c>
      <c r="FO218" s="87">
        <v>36000000</v>
      </c>
      <c r="FP218" s="87"/>
      <c r="FQ218" s="87"/>
      <c r="FR218" s="87"/>
      <c r="FS218" s="87"/>
      <c r="FT218" s="87"/>
      <c r="FU218" s="87"/>
      <c r="FV218" s="87"/>
      <c r="FW218" s="87"/>
      <c r="FX218" s="87"/>
      <c r="FY218" s="87"/>
      <c r="FZ218" s="87"/>
      <c r="GA218" s="87"/>
      <c r="GB218" s="87"/>
      <c r="GC218" s="87"/>
      <c r="GD218" s="87"/>
      <c r="GE218" s="87"/>
      <c r="GF218" s="87"/>
      <c r="GG218" s="87"/>
      <c r="GH218" s="87"/>
      <c r="GI218" s="87"/>
      <c r="GJ218" s="87"/>
      <c r="GK218" s="87">
        <v>42289358</v>
      </c>
      <c r="GL218" s="87">
        <v>80000000</v>
      </c>
      <c r="GM218" s="87">
        <v>79995000</v>
      </c>
      <c r="GN218" s="835">
        <v>79995000</v>
      </c>
      <c r="GO218" s="87"/>
      <c r="GP218" s="87"/>
      <c r="GQ218" s="87"/>
      <c r="GR218" s="87"/>
      <c r="GS218" s="87"/>
      <c r="GT218" s="87"/>
      <c r="GU218" s="82">
        <f t="shared" ref="GU218:GY220" si="2024">FB218+FG218+FL218+FQ218+FV218+GA218+GF218+GK218+GP218</f>
        <v>92000000</v>
      </c>
      <c r="GV218" s="82">
        <f t="shared" ref="GV218" si="2025">FC218+FH218+FM218+FR218+FW218+GB218+GG218+GL218+GQ218</f>
        <v>116000000</v>
      </c>
      <c r="GW218" s="82">
        <f t="shared" ref="GW218" si="2026">FD218+FI218+FN218+FS218+FX218+GC218+GH218+GM218+GR218</f>
        <v>115995000</v>
      </c>
      <c r="GX218" s="82">
        <f t="shared" ref="GX218" si="2027">FE218+FJ218+FO218+FT218+FY218+GD218+GI218+GN218+GS218</f>
        <v>115995000</v>
      </c>
      <c r="GY218" s="792">
        <f t="shared" si="2024"/>
        <v>0</v>
      </c>
      <c r="GZ218" s="792">
        <f t="shared" ref="GZ218:GZ220" si="2028">AC218+BQ218+DJ218+FB218</f>
        <v>0</v>
      </c>
      <c r="HA218" s="792">
        <f t="shared" ref="HA218:HA220" si="2029">AD218+BR218+DK218+FC218</f>
        <v>0</v>
      </c>
      <c r="HB218" s="792">
        <f t="shared" ref="HB218:HB220" si="2030">AE218+BS218+DL218+FD218</f>
        <v>0</v>
      </c>
      <c r="HC218" s="792">
        <f t="shared" ref="HC218:HC220" si="2031">AF218+BT218+DM218+FE218</f>
        <v>0</v>
      </c>
      <c r="HD218" s="792">
        <f t="shared" ref="HD218:HD220" si="2032">FF218</f>
        <v>0</v>
      </c>
      <c r="HE218" s="792">
        <f t="shared" ref="HE218:HE220" si="2033">AG218+BU218+DN218+FG218</f>
        <v>98024857.431800008</v>
      </c>
      <c r="HF218" s="792">
        <f t="shared" ref="HF218:HF220" si="2034">AH218+BV218+DO218+FH218</f>
        <v>10260000</v>
      </c>
      <c r="HG218" s="792">
        <f t="shared" ref="HG218:HG220" si="2035">AI218+BW218+DP218+FI218</f>
        <v>8904000</v>
      </c>
      <c r="HH218" s="792">
        <f>AJ218+BX218+DQ218+FJ218</f>
        <v>8904000</v>
      </c>
      <c r="HI218" s="792">
        <f t="shared" ref="HI218:HI220" si="2036">BY218+DR218+FK218</f>
        <v>0</v>
      </c>
      <c r="HJ218" s="792">
        <f t="shared" ref="HJ218:HJ220" si="2037">AK218+BZ218+DS218+FL218</f>
        <v>150000000</v>
      </c>
      <c r="HK218" s="792">
        <f t="shared" ref="HK218:HK220" si="2038">AL218+CA218+DT218+FM218</f>
        <v>346000000</v>
      </c>
      <c r="HL218" s="792">
        <f t="shared" ref="HL218:HL220" si="2039">AM218+CB218+DU218+FN218</f>
        <v>185020614</v>
      </c>
      <c r="HM218" s="792">
        <f>AN218+CC218+DV218+FO218</f>
        <v>185020614</v>
      </c>
      <c r="HN218" s="792">
        <f t="shared" ref="HN218:HN220" si="2040">CD218+DW218+FP218</f>
        <v>0</v>
      </c>
      <c r="HO218" s="792">
        <f t="shared" ref="HO218:HO220" si="2041">AO218+CE218+DX218+FQ218</f>
        <v>0</v>
      </c>
      <c r="HP218" s="792">
        <f t="shared" ref="HP218:HP220" si="2042">AP218+CF218+DY218+FR218</f>
        <v>0</v>
      </c>
      <c r="HQ218" s="792">
        <f t="shared" ref="HQ218:HQ220" si="2043">AQ218+CG218+DZ218+FS218</f>
        <v>0</v>
      </c>
      <c r="HR218" s="792">
        <f>FT218+EA218+CH218+AR218</f>
        <v>0</v>
      </c>
      <c r="HS218" s="792">
        <f t="shared" ref="HS218:HS220" si="2044">FU218</f>
        <v>0</v>
      </c>
      <c r="HT218" s="792">
        <f t="shared" ref="HT218:HT220" si="2045">AS218+CI218+EB218+FV218</f>
        <v>0</v>
      </c>
      <c r="HU218" s="792">
        <f t="shared" ref="HU218:HU220" si="2046">AT218+CJ218+EC218+FW218</f>
        <v>0</v>
      </c>
      <c r="HV218" s="792">
        <f t="shared" ref="HV218:HV220" si="2047">AU218+CK218+ED218+FX218</f>
        <v>0</v>
      </c>
      <c r="HW218" s="792">
        <f t="shared" ref="HW218:HW220" si="2048">AV218+CL218+EE218+FY218</f>
        <v>0</v>
      </c>
      <c r="HX218" s="792">
        <f t="shared" ref="HX218:HX220" si="2049">FZ218</f>
        <v>0</v>
      </c>
      <c r="HY218" s="792">
        <f t="shared" ref="HY218:HY220" si="2050">AW218+CM218+EF218+GA218</f>
        <v>0</v>
      </c>
      <c r="HZ218" s="792">
        <f t="shared" ref="HZ218:HZ220" si="2051">AX218+CN218+EG218+GB218</f>
        <v>0</v>
      </c>
      <c r="IA218" s="792">
        <f t="shared" ref="IA218:IA220" si="2052">AY218+CO218+EH218+GC218</f>
        <v>0</v>
      </c>
      <c r="IB218" s="792">
        <f t="shared" ref="IB218:IB220" si="2053">AZ218+CP218+EI218+GD218</f>
        <v>0</v>
      </c>
      <c r="IC218" s="792">
        <f t="shared" ref="IC218:IC220" si="2054">GE218</f>
        <v>0</v>
      </c>
      <c r="ID218" s="792">
        <f t="shared" ref="ID218:ID220" si="2055">BA218+CQ218+EJ218+GF218</f>
        <v>0</v>
      </c>
      <c r="IE218" s="792">
        <f t="shared" ref="IE218:IE220" si="2056">BB218+CR218+EK218+GG218</f>
        <v>0</v>
      </c>
      <c r="IF218" s="792">
        <f t="shared" ref="IF218:IF220" si="2057">BC218+CS218+EL218+GH218</f>
        <v>0</v>
      </c>
      <c r="IG218" s="792">
        <f t="shared" ref="IG218:IG220" si="2058">BD218+CT218+EM218+GI218</f>
        <v>0</v>
      </c>
      <c r="IH218" s="792">
        <f t="shared" ref="IH218:IH220" si="2059">CU218+GJ218</f>
        <v>0</v>
      </c>
      <c r="II218" s="792">
        <f t="shared" ref="II218:II220" si="2060">BE218+CV218+EN218+GK218</f>
        <v>83375142.568199992</v>
      </c>
      <c r="IJ218" s="792">
        <f t="shared" ref="IJ218:IJ220" si="2061">BF218+CW218+EO218+GL218</f>
        <v>261754451</v>
      </c>
      <c r="IK218" s="792">
        <f t="shared" ref="IK218:IK220" si="2062">BG218+CX218+EP218+GM218</f>
        <v>256634333.32999998</v>
      </c>
      <c r="IL218" s="792">
        <f>GN218+EQ218+CY218+BH218</f>
        <v>256634333.32999998</v>
      </c>
      <c r="IM218" s="792">
        <f t="shared" ref="IM218:IM220" si="2063">CZ218+ER218+GO218</f>
        <v>0</v>
      </c>
      <c r="IN218" s="792">
        <f t="shared" ref="IN218:IN220" si="2064">BI218+DA218+ES218+GP218</f>
        <v>0</v>
      </c>
      <c r="IO218" s="792"/>
      <c r="IP218" s="792"/>
      <c r="IQ218" s="792"/>
      <c r="IR218" s="792"/>
      <c r="IS218" s="792">
        <f t="shared" ref="IS218:IS220" si="2065">GZ218+HE218+HJ218+HO218+HT218+HY218+ID218+II218+IN218</f>
        <v>331400000</v>
      </c>
      <c r="IT218" s="792">
        <f t="shared" ref="IT218:IT220" si="2066">HA218+HF218+HK218+HP218+HU218+HZ218+IE218+IJ218+IO218</f>
        <v>618014451</v>
      </c>
      <c r="IU218" s="792">
        <f t="shared" ref="IU218:IU220" si="2067">HB218+HG218+HL218+HQ218+HV218+IA218+IF218+IK218+IP218</f>
        <v>450558947.32999998</v>
      </c>
      <c r="IV218" s="792">
        <f>HC218+HH218+HM218+HR218+HW218+IB218+IG218+IL218+IQ218</f>
        <v>450558947.32999998</v>
      </c>
      <c r="IW218" s="793">
        <f t="shared" ref="IW218:IW220" si="2068">HD218+HI218+HN218+HS218+HX218+IC218+IH218+IM218+IR218</f>
        <v>0</v>
      </c>
    </row>
    <row r="219" spans="1:257" ht="98.25" customHeight="1" x14ac:dyDescent="0.2">
      <c r="A219" s="346"/>
      <c r="B219" s="346"/>
      <c r="C219" s="286"/>
      <c r="D219" s="984"/>
      <c r="E219" s="1028"/>
      <c r="F219" s="1028"/>
      <c r="G219" s="273">
        <v>152</v>
      </c>
      <c r="H219" s="848" t="s">
        <v>530</v>
      </c>
      <c r="I219" s="282" t="s">
        <v>443</v>
      </c>
      <c r="J219" s="372" t="s">
        <v>444</v>
      </c>
      <c r="K219" s="601">
        <v>2</v>
      </c>
      <c r="L219" s="567" t="s">
        <v>58</v>
      </c>
      <c r="M219" s="272" t="s">
        <v>53</v>
      </c>
      <c r="N219" s="272">
        <v>1</v>
      </c>
      <c r="O219" s="573">
        <v>1</v>
      </c>
      <c r="P219" s="574">
        <v>1</v>
      </c>
      <c r="Q219" s="572">
        <v>1</v>
      </c>
      <c r="R219" s="275"/>
      <c r="S219" s="600">
        <v>1</v>
      </c>
      <c r="T219" s="572">
        <v>1</v>
      </c>
      <c r="U219" s="576"/>
      <c r="V219" s="603">
        <v>1</v>
      </c>
      <c r="W219" s="572">
        <v>1</v>
      </c>
      <c r="X219" s="567"/>
      <c r="Y219" s="767">
        <v>1</v>
      </c>
      <c r="Z219" s="602">
        <f>BM219/$BM$217</f>
        <v>5.5382075663595487E-2</v>
      </c>
      <c r="AA219" s="272">
        <v>3</v>
      </c>
      <c r="AB219" s="374" t="s">
        <v>455</v>
      </c>
      <c r="AC219" s="51"/>
      <c r="AD219" s="47"/>
      <c r="AE219" s="48"/>
      <c r="AF219" s="48"/>
      <c r="AG219" s="51"/>
      <c r="AH219" s="47"/>
      <c r="AI219" s="47"/>
      <c r="AJ219" s="47"/>
      <c r="AK219" s="51"/>
      <c r="AL219" s="47"/>
      <c r="AM219" s="47"/>
      <c r="AN219" s="47"/>
      <c r="AO219" s="51"/>
      <c r="AP219" s="47"/>
      <c r="AQ219" s="47"/>
      <c r="AR219" s="47"/>
      <c r="AS219" s="51"/>
      <c r="AT219" s="47"/>
      <c r="AU219" s="48"/>
      <c r="AV219" s="48"/>
      <c r="AW219" s="51"/>
      <c r="AX219" s="47"/>
      <c r="AY219" s="47"/>
      <c r="AZ219" s="47"/>
      <c r="BA219" s="51"/>
      <c r="BB219" s="47"/>
      <c r="BC219" s="47"/>
      <c r="BD219" s="47"/>
      <c r="BE219" s="46">
        <v>76771008</v>
      </c>
      <c r="BF219" s="42">
        <v>76771008</v>
      </c>
      <c r="BG219" s="41">
        <v>48073666</v>
      </c>
      <c r="BH219" s="48">
        <v>48073666</v>
      </c>
      <c r="BI219" s="51"/>
      <c r="BJ219" s="47"/>
      <c r="BK219" s="47"/>
      <c r="BL219" s="47"/>
      <c r="BM219" s="40">
        <f>+AC219+AG219+AK219+AO219+AS219+AW219+BA219+BE219+BI219</f>
        <v>76771008</v>
      </c>
      <c r="BN219" s="41">
        <f t="shared" si="2020"/>
        <v>76771008</v>
      </c>
      <c r="BO219" s="41">
        <f t="shared" si="2020"/>
        <v>48073666</v>
      </c>
      <c r="BP219" s="41">
        <f t="shared" si="2020"/>
        <v>48073666</v>
      </c>
      <c r="BQ219" s="87"/>
      <c r="BR219" s="87"/>
      <c r="BS219" s="87"/>
      <c r="BT219" s="87"/>
      <c r="BU219" s="88"/>
      <c r="BV219" s="86"/>
      <c r="BW219" s="87"/>
      <c r="BX219" s="87"/>
      <c r="BY219" s="87"/>
      <c r="BZ219" s="87">
        <f>100000000-BZ218</f>
        <v>100000000</v>
      </c>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v>84258044</v>
      </c>
      <c r="CW219" s="87">
        <v>89020304</v>
      </c>
      <c r="CX219" s="87">
        <v>84960000</v>
      </c>
      <c r="CY219" s="87">
        <v>84960000</v>
      </c>
      <c r="CZ219" s="87"/>
      <c r="DA219" s="87"/>
      <c r="DB219" s="87"/>
      <c r="DC219" s="87"/>
      <c r="DD219" s="87"/>
      <c r="DE219" s="82">
        <f t="shared" si="2021"/>
        <v>184258044</v>
      </c>
      <c r="DF219" s="102">
        <f t="shared" si="2021"/>
        <v>89020304</v>
      </c>
      <c r="DG219" s="102">
        <f t="shared" si="2021"/>
        <v>84960000</v>
      </c>
      <c r="DH219" s="102">
        <f t="shared" si="2021"/>
        <v>84960000</v>
      </c>
      <c r="DI219" s="102"/>
      <c r="DJ219" s="88">
        <v>0</v>
      </c>
      <c r="DK219" s="86"/>
      <c r="DL219" s="87"/>
      <c r="DM219" s="87"/>
      <c r="DN219" s="93">
        <v>0</v>
      </c>
      <c r="DO219" s="86">
        <v>34740000</v>
      </c>
      <c r="DP219" s="86">
        <v>32000000</v>
      </c>
      <c r="DQ219" s="86">
        <v>32000000</v>
      </c>
      <c r="DR219" s="118"/>
      <c r="DS219" s="88">
        <v>0</v>
      </c>
      <c r="DT219" s="88"/>
      <c r="DU219" s="88"/>
      <c r="DV219" s="88"/>
      <c r="DW219" s="88"/>
      <c r="DX219" s="88"/>
      <c r="DY219" s="88"/>
      <c r="DZ219" s="88"/>
      <c r="EA219" s="88"/>
      <c r="EB219" s="88"/>
      <c r="EC219" s="88"/>
      <c r="ED219" s="88"/>
      <c r="EE219" s="88"/>
      <c r="EF219" s="88"/>
      <c r="EG219" s="88"/>
      <c r="EH219" s="88"/>
      <c r="EI219" s="88"/>
      <c r="EJ219" s="88"/>
      <c r="EK219" s="88"/>
      <c r="EL219" s="88"/>
      <c r="EM219" s="88"/>
      <c r="EN219" s="88">
        <v>45700000</v>
      </c>
      <c r="EO219" s="88">
        <v>127760000</v>
      </c>
      <c r="EP219" s="88">
        <v>99964000</v>
      </c>
      <c r="EQ219" s="88">
        <v>99964000</v>
      </c>
      <c r="ER219" s="88"/>
      <c r="ES219" s="88">
        <v>0</v>
      </c>
      <c r="ET219" s="87"/>
      <c r="EU219" s="87"/>
      <c r="EV219" s="87"/>
      <c r="EW219" s="82">
        <f t="shared" si="2022"/>
        <v>45700000</v>
      </c>
      <c r="EX219" s="90">
        <f t="shared" si="2022"/>
        <v>162500000</v>
      </c>
      <c r="EY219" s="90">
        <f t="shared" si="2023"/>
        <v>131964000</v>
      </c>
      <c r="EZ219" s="90">
        <f t="shared" si="2023"/>
        <v>131964000</v>
      </c>
      <c r="FA219" s="173"/>
      <c r="FB219" s="87"/>
      <c r="FC219" s="88"/>
      <c r="FD219" s="88"/>
      <c r="FE219" s="88"/>
      <c r="FF219" s="133"/>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7"/>
      <c r="GD219" s="87"/>
      <c r="GE219" s="87"/>
      <c r="GF219" s="87"/>
      <c r="GG219" s="87"/>
      <c r="GH219" s="87"/>
      <c r="GI219" s="87"/>
      <c r="GJ219" s="87"/>
      <c r="GK219" s="87">
        <v>47100000</v>
      </c>
      <c r="GL219" s="87">
        <v>66000000</v>
      </c>
      <c r="GM219" s="87">
        <v>66000000</v>
      </c>
      <c r="GN219" s="87">
        <v>66000000</v>
      </c>
      <c r="GO219" s="87"/>
      <c r="GP219" s="87"/>
      <c r="GQ219" s="87"/>
      <c r="GR219" s="87"/>
      <c r="GS219" s="87"/>
      <c r="GT219" s="87"/>
      <c r="GU219" s="82">
        <f t="shared" si="2024"/>
        <v>47100000</v>
      </c>
      <c r="GV219" s="82">
        <f t="shared" ref="GV219" si="2069">FC219+FH219+FM219+FR219+FW219+GB219+GG219+GL219+GQ219</f>
        <v>66000000</v>
      </c>
      <c r="GW219" s="82">
        <f t="shared" ref="GW219" si="2070">FD219+FI219+FN219+FS219+FX219+GC219+GH219+GM219+GR219</f>
        <v>66000000</v>
      </c>
      <c r="GX219" s="82">
        <f t="shared" ref="GX219" si="2071">FE219+FJ219+FO219+FT219+FY219+GD219+GI219+GN219+GS219</f>
        <v>66000000</v>
      </c>
      <c r="GY219" s="792">
        <f t="shared" si="2024"/>
        <v>0</v>
      </c>
      <c r="GZ219" s="792">
        <f t="shared" si="2028"/>
        <v>0</v>
      </c>
      <c r="HA219" s="792">
        <f t="shared" si="2029"/>
        <v>0</v>
      </c>
      <c r="HB219" s="792">
        <f t="shared" si="2030"/>
        <v>0</v>
      </c>
      <c r="HC219" s="792">
        <f t="shared" si="2031"/>
        <v>0</v>
      </c>
      <c r="HD219" s="792">
        <f t="shared" si="2032"/>
        <v>0</v>
      </c>
      <c r="HE219" s="792">
        <f t="shared" si="2033"/>
        <v>0</v>
      </c>
      <c r="HF219" s="792">
        <f t="shared" si="2034"/>
        <v>34740000</v>
      </c>
      <c r="HG219" s="792">
        <f t="shared" si="2035"/>
        <v>32000000</v>
      </c>
      <c r="HH219" s="792">
        <f>AJ219+BX219+DQ219+FJ219</f>
        <v>32000000</v>
      </c>
      <c r="HI219" s="792">
        <f t="shared" si="2036"/>
        <v>0</v>
      </c>
      <c r="HJ219" s="792">
        <f t="shared" si="2037"/>
        <v>100000000</v>
      </c>
      <c r="HK219" s="792">
        <f t="shared" si="2038"/>
        <v>0</v>
      </c>
      <c r="HL219" s="792">
        <f t="shared" si="2039"/>
        <v>0</v>
      </c>
      <c r="HM219" s="792">
        <f>AN219+CC219+DV219+FO219</f>
        <v>0</v>
      </c>
      <c r="HN219" s="792">
        <f t="shared" si="2040"/>
        <v>0</v>
      </c>
      <c r="HO219" s="792">
        <f t="shared" si="2041"/>
        <v>0</v>
      </c>
      <c r="HP219" s="792">
        <f t="shared" si="2042"/>
        <v>0</v>
      </c>
      <c r="HQ219" s="792">
        <f t="shared" si="2043"/>
        <v>0</v>
      </c>
      <c r="HR219" s="792">
        <f>FT219+EA219+CH219+AR219</f>
        <v>0</v>
      </c>
      <c r="HS219" s="792">
        <f t="shared" si="2044"/>
        <v>0</v>
      </c>
      <c r="HT219" s="792">
        <f t="shared" si="2045"/>
        <v>0</v>
      </c>
      <c r="HU219" s="792">
        <f t="shared" si="2046"/>
        <v>0</v>
      </c>
      <c r="HV219" s="792">
        <f t="shared" si="2047"/>
        <v>0</v>
      </c>
      <c r="HW219" s="792">
        <f t="shared" si="2048"/>
        <v>0</v>
      </c>
      <c r="HX219" s="792">
        <f t="shared" si="2049"/>
        <v>0</v>
      </c>
      <c r="HY219" s="792">
        <f t="shared" si="2050"/>
        <v>0</v>
      </c>
      <c r="HZ219" s="792">
        <f t="shared" si="2051"/>
        <v>0</v>
      </c>
      <c r="IA219" s="792">
        <f t="shared" si="2052"/>
        <v>0</v>
      </c>
      <c r="IB219" s="792">
        <f t="shared" si="2053"/>
        <v>0</v>
      </c>
      <c r="IC219" s="792">
        <f t="shared" si="2054"/>
        <v>0</v>
      </c>
      <c r="ID219" s="792">
        <f t="shared" si="2055"/>
        <v>0</v>
      </c>
      <c r="IE219" s="792">
        <f t="shared" si="2056"/>
        <v>0</v>
      </c>
      <c r="IF219" s="792">
        <f t="shared" si="2057"/>
        <v>0</v>
      </c>
      <c r="IG219" s="792">
        <f t="shared" si="2058"/>
        <v>0</v>
      </c>
      <c r="IH219" s="792">
        <f t="shared" si="2059"/>
        <v>0</v>
      </c>
      <c r="II219" s="792">
        <f t="shared" si="2060"/>
        <v>253829052</v>
      </c>
      <c r="IJ219" s="792">
        <f t="shared" si="2061"/>
        <v>359551312</v>
      </c>
      <c r="IK219" s="792">
        <f t="shared" si="2062"/>
        <v>298997666</v>
      </c>
      <c r="IL219" s="792">
        <f>GN219+EQ219+CY219+BH219</f>
        <v>298997666</v>
      </c>
      <c r="IM219" s="792">
        <f t="shared" si="2063"/>
        <v>0</v>
      </c>
      <c r="IN219" s="792">
        <f t="shared" si="2064"/>
        <v>0</v>
      </c>
      <c r="IO219" s="792"/>
      <c r="IP219" s="792"/>
      <c r="IQ219" s="792"/>
      <c r="IR219" s="792"/>
      <c r="IS219" s="792">
        <f t="shared" si="2065"/>
        <v>353829052</v>
      </c>
      <c r="IT219" s="792">
        <f t="shared" si="2066"/>
        <v>394291312</v>
      </c>
      <c r="IU219" s="792">
        <f t="shared" si="2067"/>
        <v>330997666</v>
      </c>
      <c r="IV219" s="792">
        <f>HC219+HH219+HM219+HR219+HW219+IB219+IG219+IL219+IQ219</f>
        <v>330997666</v>
      </c>
      <c r="IW219" s="793">
        <f t="shared" si="2068"/>
        <v>0</v>
      </c>
    </row>
    <row r="220" spans="1:257" ht="115.5" customHeight="1" x14ac:dyDescent="0.2">
      <c r="A220" s="346"/>
      <c r="B220" s="346"/>
      <c r="C220" s="284" t="s">
        <v>531</v>
      </c>
      <c r="D220" s="293" t="s">
        <v>532</v>
      </c>
      <c r="E220" s="447">
        <v>0</v>
      </c>
      <c r="F220" s="447">
        <v>1</v>
      </c>
      <c r="G220" s="273">
        <v>153</v>
      </c>
      <c r="H220" s="848" t="s">
        <v>533</v>
      </c>
      <c r="I220" s="282" t="s">
        <v>534</v>
      </c>
      <c r="J220" s="372" t="s">
        <v>444</v>
      </c>
      <c r="K220" s="601">
        <v>2</v>
      </c>
      <c r="L220" s="567" t="s">
        <v>58</v>
      </c>
      <c r="M220" s="272" t="s">
        <v>53</v>
      </c>
      <c r="N220" s="299">
        <v>150</v>
      </c>
      <c r="O220" s="559">
        <v>150</v>
      </c>
      <c r="P220" s="569">
        <v>173</v>
      </c>
      <c r="Q220" s="567">
        <v>150</v>
      </c>
      <c r="R220" s="275"/>
      <c r="S220" s="565">
        <v>186</v>
      </c>
      <c r="T220" s="567">
        <v>150</v>
      </c>
      <c r="U220" s="567"/>
      <c r="V220" s="565">
        <v>156</v>
      </c>
      <c r="W220" s="567">
        <v>150</v>
      </c>
      <c r="X220" s="584"/>
      <c r="Y220" s="767">
        <v>295</v>
      </c>
      <c r="Z220" s="602">
        <f>BM220/$BM$217</f>
        <v>0.83640895892150047</v>
      </c>
      <c r="AA220" s="272">
        <v>3</v>
      </c>
      <c r="AB220" s="374" t="s">
        <v>455</v>
      </c>
      <c r="AC220" s="51"/>
      <c r="AD220" s="47"/>
      <c r="AE220" s="48"/>
      <c r="AF220" s="48"/>
      <c r="AG220" s="42">
        <v>1159435758</v>
      </c>
      <c r="AH220" s="42">
        <v>1237889758</v>
      </c>
      <c r="AI220" s="42">
        <v>622609160</v>
      </c>
      <c r="AJ220" s="42">
        <v>608938568</v>
      </c>
      <c r="AK220" s="51"/>
      <c r="AL220" s="47"/>
      <c r="AM220" s="47"/>
      <c r="AN220" s="47"/>
      <c r="AO220" s="51"/>
      <c r="AP220" s="47"/>
      <c r="AQ220" s="47"/>
      <c r="AR220" s="47"/>
      <c r="AS220" s="51"/>
      <c r="AT220" s="47"/>
      <c r="AU220" s="48"/>
      <c r="AV220" s="48"/>
      <c r="AW220" s="51"/>
      <c r="AX220" s="47"/>
      <c r="AY220" s="47"/>
      <c r="AZ220" s="47"/>
      <c r="BA220" s="51"/>
      <c r="BB220" s="47"/>
      <c r="BC220" s="47"/>
      <c r="BD220" s="47"/>
      <c r="BE220" s="51"/>
      <c r="BF220" s="47"/>
      <c r="BG220" s="48"/>
      <c r="BH220" s="48"/>
      <c r="BI220" s="51"/>
      <c r="BJ220" s="47"/>
      <c r="BK220" s="47"/>
      <c r="BL220" s="47"/>
      <c r="BM220" s="40">
        <f>+AC220+AG220+AK220+AO220+AS220+AW220+BA220+BE220+BI220</f>
        <v>1159435758</v>
      </c>
      <c r="BN220" s="41">
        <f t="shared" si="2020"/>
        <v>1237889758</v>
      </c>
      <c r="BO220" s="41">
        <f t="shared" si="2020"/>
        <v>622609160</v>
      </c>
      <c r="BP220" s="41">
        <f t="shared" si="2020"/>
        <v>608938568</v>
      </c>
      <c r="BQ220" s="87"/>
      <c r="BR220" s="87"/>
      <c r="BS220" s="87"/>
      <c r="BT220" s="87"/>
      <c r="BU220" s="57">
        <v>717874879</v>
      </c>
      <c r="BV220" s="86">
        <v>655342908</v>
      </c>
      <c r="BW220" s="86">
        <v>630480000</v>
      </c>
      <c r="BX220" s="86">
        <v>630480000</v>
      </c>
      <c r="BY220" s="86"/>
      <c r="BZ220" s="86"/>
      <c r="CA220" s="86"/>
      <c r="CB220" s="86"/>
      <c r="CC220" s="86"/>
      <c r="CD220" s="86"/>
      <c r="CE220" s="86"/>
      <c r="CF220" s="86">
        <v>719782544.13</v>
      </c>
      <c r="CG220" s="86">
        <v>338985315</v>
      </c>
      <c r="CH220" s="86">
        <v>278985315</v>
      </c>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2">
        <f t="shared" si="2021"/>
        <v>717874879</v>
      </c>
      <c r="DF220" s="102">
        <f t="shared" si="2021"/>
        <v>1375125452.1300001</v>
      </c>
      <c r="DG220" s="102">
        <f t="shared" si="2021"/>
        <v>969465315</v>
      </c>
      <c r="DH220" s="102">
        <f t="shared" si="2021"/>
        <v>909465315</v>
      </c>
      <c r="DI220" s="102"/>
      <c r="DJ220" s="88"/>
      <c r="DK220" s="57"/>
      <c r="DL220" s="88"/>
      <c r="DM220" s="88"/>
      <c r="DN220" s="88">
        <v>691096910</v>
      </c>
      <c r="DO220" s="88">
        <v>500977580</v>
      </c>
      <c r="DP220" s="88">
        <v>350000000</v>
      </c>
      <c r="DQ220" s="88">
        <v>212317190</v>
      </c>
      <c r="DR220" s="88"/>
      <c r="DS220" s="88"/>
      <c r="DT220" s="88"/>
      <c r="DU220" s="88"/>
      <c r="DV220" s="88"/>
      <c r="DW220" s="88"/>
      <c r="DX220" s="88"/>
      <c r="DY220" s="88">
        <v>723669712</v>
      </c>
      <c r="DZ220" s="88">
        <v>323275057</v>
      </c>
      <c r="EA220" s="88">
        <v>323275057</v>
      </c>
      <c r="EB220" s="88"/>
      <c r="EC220" s="88"/>
      <c r="ED220" s="88"/>
      <c r="EE220" s="88"/>
      <c r="EF220" s="88"/>
      <c r="EG220" s="88"/>
      <c r="EH220" s="88"/>
      <c r="EI220" s="88"/>
      <c r="EJ220" s="88"/>
      <c r="EK220" s="88"/>
      <c r="EL220" s="88"/>
      <c r="EM220" s="88"/>
      <c r="EN220" s="88"/>
      <c r="EO220" s="88"/>
      <c r="EP220" s="88"/>
      <c r="EQ220" s="88"/>
      <c r="ER220" s="88"/>
      <c r="ES220" s="88"/>
      <c r="ET220" s="87"/>
      <c r="EU220" s="87"/>
      <c r="EV220" s="87"/>
      <c r="EW220" s="82">
        <f t="shared" si="2022"/>
        <v>691096910</v>
      </c>
      <c r="EX220" s="90">
        <f t="shared" si="2022"/>
        <v>1224647292</v>
      </c>
      <c r="EY220" s="90">
        <f t="shared" si="2023"/>
        <v>673275057</v>
      </c>
      <c r="EZ220" s="90">
        <f t="shared" si="2023"/>
        <v>535592247</v>
      </c>
      <c r="FA220" s="173"/>
      <c r="FB220" s="87">
        <v>0</v>
      </c>
      <c r="FC220" s="88"/>
      <c r="FD220" s="88"/>
      <c r="FE220" s="88"/>
      <c r="FF220" s="133"/>
      <c r="FG220" s="87">
        <v>711882817</v>
      </c>
      <c r="FH220" s="729">
        <v>590675459</v>
      </c>
      <c r="FI220" s="729">
        <v>590553707</v>
      </c>
      <c r="FJ220" s="729">
        <v>590553707</v>
      </c>
      <c r="FK220" s="729"/>
      <c r="FL220" s="87">
        <v>0</v>
      </c>
      <c r="FM220" s="87"/>
      <c r="FN220" s="87"/>
      <c r="FO220" s="87"/>
      <c r="FP220" s="87"/>
      <c r="FQ220" s="87"/>
      <c r="FR220" s="87">
        <v>822800528</v>
      </c>
      <c r="FS220" s="87">
        <v>582167854</v>
      </c>
      <c r="FT220" s="87">
        <v>582167854</v>
      </c>
      <c r="FU220" s="729"/>
      <c r="FV220" s="87"/>
      <c r="FW220" s="87"/>
      <c r="FX220" s="87"/>
      <c r="FY220" s="87"/>
      <c r="FZ220" s="87"/>
      <c r="GA220" s="87"/>
      <c r="GB220" s="87"/>
      <c r="GC220" s="87"/>
      <c r="GD220" s="87"/>
      <c r="GE220" s="87"/>
      <c r="GF220" s="87">
        <v>0</v>
      </c>
      <c r="GG220" s="87"/>
      <c r="GH220" s="87"/>
      <c r="GI220" s="87"/>
      <c r="GJ220" s="87"/>
      <c r="GK220" s="87">
        <v>0</v>
      </c>
      <c r="GL220" s="87">
        <v>20000000</v>
      </c>
      <c r="GM220" s="87">
        <v>18059233</v>
      </c>
      <c r="GN220" s="87">
        <v>18059233</v>
      </c>
      <c r="GO220" s="87"/>
      <c r="GP220" s="87">
        <v>0</v>
      </c>
      <c r="GQ220" s="87"/>
      <c r="GR220" s="87"/>
      <c r="GS220" s="87"/>
      <c r="GT220" s="87"/>
      <c r="GU220" s="82">
        <f t="shared" si="2024"/>
        <v>711882817</v>
      </c>
      <c r="GV220" s="82">
        <f t="shared" ref="GV220" si="2072">FC220+FH220+FM220+FR220+FW220+GB220+GG220+GL220+GQ220</f>
        <v>1433475987</v>
      </c>
      <c r="GW220" s="82">
        <f t="shared" ref="GW220" si="2073">FD220+FI220+FN220+FS220+FX220+GC220+GH220+GM220+GR220</f>
        <v>1190780794</v>
      </c>
      <c r="GX220" s="82">
        <f t="shared" ref="GX220" si="2074">FE220+FJ220+FO220+FT220+FY220+GD220+GI220+GN220+GS220</f>
        <v>1190780794</v>
      </c>
      <c r="GY220" s="792">
        <f t="shared" si="2024"/>
        <v>0</v>
      </c>
      <c r="GZ220" s="792">
        <f t="shared" si="2028"/>
        <v>0</v>
      </c>
      <c r="HA220" s="792">
        <f t="shared" si="2029"/>
        <v>0</v>
      </c>
      <c r="HB220" s="792">
        <f t="shared" si="2030"/>
        <v>0</v>
      </c>
      <c r="HC220" s="792">
        <f t="shared" si="2031"/>
        <v>0</v>
      </c>
      <c r="HD220" s="792">
        <f t="shared" si="2032"/>
        <v>0</v>
      </c>
      <c r="HE220" s="792">
        <f t="shared" si="2033"/>
        <v>3280290364</v>
      </c>
      <c r="HF220" s="792">
        <f t="shared" si="2034"/>
        <v>2984885705</v>
      </c>
      <c r="HG220" s="792">
        <f t="shared" si="2035"/>
        <v>2193642867</v>
      </c>
      <c r="HH220" s="792">
        <f>AJ220+BX220+DQ220+FJ220</f>
        <v>2042289465</v>
      </c>
      <c r="HI220" s="792">
        <f t="shared" si="2036"/>
        <v>0</v>
      </c>
      <c r="HJ220" s="792">
        <f t="shared" si="2037"/>
        <v>0</v>
      </c>
      <c r="HK220" s="792">
        <f t="shared" si="2038"/>
        <v>0</v>
      </c>
      <c r="HL220" s="792">
        <f t="shared" si="2039"/>
        <v>0</v>
      </c>
      <c r="HM220" s="792">
        <f>AN220+CC220+DV220+FO220</f>
        <v>0</v>
      </c>
      <c r="HN220" s="792">
        <f t="shared" si="2040"/>
        <v>0</v>
      </c>
      <c r="HO220" s="792">
        <f t="shared" si="2041"/>
        <v>0</v>
      </c>
      <c r="HP220" s="792">
        <f t="shared" si="2042"/>
        <v>2266252784.1300001</v>
      </c>
      <c r="HQ220" s="792">
        <f t="shared" si="2043"/>
        <v>1244428226</v>
      </c>
      <c r="HR220" s="792">
        <f>FT220+EA220+CH220+AR220</f>
        <v>1184428226</v>
      </c>
      <c r="HS220" s="792">
        <f t="shared" si="2044"/>
        <v>0</v>
      </c>
      <c r="HT220" s="792">
        <f t="shared" si="2045"/>
        <v>0</v>
      </c>
      <c r="HU220" s="792">
        <f t="shared" si="2046"/>
        <v>0</v>
      </c>
      <c r="HV220" s="792">
        <f t="shared" si="2047"/>
        <v>0</v>
      </c>
      <c r="HW220" s="792">
        <f t="shared" si="2048"/>
        <v>0</v>
      </c>
      <c r="HX220" s="792">
        <f t="shared" si="2049"/>
        <v>0</v>
      </c>
      <c r="HY220" s="792">
        <f t="shared" si="2050"/>
        <v>0</v>
      </c>
      <c r="HZ220" s="792">
        <f t="shared" si="2051"/>
        <v>0</v>
      </c>
      <c r="IA220" s="792">
        <f t="shared" si="2052"/>
        <v>0</v>
      </c>
      <c r="IB220" s="792">
        <f t="shared" si="2053"/>
        <v>0</v>
      </c>
      <c r="IC220" s="792">
        <f t="shared" si="2054"/>
        <v>0</v>
      </c>
      <c r="ID220" s="792">
        <f t="shared" si="2055"/>
        <v>0</v>
      </c>
      <c r="IE220" s="792">
        <f t="shared" si="2056"/>
        <v>0</v>
      </c>
      <c r="IF220" s="792">
        <f t="shared" si="2057"/>
        <v>0</v>
      </c>
      <c r="IG220" s="792">
        <f t="shared" si="2058"/>
        <v>0</v>
      </c>
      <c r="IH220" s="792">
        <f t="shared" si="2059"/>
        <v>0</v>
      </c>
      <c r="II220" s="792">
        <f t="shared" si="2060"/>
        <v>0</v>
      </c>
      <c r="IJ220" s="792">
        <f t="shared" si="2061"/>
        <v>20000000</v>
      </c>
      <c r="IK220" s="792">
        <f t="shared" si="2062"/>
        <v>18059233</v>
      </c>
      <c r="IL220" s="792">
        <f>GN220+EQ220+CY220+BH220</f>
        <v>18059233</v>
      </c>
      <c r="IM220" s="792">
        <f t="shared" si="2063"/>
        <v>0</v>
      </c>
      <c r="IN220" s="792">
        <f t="shared" si="2064"/>
        <v>0</v>
      </c>
      <c r="IO220" s="792"/>
      <c r="IP220" s="792"/>
      <c r="IQ220" s="792"/>
      <c r="IR220" s="792"/>
      <c r="IS220" s="792">
        <f t="shared" si="2065"/>
        <v>3280290364</v>
      </c>
      <c r="IT220" s="792">
        <f t="shared" si="2066"/>
        <v>5271138489.1300001</v>
      </c>
      <c r="IU220" s="792">
        <f t="shared" si="2067"/>
        <v>3456130326</v>
      </c>
      <c r="IV220" s="792">
        <f>HC220+HH220+HM220+HR220+HW220+IB220+IG220+IL220+IQ220</f>
        <v>3244776924</v>
      </c>
      <c r="IW220" s="793">
        <f t="shared" si="2068"/>
        <v>0</v>
      </c>
    </row>
    <row r="221" spans="1:257" ht="24.75" customHeight="1" x14ac:dyDescent="0.2">
      <c r="A221" s="346"/>
      <c r="B221" s="346"/>
      <c r="C221" s="252">
        <v>44</v>
      </c>
      <c r="D221" s="253" t="s">
        <v>535</v>
      </c>
      <c r="E221" s="256"/>
      <c r="F221" s="256"/>
      <c r="G221" s="255"/>
      <c r="H221" s="255"/>
      <c r="I221" s="255"/>
      <c r="J221" s="255"/>
      <c r="K221" s="255"/>
      <c r="L221" s="255"/>
      <c r="M221" s="255"/>
      <c r="N221" s="255"/>
      <c r="O221" s="255"/>
      <c r="P221" s="255"/>
      <c r="Q221" s="255"/>
      <c r="R221" s="255"/>
      <c r="S221" s="255"/>
      <c r="T221" s="255"/>
      <c r="U221" s="255"/>
      <c r="V221" s="255"/>
      <c r="W221" s="255"/>
      <c r="X221" s="255"/>
      <c r="Y221" s="312"/>
      <c r="Z221" s="255"/>
      <c r="AA221" s="255"/>
      <c r="AB221" s="255"/>
      <c r="AC221" s="197">
        <f t="shared" ref="AC221:BL221" si="2075">SUM(AC222:AC225)</f>
        <v>0</v>
      </c>
      <c r="AD221" s="197">
        <f t="shared" si="2075"/>
        <v>0</v>
      </c>
      <c r="AE221" s="197">
        <f t="shared" si="2075"/>
        <v>0</v>
      </c>
      <c r="AF221" s="197">
        <f t="shared" si="2075"/>
        <v>0</v>
      </c>
      <c r="AG221" s="197">
        <f t="shared" si="2075"/>
        <v>0</v>
      </c>
      <c r="AH221" s="197">
        <f t="shared" si="2075"/>
        <v>0</v>
      </c>
      <c r="AI221" s="197">
        <f t="shared" si="2075"/>
        <v>0</v>
      </c>
      <c r="AJ221" s="197">
        <f t="shared" si="2075"/>
        <v>0</v>
      </c>
      <c r="AK221" s="197">
        <f t="shared" si="2075"/>
        <v>40000000</v>
      </c>
      <c r="AL221" s="197">
        <f t="shared" si="2075"/>
        <v>40000000</v>
      </c>
      <c r="AM221" s="197">
        <f t="shared" si="2075"/>
        <v>27133000</v>
      </c>
      <c r="AN221" s="197">
        <f t="shared" si="2075"/>
        <v>27133000</v>
      </c>
      <c r="AO221" s="197">
        <f t="shared" si="2075"/>
        <v>0</v>
      </c>
      <c r="AP221" s="197">
        <f t="shared" si="2075"/>
        <v>0</v>
      </c>
      <c r="AQ221" s="197">
        <f t="shared" si="2075"/>
        <v>0</v>
      </c>
      <c r="AR221" s="197">
        <f t="shared" si="2075"/>
        <v>0</v>
      </c>
      <c r="AS221" s="197">
        <f t="shared" si="2075"/>
        <v>0</v>
      </c>
      <c r="AT221" s="197">
        <f t="shared" si="2075"/>
        <v>0</v>
      </c>
      <c r="AU221" s="197">
        <f t="shared" si="2075"/>
        <v>0</v>
      </c>
      <c r="AV221" s="197">
        <f t="shared" si="2075"/>
        <v>0</v>
      </c>
      <c r="AW221" s="197">
        <f t="shared" si="2075"/>
        <v>0</v>
      </c>
      <c r="AX221" s="197">
        <f t="shared" si="2075"/>
        <v>0</v>
      </c>
      <c r="AY221" s="197">
        <f t="shared" si="2075"/>
        <v>0</v>
      </c>
      <c r="AZ221" s="197">
        <f t="shared" si="2075"/>
        <v>0</v>
      </c>
      <c r="BA221" s="197">
        <f t="shared" si="2075"/>
        <v>0</v>
      </c>
      <c r="BB221" s="197">
        <f t="shared" si="2075"/>
        <v>0</v>
      </c>
      <c r="BC221" s="197">
        <f t="shared" si="2075"/>
        <v>0</v>
      </c>
      <c r="BD221" s="197">
        <f t="shared" si="2075"/>
        <v>0</v>
      </c>
      <c r="BE221" s="197">
        <f t="shared" si="2075"/>
        <v>210007383</v>
      </c>
      <c r="BF221" s="197">
        <f t="shared" si="2075"/>
        <v>210007383</v>
      </c>
      <c r="BG221" s="197">
        <f t="shared" si="2075"/>
        <v>170144880</v>
      </c>
      <c r="BH221" s="197">
        <f t="shared" si="2075"/>
        <v>170144880</v>
      </c>
      <c r="BI221" s="197">
        <f t="shared" si="2075"/>
        <v>0</v>
      </c>
      <c r="BJ221" s="197">
        <f t="shared" si="2075"/>
        <v>0</v>
      </c>
      <c r="BK221" s="197">
        <f t="shared" si="2075"/>
        <v>0</v>
      </c>
      <c r="BL221" s="197">
        <f t="shared" si="2075"/>
        <v>0</v>
      </c>
      <c r="BM221" s="197">
        <f t="shared" ref="BM221:DX221" si="2076">SUM(BM222:BM225)</f>
        <v>250007383</v>
      </c>
      <c r="BN221" s="197">
        <f t="shared" si="2076"/>
        <v>250007383</v>
      </c>
      <c r="BO221" s="197">
        <f t="shared" si="2076"/>
        <v>197277880</v>
      </c>
      <c r="BP221" s="197">
        <f t="shared" si="2076"/>
        <v>197277880</v>
      </c>
      <c r="BQ221" s="197">
        <f t="shared" si="2076"/>
        <v>0</v>
      </c>
      <c r="BR221" s="197">
        <f t="shared" si="2076"/>
        <v>0</v>
      </c>
      <c r="BS221" s="197">
        <f t="shared" si="2076"/>
        <v>0</v>
      </c>
      <c r="BT221" s="197">
        <f t="shared" si="2076"/>
        <v>0</v>
      </c>
      <c r="BU221" s="197">
        <f t="shared" si="2076"/>
        <v>0</v>
      </c>
      <c r="BV221" s="197">
        <f t="shared" si="2076"/>
        <v>100000000</v>
      </c>
      <c r="BW221" s="197">
        <f t="shared" si="2076"/>
        <v>100000000</v>
      </c>
      <c r="BX221" s="197">
        <f t="shared" si="2076"/>
        <v>100000000</v>
      </c>
      <c r="BY221" s="197">
        <f t="shared" si="2076"/>
        <v>0</v>
      </c>
      <c r="BZ221" s="197">
        <f t="shared" si="2076"/>
        <v>30000000</v>
      </c>
      <c r="CA221" s="197">
        <f t="shared" si="2076"/>
        <v>30000000</v>
      </c>
      <c r="CB221" s="197">
        <f t="shared" si="2076"/>
        <v>29999999.670000002</v>
      </c>
      <c r="CC221" s="197">
        <f t="shared" si="2076"/>
        <v>21973333</v>
      </c>
      <c r="CD221" s="197">
        <f t="shared" si="2076"/>
        <v>0</v>
      </c>
      <c r="CE221" s="197">
        <f t="shared" si="2076"/>
        <v>0</v>
      </c>
      <c r="CF221" s="197">
        <f t="shared" si="2076"/>
        <v>0</v>
      </c>
      <c r="CG221" s="197">
        <f t="shared" si="2076"/>
        <v>0</v>
      </c>
      <c r="CH221" s="197">
        <f t="shared" si="2076"/>
        <v>0</v>
      </c>
      <c r="CI221" s="197">
        <f t="shared" si="2076"/>
        <v>0</v>
      </c>
      <c r="CJ221" s="197">
        <f t="shared" si="2076"/>
        <v>0</v>
      </c>
      <c r="CK221" s="197">
        <f t="shared" si="2076"/>
        <v>0</v>
      </c>
      <c r="CL221" s="197">
        <f t="shared" si="2076"/>
        <v>0</v>
      </c>
      <c r="CM221" s="197">
        <f t="shared" si="2076"/>
        <v>0</v>
      </c>
      <c r="CN221" s="197">
        <f t="shared" si="2076"/>
        <v>0</v>
      </c>
      <c r="CO221" s="197">
        <f t="shared" si="2076"/>
        <v>0</v>
      </c>
      <c r="CP221" s="197">
        <f t="shared" si="2076"/>
        <v>0</v>
      </c>
      <c r="CQ221" s="197">
        <f t="shared" si="2076"/>
        <v>0</v>
      </c>
      <c r="CR221" s="197">
        <f t="shared" si="2076"/>
        <v>0</v>
      </c>
      <c r="CS221" s="197">
        <f t="shared" si="2076"/>
        <v>0</v>
      </c>
      <c r="CT221" s="197">
        <f t="shared" si="2076"/>
        <v>0</v>
      </c>
      <c r="CU221" s="197">
        <f t="shared" si="2076"/>
        <v>0</v>
      </c>
      <c r="CV221" s="197">
        <f t="shared" si="2076"/>
        <v>216307604</v>
      </c>
      <c r="CW221" s="197">
        <f t="shared" si="2076"/>
        <v>274307604</v>
      </c>
      <c r="CX221" s="197">
        <f t="shared" si="2076"/>
        <v>254422333.32999998</v>
      </c>
      <c r="CY221" s="197">
        <f t="shared" si="2076"/>
        <v>247939000</v>
      </c>
      <c r="CZ221" s="197">
        <f t="shared" si="2076"/>
        <v>0</v>
      </c>
      <c r="DA221" s="197">
        <f t="shared" si="2076"/>
        <v>0</v>
      </c>
      <c r="DB221" s="197">
        <f t="shared" si="2076"/>
        <v>0</v>
      </c>
      <c r="DC221" s="197">
        <f t="shared" si="2076"/>
        <v>0</v>
      </c>
      <c r="DD221" s="197">
        <f t="shared" si="2076"/>
        <v>0</v>
      </c>
      <c r="DE221" s="197">
        <f t="shared" si="2076"/>
        <v>246307604</v>
      </c>
      <c r="DF221" s="197">
        <f t="shared" si="2076"/>
        <v>404307604</v>
      </c>
      <c r="DG221" s="197">
        <f t="shared" si="2076"/>
        <v>384422333</v>
      </c>
      <c r="DH221" s="197">
        <f t="shared" si="2076"/>
        <v>369912333</v>
      </c>
      <c r="DI221" s="197">
        <f t="shared" si="2076"/>
        <v>0</v>
      </c>
      <c r="DJ221" s="197">
        <f t="shared" si="2076"/>
        <v>0</v>
      </c>
      <c r="DK221" s="197">
        <f t="shared" si="2076"/>
        <v>0</v>
      </c>
      <c r="DL221" s="197">
        <f t="shared" si="2076"/>
        <v>0</v>
      </c>
      <c r="DM221" s="197">
        <f t="shared" si="2076"/>
        <v>0</v>
      </c>
      <c r="DN221" s="197">
        <f t="shared" si="2076"/>
        <v>0</v>
      </c>
      <c r="DO221" s="197">
        <f t="shared" si="2076"/>
        <v>0</v>
      </c>
      <c r="DP221" s="197">
        <f t="shared" si="2076"/>
        <v>0</v>
      </c>
      <c r="DQ221" s="197">
        <f t="shared" si="2076"/>
        <v>0</v>
      </c>
      <c r="DR221" s="197">
        <f t="shared" si="2076"/>
        <v>0</v>
      </c>
      <c r="DS221" s="197">
        <f t="shared" si="2076"/>
        <v>30000000</v>
      </c>
      <c r="DT221" s="197">
        <f t="shared" si="2076"/>
        <v>0</v>
      </c>
      <c r="DU221" s="197">
        <f t="shared" si="2076"/>
        <v>0</v>
      </c>
      <c r="DV221" s="197">
        <f t="shared" si="2076"/>
        <v>0</v>
      </c>
      <c r="DW221" s="197">
        <f t="shared" si="2076"/>
        <v>0</v>
      </c>
      <c r="DX221" s="197">
        <f t="shared" si="2076"/>
        <v>0</v>
      </c>
      <c r="DY221" s="197">
        <f t="shared" ref="DY221:EW221" si="2077">SUM(DY222:DY225)</f>
        <v>0</v>
      </c>
      <c r="DZ221" s="197">
        <f t="shared" si="2077"/>
        <v>0</v>
      </c>
      <c r="EA221" s="197">
        <f t="shared" si="2077"/>
        <v>0</v>
      </c>
      <c r="EB221" s="197">
        <f t="shared" si="2077"/>
        <v>0</v>
      </c>
      <c r="EC221" s="197">
        <f t="shared" si="2077"/>
        <v>0</v>
      </c>
      <c r="ED221" s="197">
        <f t="shared" si="2077"/>
        <v>0</v>
      </c>
      <c r="EE221" s="197">
        <f t="shared" si="2077"/>
        <v>0</v>
      </c>
      <c r="EF221" s="197">
        <f t="shared" si="2077"/>
        <v>0</v>
      </c>
      <c r="EG221" s="197">
        <f t="shared" si="2077"/>
        <v>0</v>
      </c>
      <c r="EH221" s="197">
        <f t="shared" si="2077"/>
        <v>0</v>
      </c>
      <c r="EI221" s="197">
        <f t="shared" si="2077"/>
        <v>0</v>
      </c>
      <c r="EJ221" s="197">
        <f t="shared" si="2077"/>
        <v>0</v>
      </c>
      <c r="EK221" s="197">
        <f t="shared" si="2077"/>
        <v>0</v>
      </c>
      <c r="EL221" s="197">
        <f t="shared" si="2077"/>
        <v>0</v>
      </c>
      <c r="EM221" s="197">
        <f t="shared" si="2077"/>
        <v>0</v>
      </c>
      <c r="EN221" s="197">
        <f t="shared" si="2077"/>
        <v>222796832.99691775</v>
      </c>
      <c r="EO221" s="197">
        <f t="shared" si="2077"/>
        <v>273927352</v>
      </c>
      <c r="EP221" s="197">
        <f t="shared" si="2077"/>
        <v>263497333</v>
      </c>
      <c r="EQ221" s="197">
        <f t="shared" si="2077"/>
        <v>263497333</v>
      </c>
      <c r="ER221" s="197">
        <f t="shared" si="2077"/>
        <v>0</v>
      </c>
      <c r="ES221" s="197">
        <f t="shared" si="2077"/>
        <v>0</v>
      </c>
      <c r="ET221" s="197">
        <f t="shared" si="2077"/>
        <v>0</v>
      </c>
      <c r="EU221" s="197">
        <f t="shared" si="2077"/>
        <v>0</v>
      </c>
      <c r="EV221" s="197">
        <f t="shared" si="2077"/>
        <v>0</v>
      </c>
      <c r="EW221" s="197">
        <f t="shared" si="2077"/>
        <v>252796832.99691775</v>
      </c>
      <c r="EX221" s="197">
        <f t="shared" ref="EX221:IW221" si="2078">SUM(EX222:EX225)</f>
        <v>273927352</v>
      </c>
      <c r="EY221" s="197">
        <f t="shared" si="2078"/>
        <v>263497333</v>
      </c>
      <c r="EZ221" s="197">
        <f t="shared" si="2078"/>
        <v>263497333</v>
      </c>
      <c r="FA221" s="197">
        <f t="shared" si="2078"/>
        <v>0</v>
      </c>
      <c r="FB221" s="197">
        <f t="shared" si="2078"/>
        <v>0</v>
      </c>
      <c r="FC221" s="197">
        <f t="shared" si="2078"/>
        <v>0</v>
      </c>
      <c r="FD221" s="197">
        <f t="shared" si="2078"/>
        <v>0</v>
      </c>
      <c r="FE221" s="197">
        <f t="shared" si="2078"/>
        <v>0</v>
      </c>
      <c r="FF221" s="197">
        <f t="shared" si="2078"/>
        <v>0</v>
      </c>
      <c r="FG221" s="197">
        <f t="shared" si="2078"/>
        <v>0</v>
      </c>
      <c r="FH221" s="197">
        <f t="shared" si="2078"/>
        <v>0</v>
      </c>
      <c r="FI221" s="197">
        <f t="shared" si="2078"/>
        <v>0</v>
      </c>
      <c r="FJ221" s="197">
        <f t="shared" si="2078"/>
        <v>0</v>
      </c>
      <c r="FK221" s="197">
        <f t="shared" si="2078"/>
        <v>0</v>
      </c>
      <c r="FL221" s="197">
        <f t="shared" si="2078"/>
        <v>20000000</v>
      </c>
      <c r="FM221" s="197">
        <f t="shared" si="2078"/>
        <v>0</v>
      </c>
      <c r="FN221" s="197">
        <f t="shared" si="2078"/>
        <v>0</v>
      </c>
      <c r="FO221" s="197">
        <f t="shared" si="2078"/>
        <v>0</v>
      </c>
      <c r="FP221" s="197">
        <f t="shared" si="2078"/>
        <v>0</v>
      </c>
      <c r="FQ221" s="197">
        <f t="shared" si="2078"/>
        <v>0</v>
      </c>
      <c r="FR221" s="197">
        <f t="shared" si="2078"/>
        <v>0</v>
      </c>
      <c r="FS221" s="197">
        <f t="shared" si="2078"/>
        <v>0</v>
      </c>
      <c r="FT221" s="197">
        <f t="shared" si="2078"/>
        <v>0</v>
      </c>
      <c r="FU221" s="197">
        <f t="shared" si="2078"/>
        <v>0</v>
      </c>
      <c r="FV221" s="197">
        <f t="shared" si="2078"/>
        <v>0</v>
      </c>
      <c r="FW221" s="197">
        <f t="shared" si="2078"/>
        <v>0</v>
      </c>
      <c r="FX221" s="197">
        <f t="shared" si="2078"/>
        <v>0</v>
      </c>
      <c r="FY221" s="197">
        <f t="shared" si="2078"/>
        <v>0</v>
      </c>
      <c r="FZ221" s="197">
        <f t="shared" si="2078"/>
        <v>0</v>
      </c>
      <c r="GA221" s="197">
        <f t="shared" si="2078"/>
        <v>0</v>
      </c>
      <c r="GB221" s="197">
        <f t="shared" si="2078"/>
        <v>0</v>
      </c>
      <c r="GC221" s="197">
        <f t="shared" si="2078"/>
        <v>0</v>
      </c>
      <c r="GD221" s="197">
        <f t="shared" si="2078"/>
        <v>0</v>
      </c>
      <c r="GE221" s="197">
        <f t="shared" si="2078"/>
        <v>0</v>
      </c>
      <c r="GF221" s="197">
        <f t="shared" si="2078"/>
        <v>0</v>
      </c>
      <c r="GG221" s="197">
        <f t="shared" si="2078"/>
        <v>0</v>
      </c>
      <c r="GH221" s="197">
        <f t="shared" si="2078"/>
        <v>0</v>
      </c>
      <c r="GI221" s="197">
        <f t="shared" si="2078"/>
        <v>0</v>
      </c>
      <c r="GJ221" s="197">
        <f t="shared" si="2078"/>
        <v>0</v>
      </c>
      <c r="GK221" s="197">
        <f t="shared" si="2078"/>
        <v>229480737.99512923</v>
      </c>
      <c r="GL221" s="197">
        <f t="shared" si="2078"/>
        <v>317416251</v>
      </c>
      <c r="GM221" s="197">
        <f t="shared" si="2078"/>
        <v>270315500</v>
      </c>
      <c r="GN221" s="197">
        <f t="shared" si="2078"/>
        <v>270315500</v>
      </c>
      <c r="GO221" s="197">
        <f t="shared" si="2078"/>
        <v>0</v>
      </c>
      <c r="GP221" s="197">
        <f t="shared" si="2078"/>
        <v>0</v>
      </c>
      <c r="GQ221" s="197">
        <f t="shared" si="2078"/>
        <v>0</v>
      </c>
      <c r="GR221" s="197">
        <f t="shared" si="2078"/>
        <v>0</v>
      </c>
      <c r="GS221" s="197">
        <f t="shared" si="2078"/>
        <v>0</v>
      </c>
      <c r="GT221" s="197">
        <f t="shared" si="2078"/>
        <v>0</v>
      </c>
      <c r="GU221" s="197">
        <f t="shared" si="2078"/>
        <v>249480737.99512923</v>
      </c>
      <c r="GV221" s="197">
        <f t="shared" si="2078"/>
        <v>317416251</v>
      </c>
      <c r="GW221" s="197">
        <f t="shared" si="2078"/>
        <v>270315500</v>
      </c>
      <c r="GX221" s="197">
        <f t="shared" si="2078"/>
        <v>270315500</v>
      </c>
      <c r="GY221" s="39">
        <f t="shared" si="2078"/>
        <v>0</v>
      </c>
      <c r="GZ221" s="38">
        <f t="shared" si="2078"/>
        <v>0</v>
      </c>
      <c r="HA221" s="197">
        <f t="shared" si="2078"/>
        <v>0</v>
      </c>
      <c r="HB221" s="197">
        <f t="shared" si="2078"/>
        <v>0</v>
      </c>
      <c r="HC221" s="197">
        <f t="shared" si="2078"/>
        <v>0</v>
      </c>
      <c r="HD221" s="197">
        <f t="shared" si="2078"/>
        <v>0</v>
      </c>
      <c r="HE221" s="197">
        <f t="shared" si="2078"/>
        <v>0</v>
      </c>
      <c r="HF221" s="197">
        <f t="shared" si="2078"/>
        <v>100000000</v>
      </c>
      <c r="HG221" s="197">
        <f t="shared" si="2078"/>
        <v>100000000</v>
      </c>
      <c r="HH221" s="197">
        <f t="shared" si="2078"/>
        <v>100000000</v>
      </c>
      <c r="HI221" s="197">
        <f t="shared" si="2078"/>
        <v>0</v>
      </c>
      <c r="HJ221" s="197">
        <f t="shared" si="2078"/>
        <v>120000000</v>
      </c>
      <c r="HK221" s="197">
        <f t="shared" si="2078"/>
        <v>70000000</v>
      </c>
      <c r="HL221" s="197">
        <f t="shared" si="2078"/>
        <v>57132999.670000002</v>
      </c>
      <c r="HM221" s="197">
        <f t="shared" si="2078"/>
        <v>49106333</v>
      </c>
      <c r="HN221" s="197">
        <f t="shared" si="2078"/>
        <v>0</v>
      </c>
      <c r="HO221" s="197">
        <f t="shared" si="2078"/>
        <v>0</v>
      </c>
      <c r="HP221" s="197">
        <f t="shared" si="2078"/>
        <v>0</v>
      </c>
      <c r="HQ221" s="197">
        <f t="shared" si="2078"/>
        <v>0</v>
      </c>
      <c r="HR221" s="197">
        <f t="shared" si="2078"/>
        <v>0</v>
      </c>
      <c r="HS221" s="197">
        <f t="shared" si="2078"/>
        <v>0</v>
      </c>
      <c r="HT221" s="197">
        <f t="shared" si="2078"/>
        <v>0</v>
      </c>
      <c r="HU221" s="197">
        <f t="shared" si="2078"/>
        <v>0</v>
      </c>
      <c r="HV221" s="197">
        <f t="shared" si="2078"/>
        <v>0</v>
      </c>
      <c r="HW221" s="197">
        <f t="shared" si="2078"/>
        <v>0</v>
      </c>
      <c r="HX221" s="197">
        <f t="shared" si="2078"/>
        <v>0</v>
      </c>
      <c r="HY221" s="197">
        <f t="shared" si="2078"/>
        <v>0</v>
      </c>
      <c r="HZ221" s="197">
        <f t="shared" si="2078"/>
        <v>0</v>
      </c>
      <c r="IA221" s="197">
        <f t="shared" si="2078"/>
        <v>0</v>
      </c>
      <c r="IB221" s="197">
        <f t="shared" si="2078"/>
        <v>0</v>
      </c>
      <c r="IC221" s="197">
        <f t="shared" si="2078"/>
        <v>0</v>
      </c>
      <c r="ID221" s="197">
        <f t="shared" si="2078"/>
        <v>0</v>
      </c>
      <c r="IE221" s="197">
        <f t="shared" si="2078"/>
        <v>0</v>
      </c>
      <c r="IF221" s="197">
        <f t="shared" si="2078"/>
        <v>0</v>
      </c>
      <c r="IG221" s="197">
        <f t="shared" si="2078"/>
        <v>0</v>
      </c>
      <c r="IH221" s="197">
        <f t="shared" si="2078"/>
        <v>0</v>
      </c>
      <c r="II221" s="197">
        <f t="shared" si="2078"/>
        <v>878592557.99204695</v>
      </c>
      <c r="IJ221" s="197">
        <f t="shared" si="2078"/>
        <v>1075658590</v>
      </c>
      <c r="IK221" s="197">
        <f t="shared" si="2078"/>
        <v>958380046.32999992</v>
      </c>
      <c r="IL221" s="197">
        <f t="shared" si="2078"/>
        <v>951896713</v>
      </c>
      <c r="IM221" s="197">
        <f t="shared" si="2078"/>
        <v>0</v>
      </c>
      <c r="IN221" s="197">
        <f t="shared" si="2078"/>
        <v>0</v>
      </c>
      <c r="IO221" s="197">
        <f t="shared" si="2078"/>
        <v>0</v>
      </c>
      <c r="IP221" s="197">
        <f t="shared" si="2078"/>
        <v>0</v>
      </c>
      <c r="IQ221" s="197">
        <f t="shared" si="2078"/>
        <v>0</v>
      </c>
      <c r="IR221" s="197">
        <f t="shared" si="2078"/>
        <v>0</v>
      </c>
      <c r="IS221" s="197">
        <f t="shared" si="2078"/>
        <v>998592557.99204695</v>
      </c>
      <c r="IT221" s="197">
        <f t="shared" si="2078"/>
        <v>1245658590</v>
      </c>
      <c r="IU221" s="197">
        <f t="shared" si="2078"/>
        <v>1115513046</v>
      </c>
      <c r="IV221" s="197">
        <f t="shared" si="2078"/>
        <v>1101003046</v>
      </c>
      <c r="IW221" s="197">
        <f t="shared" si="2078"/>
        <v>0</v>
      </c>
    </row>
    <row r="222" spans="1:257" ht="202.5" customHeight="1" x14ac:dyDescent="0.2">
      <c r="A222" s="346"/>
      <c r="B222" s="346"/>
      <c r="C222" s="299">
        <v>37</v>
      </c>
      <c r="D222" s="269" t="s">
        <v>536</v>
      </c>
      <c r="E222" s="273" t="s">
        <v>537</v>
      </c>
      <c r="F222" s="289">
        <v>0.6</v>
      </c>
      <c r="G222" s="273">
        <v>154</v>
      </c>
      <c r="H222" s="848" t="s">
        <v>538</v>
      </c>
      <c r="I222" s="282" t="s">
        <v>539</v>
      </c>
      <c r="J222" s="372" t="s">
        <v>444</v>
      </c>
      <c r="K222" s="601">
        <v>2</v>
      </c>
      <c r="L222" s="567" t="s">
        <v>58</v>
      </c>
      <c r="M222" s="272" t="s">
        <v>53</v>
      </c>
      <c r="N222" s="299">
        <v>5</v>
      </c>
      <c r="O222" s="559">
        <v>5</v>
      </c>
      <c r="P222" s="569">
        <v>5</v>
      </c>
      <c r="Q222" s="567">
        <v>5</v>
      </c>
      <c r="R222" s="275"/>
      <c r="S222" s="565">
        <v>4</v>
      </c>
      <c r="T222" s="583">
        <v>5</v>
      </c>
      <c r="U222" s="583"/>
      <c r="V222" s="591">
        <v>5</v>
      </c>
      <c r="W222" s="583">
        <v>5</v>
      </c>
      <c r="X222" s="584"/>
      <c r="Y222" s="767">
        <v>5</v>
      </c>
      <c r="Z222" s="602">
        <f>BM222/BM221</f>
        <v>0.11999645626465359</v>
      </c>
      <c r="AA222" s="294">
        <v>3</v>
      </c>
      <c r="AB222" s="374" t="s">
        <v>455</v>
      </c>
      <c r="AC222" s="51"/>
      <c r="AD222" s="47"/>
      <c r="AE222" s="48"/>
      <c r="AF222" s="48"/>
      <c r="AG222" s="51"/>
      <c r="AH222" s="47"/>
      <c r="AI222" s="47"/>
      <c r="AJ222" s="47"/>
      <c r="AK222" s="51"/>
      <c r="AL222" s="47"/>
      <c r="AM222" s="47"/>
      <c r="AN222" s="47"/>
      <c r="AO222" s="51"/>
      <c r="AP222" s="47"/>
      <c r="AQ222" s="47"/>
      <c r="AR222" s="47"/>
      <c r="AS222" s="51"/>
      <c r="AT222" s="47"/>
      <c r="AU222" s="48"/>
      <c r="AV222" s="48"/>
      <c r="AW222" s="51"/>
      <c r="AX222" s="47"/>
      <c r="AY222" s="47"/>
      <c r="AZ222" s="47"/>
      <c r="BA222" s="51"/>
      <c r="BB222" s="47"/>
      <c r="BC222" s="47"/>
      <c r="BD222" s="47"/>
      <c r="BE222" s="46">
        <v>30000000</v>
      </c>
      <c r="BF222" s="42">
        <v>30000000</v>
      </c>
      <c r="BG222" s="41">
        <v>24762143</v>
      </c>
      <c r="BH222" s="48">
        <v>24762143</v>
      </c>
      <c r="BI222" s="51"/>
      <c r="BJ222" s="47"/>
      <c r="BK222" s="47"/>
      <c r="BL222" s="47"/>
      <c r="BM222" s="40">
        <f>+AC222+AG222+AK222+AO222+AS222+AW222+BA222+BE222+BI222</f>
        <v>30000000</v>
      </c>
      <c r="BN222" s="41">
        <f t="shared" ref="BN222:BP224" si="2079">AD222+AH222+AL222+AP222+AT222+AX222+BB222+BF222+BJ222</f>
        <v>30000000</v>
      </c>
      <c r="BO222" s="41">
        <f t="shared" si="2079"/>
        <v>24762143</v>
      </c>
      <c r="BP222" s="41">
        <f t="shared" si="2079"/>
        <v>24762143</v>
      </c>
      <c r="BQ222" s="87"/>
      <c r="BR222" s="87"/>
      <c r="BS222" s="87"/>
      <c r="BT222" s="87"/>
      <c r="BU222" s="87"/>
      <c r="BV222" s="86">
        <v>100000000</v>
      </c>
      <c r="BW222" s="87">
        <v>100000000</v>
      </c>
      <c r="BX222" s="87">
        <v>100000000</v>
      </c>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8">
        <v>29500000</v>
      </c>
      <c r="CW222" s="87">
        <v>59500000</v>
      </c>
      <c r="CX222" s="87">
        <v>57810000</v>
      </c>
      <c r="CY222" s="87">
        <v>57810000</v>
      </c>
      <c r="CZ222" s="87"/>
      <c r="DA222" s="87"/>
      <c r="DB222" s="87"/>
      <c r="DC222" s="87"/>
      <c r="DD222" s="87"/>
      <c r="DE222" s="82">
        <f t="shared" ref="DE222:DH225" si="2080">BQ222+BU222+BZ222+CE222+CI222+CM222+CQ222+CV222+DA222</f>
        <v>29500000</v>
      </c>
      <c r="DF222" s="102">
        <f t="shared" si="2080"/>
        <v>159500000</v>
      </c>
      <c r="DG222" s="102">
        <f t="shared" si="2080"/>
        <v>157810000</v>
      </c>
      <c r="DH222" s="102">
        <f t="shared" si="2080"/>
        <v>157810000</v>
      </c>
      <c r="DI222" s="102"/>
      <c r="DJ222" s="88"/>
      <c r="DK222" s="57"/>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57">
        <v>30300000</v>
      </c>
      <c r="EO222" s="57">
        <v>86385271</v>
      </c>
      <c r="EP222" s="57">
        <v>82709271</v>
      </c>
      <c r="EQ222" s="57">
        <v>82709271</v>
      </c>
      <c r="ER222" s="57"/>
      <c r="ES222" s="88"/>
      <c r="ET222" s="87"/>
      <c r="EU222" s="87"/>
      <c r="EV222" s="87"/>
      <c r="EW222" s="82">
        <f t="shared" ref="EW222:EX225" si="2081">DJ222+DN222+DS222+DX222+EB222+EF222+EJ222+EN222+ES222</f>
        <v>30300000</v>
      </c>
      <c r="EX222" s="90">
        <f t="shared" si="2081"/>
        <v>86385271</v>
      </c>
      <c r="EY222" s="90">
        <f t="shared" ref="EY222:EZ225" si="2082">DL222+DP222+DU222+DZ222+ED222+EH222+EL222+EP222+EU222</f>
        <v>82709271</v>
      </c>
      <c r="EZ222" s="90">
        <f t="shared" si="2082"/>
        <v>82709271</v>
      </c>
      <c r="FA222" s="173"/>
      <c r="FB222" s="87"/>
      <c r="FC222" s="88"/>
      <c r="FD222" s="88"/>
      <c r="FE222" s="88"/>
      <c r="FF222" s="133"/>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v>29900000</v>
      </c>
      <c r="GL222" s="87">
        <v>58000000</v>
      </c>
      <c r="GM222" s="87">
        <v>57906767</v>
      </c>
      <c r="GN222" s="87">
        <v>57906767</v>
      </c>
      <c r="GO222" s="87"/>
      <c r="GP222" s="87"/>
      <c r="GQ222" s="87"/>
      <c r="GR222" s="87"/>
      <c r="GS222" s="87"/>
      <c r="GT222" s="87"/>
      <c r="GU222" s="82">
        <f t="shared" ref="GU222:GY225" si="2083">FB222+FG222+FL222+FQ222+FV222+GA222+GF222+GK222+GP222</f>
        <v>29900000</v>
      </c>
      <c r="GV222" s="82">
        <f t="shared" ref="GV222" si="2084">FC222+FH222+FM222+FR222+FW222+GB222+GG222+GL222+GQ222</f>
        <v>58000000</v>
      </c>
      <c r="GW222" s="82">
        <f t="shared" ref="GW222" si="2085">FD222+FI222+FN222+FS222+FX222+GC222+GH222+GM222+GR222</f>
        <v>57906767</v>
      </c>
      <c r="GX222" s="82">
        <f t="shared" ref="GX222" si="2086">FE222+FJ222+FO222+FT222+FY222+GD222+GI222+GN222+GS222</f>
        <v>57906767</v>
      </c>
      <c r="GY222" s="792">
        <f t="shared" si="2083"/>
        <v>0</v>
      </c>
      <c r="GZ222" s="792">
        <f t="shared" ref="GZ222:GZ225" si="2087">AC222+BQ222+DJ222+FB222</f>
        <v>0</v>
      </c>
      <c r="HA222" s="792">
        <f t="shared" ref="HA222:HA225" si="2088">AD222+BR222+DK222+FC222</f>
        <v>0</v>
      </c>
      <c r="HB222" s="792">
        <f t="shared" ref="HB222:HB225" si="2089">AE222+BS222+DL222+FD222</f>
        <v>0</v>
      </c>
      <c r="HC222" s="792">
        <f t="shared" ref="HC222:HC225" si="2090">AF222+BT222+DM222+FE222</f>
        <v>0</v>
      </c>
      <c r="HD222" s="792">
        <f t="shared" ref="HD222:HD225" si="2091">FF222</f>
        <v>0</v>
      </c>
      <c r="HE222" s="792">
        <f t="shared" ref="HE222:HE225" si="2092">AG222+BU222+DN222+FG222</f>
        <v>0</v>
      </c>
      <c r="HF222" s="792">
        <f t="shared" ref="HF222:HF225" si="2093">AH222+BV222+DO222+FH222</f>
        <v>100000000</v>
      </c>
      <c r="HG222" s="792">
        <f t="shared" ref="HG222:HG225" si="2094">AI222+BW222+DP222+FI222</f>
        <v>100000000</v>
      </c>
      <c r="HH222" s="792">
        <f>AJ222+BX222+DQ222+FJ222</f>
        <v>100000000</v>
      </c>
      <c r="HI222" s="792">
        <f t="shared" ref="HI222:HI225" si="2095">BY222+DR222+FK222</f>
        <v>0</v>
      </c>
      <c r="HJ222" s="792">
        <f t="shared" ref="HJ222:HJ225" si="2096">AK222+BZ222+DS222+FL222</f>
        <v>0</v>
      </c>
      <c r="HK222" s="792">
        <f t="shared" ref="HK222:HK225" si="2097">AL222+CA222+DT222+FM222</f>
        <v>0</v>
      </c>
      <c r="HL222" s="792">
        <f t="shared" ref="HL222:HL225" si="2098">AM222+CB222+DU222+FN222</f>
        <v>0</v>
      </c>
      <c r="HM222" s="792">
        <f>AN222+CC222+DV222+FO222</f>
        <v>0</v>
      </c>
      <c r="HN222" s="792">
        <f t="shared" ref="HN222:HN225" si="2099">CD222+DW222+FP222</f>
        <v>0</v>
      </c>
      <c r="HO222" s="792">
        <f t="shared" ref="HO222:HO225" si="2100">AO222+CE222+DX222+FQ222</f>
        <v>0</v>
      </c>
      <c r="HP222" s="792">
        <f t="shared" ref="HP222:HP225" si="2101">AP222+CF222+DY222+FR222</f>
        <v>0</v>
      </c>
      <c r="HQ222" s="792">
        <f t="shared" ref="HQ222:HQ225" si="2102">AQ222+CG222+DZ222+FS222</f>
        <v>0</v>
      </c>
      <c r="HR222" s="792">
        <f>FT222+EA222+CH222+AR222</f>
        <v>0</v>
      </c>
      <c r="HS222" s="792">
        <f t="shared" ref="HS222:HS225" si="2103">FU222</f>
        <v>0</v>
      </c>
      <c r="HT222" s="792">
        <f t="shared" ref="HT222:HT225" si="2104">AS222+CI222+EB222+FV222</f>
        <v>0</v>
      </c>
      <c r="HU222" s="792">
        <f t="shared" ref="HU222:HU225" si="2105">AT222+CJ222+EC222+FW222</f>
        <v>0</v>
      </c>
      <c r="HV222" s="792">
        <f t="shared" ref="HV222:HV225" si="2106">AU222+CK222+ED222+FX222</f>
        <v>0</v>
      </c>
      <c r="HW222" s="792">
        <f t="shared" ref="HW222:HW225" si="2107">AV222+CL222+EE222+FY222</f>
        <v>0</v>
      </c>
      <c r="HX222" s="792">
        <f t="shared" ref="HX222:HX225" si="2108">FZ222</f>
        <v>0</v>
      </c>
      <c r="HY222" s="792">
        <f t="shared" ref="HY222:HY225" si="2109">AW222+CM222+EF222+GA222</f>
        <v>0</v>
      </c>
      <c r="HZ222" s="792">
        <f t="shared" ref="HZ222:HZ225" si="2110">AX222+CN222+EG222+GB222</f>
        <v>0</v>
      </c>
      <c r="IA222" s="792">
        <f t="shared" ref="IA222:IA225" si="2111">AY222+CO222+EH222+GC222</f>
        <v>0</v>
      </c>
      <c r="IB222" s="792">
        <f t="shared" ref="IB222:IB225" si="2112">AZ222+CP222+EI222+GD222</f>
        <v>0</v>
      </c>
      <c r="IC222" s="792">
        <f t="shared" ref="IC222:IC225" si="2113">GE222</f>
        <v>0</v>
      </c>
      <c r="ID222" s="792">
        <f t="shared" ref="ID222:ID225" si="2114">BA222+CQ222+EJ222+GF222</f>
        <v>0</v>
      </c>
      <c r="IE222" s="792">
        <f t="shared" ref="IE222:IE225" si="2115">BB222+CR222+EK222+GG222</f>
        <v>0</v>
      </c>
      <c r="IF222" s="792">
        <f t="shared" ref="IF222:IF225" si="2116">BC222+CS222+EL222+GH222</f>
        <v>0</v>
      </c>
      <c r="IG222" s="792">
        <f t="shared" ref="IG222:IG225" si="2117">BD222+CT222+EM222+GI222</f>
        <v>0</v>
      </c>
      <c r="IH222" s="792">
        <f t="shared" ref="IH222:IH225" si="2118">CU222+GJ222</f>
        <v>0</v>
      </c>
      <c r="II222" s="792">
        <f t="shared" ref="II222:II225" si="2119">BE222+CV222+EN222+GK222</f>
        <v>119700000</v>
      </c>
      <c r="IJ222" s="792">
        <f t="shared" ref="IJ222:IJ225" si="2120">BF222+CW222+EO222+GL222</f>
        <v>233885271</v>
      </c>
      <c r="IK222" s="792">
        <f t="shared" ref="IK222:IK225" si="2121">BG222+CX222+EP222+GM222</f>
        <v>223188181</v>
      </c>
      <c r="IL222" s="792">
        <f>GN222+EQ222+CY222+BH222</f>
        <v>223188181</v>
      </c>
      <c r="IM222" s="792">
        <f t="shared" ref="IM222:IM225" si="2122">CZ222+ER222+GO222</f>
        <v>0</v>
      </c>
      <c r="IN222" s="792">
        <f t="shared" ref="IN222:IN225" si="2123">BI222+DA222+ES222+GP222</f>
        <v>0</v>
      </c>
      <c r="IO222" s="792"/>
      <c r="IP222" s="792"/>
      <c r="IQ222" s="792"/>
      <c r="IR222" s="792"/>
      <c r="IS222" s="792">
        <f t="shared" ref="IS222:IS225" si="2124">GZ222+HE222+HJ222+HO222+HT222+HY222+ID222+II222+IN222</f>
        <v>119700000</v>
      </c>
      <c r="IT222" s="792">
        <f t="shared" ref="IT222:IT225" si="2125">HA222+HF222+HK222+HP222+HU222+HZ222+IE222+IJ222+IO222</f>
        <v>333885271</v>
      </c>
      <c r="IU222" s="792">
        <f t="shared" ref="IU222:IU225" si="2126">HB222+HG222+HL222+HQ222+HV222+IA222+IF222+IK222+IP222</f>
        <v>323188181</v>
      </c>
      <c r="IV222" s="792">
        <f>HC222+HH222+HM222+HR222+HW222+IB222+IG222+IL222+IQ222</f>
        <v>323188181</v>
      </c>
      <c r="IW222" s="793">
        <f t="shared" ref="IW222:IW225" si="2127">HD222+HI222+HN222+HS222+HX222+IC222+IH222+IM222+IR222</f>
        <v>0</v>
      </c>
    </row>
    <row r="223" spans="1:257" ht="323.25" customHeight="1" x14ac:dyDescent="0.2">
      <c r="A223" s="346"/>
      <c r="B223" s="346"/>
      <c r="C223" s="299">
        <v>13</v>
      </c>
      <c r="D223" s="269" t="s">
        <v>540</v>
      </c>
      <c r="E223" s="408" t="s">
        <v>541</v>
      </c>
      <c r="F223" s="267" t="s">
        <v>542</v>
      </c>
      <c r="G223" s="273">
        <v>155</v>
      </c>
      <c r="H223" s="848" t="s">
        <v>543</v>
      </c>
      <c r="I223" s="282" t="s">
        <v>544</v>
      </c>
      <c r="J223" s="372" t="s">
        <v>444</v>
      </c>
      <c r="K223" s="601">
        <v>2</v>
      </c>
      <c r="L223" s="584" t="s">
        <v>58</v>
      </c>
      <c r="M223" s="272">
        <v>0</v>
      </c>
      <c r="N223" s="299">
        <v>1</v>
      </c>
      <c r="O223" s="559">
        <v>1</v>
      </c>
      <c r="P223" s="569">
        <v>1</v>
      </c>
      <c r="Q223" s="567">
        <v>1</v>
      </c>
      <c r="R223" s="275"/>
      <c r="S223" s="593">
        <v>0.8</v>
      </c>
      <c r="T223" s="567">
        <v>1</v>
      </c>
      <c r="U223" s="567"/>
      <c r="V223" s="565">
        <v>1</v>
      </c>
      <c r="W223" s="567">
        <v>1</v>
      </c>
      <c r="X223" s="584"/>
      <c r="Y223" s="767">
        <v>1</v>
      </c>
      <c r="Z223" s="602">
        <f>BM223/BM221</f>
        <v>0.25999232190674942</v>
      </c>
      <c r="AA223" s="272">
        <v>16</v>
      </c>
      <c r="AB223" s="374" t="s">
        <v>376</v>
      </c>
      <c r="AC223" s="51"/>
      <c r="AD223" s="47"/>
      <c r="AE223" s="48"/>
      <c r="AF223" s="48"/>
      <c r="AG223" s="51"/>
      <c r="AH223" s="47"/>
      <c r="AI223" s="47"/>
      <c r="AJ223" s="47"/>
      <c r="AK223" s="51">
        <v>40000000</v>
      </c>
      <c r="AL223" s="42">
        <v>40000000</v>
      </c>
      <c r="AM223" s="42">
        <v>27133000</v>
      </c>
      <c r="AN223" s="42">
        <v>27133000</v>
      </c>
      <c r="AO223" s="51"/>
      <c r="AP223" s="47"/>
      <c r="AQ223" s="47"/>
      <c r="AR223" s="47"/>
      <c r="AS223" s="51"/>
      <c r="AT223" s="47"/>
      <c r="AU223" s="48"/>
      <c r="AV223" s="48"/>
      <c r="AW223" s="51"/>
      <c r="AX223" s="47"/>
      <c r="AY223" s="47"/>
      <c r="AZ223" s="47"/>
      <c r="BA223" s="51"/>
      <c r="BB223" s="47"/>
      <c r="BC223" s="47"/>
      <c r="BD223" s="47"/>
      <c r="BE223" s="46">
        <v>25000000</v>
      </c>
      <c r="BF223" s="42">
        <v>25000000</v>
      </c>
      <c r="BG223" s="48">
        <v>15957857</v>
      </c>
      <c r="BH223" s="48">
        <v>15957857</v>
      </c>
      <c r="BI223" s="51"/>
      <c r="BJ223" s="47"/>
      <c r="BK223" s="47"/>
      <c r="BL223" s="47"/>
      <c r="BM223" s="40">
        <f>+AC223+AG223+AK223+AO223+AS223+AW223+BA223+BE223+BI223</f>
        <v>65000000</v>
      </c>
      <c r="BN223" s="41">
        <f t="shared" si="2079"/>
        <v>65000000</v>
      </c>
      <c r="BO223" s="41">
        <f t="shared" si="2079"/>
        <v>43090857</v>
      </c>
      <c r="BP223" s="41">
        <f t="shared" si="2079"/>
        <v>43090857</v>
      </c>
      <c r="BQ223" s="87"/>
      <c r="BR223" s="87"/>
      <c r="BS223" s="87"/>
      <c r="BT223" s="87"/>
      <c r="BU223" s="87"/>
      <c r="BV223" s="86"/>
      <c r="BW223" s="87"/>
      <c r="BX223" s="87"/>
      <c r="BY223" s="87"/>
      <c r="BZ223" s="87">
        <v>30000000</v>
      </c>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8">
        <v>34000000</v>
      </c>
      <c r="CW223" s="87">
        <v>34000000</v>
      </c>
      <c r="CX223" s="87">
        <v>33940000</v>
      </c>
      <c r="CY223" s="87">
        <v>33940000</v>
      </c>
      <c r="CZ223" s="87"/>
      <c r="DA223" s="87"/>
      <c r="DB223" s="87"/>
      <c r="DC223" s="87"/>
      <c r="DD223" s="87"/>
      <c r="DE223" s="82">
        <f t="shared" si="2080"/>
        <v>64000000</v>
      </c>
      <c r="DF223" s="102">
        <f t="shared" si="2080"/>
        <v>34000000</v>
      </c>
      <c r="DG223" s="102">
        <f t="shared" si="2080"/>
        <v>33940000</v>
      </c>
      <c r="DH223" s="102">
        <f t="shared" si="2080"/>
        <v>33940000</v>
      </c>
      <c r="DI223" s="102"/>
      <c r="DJ223" s="88"/>
      <c r="DK223" s="57"/>
      <c r="DL223" s="88"/>
      <c r="DM223" s="88"/>
      <c r="DN223" s="88"/>
      <c r="DO223" s="88"/>
      <c r="DP223" s="88"/>
      <c r="DQ223" s="88"/>
      <c r="DR223" s="88"/>
      <c r="DS223" s="88">
        <v>30000000</v>
      </c>
      <c r="DT223" s="88"/>
      <c r="DU223" s="88"/>
      <c r="DV223" s="88"/>
      <c r="DW223" s="88"/>
      <c r="DX223" s="88"/>
      <c r="DY223" s="88"/>
      <c r="DZ223" s="88"/>
      <c r="EA223" s="88"/>
      <c r="EB223" s="88"/>
      <c r="EC223" s="88"/>
      <c r="ED223" s="88"/>
      <c r="EE223" s="88"/>
      <c r="EF223" s="88"/>
      <c r="EG223" s="88"/>
      <c r="EH223" s="88"/>
      <c r="EI223" s="88"/>
      <c r="EJ223" s="88"/>
      <c r="EK223" s="88"/>
      <c r="EL223" s="88"/>
      <c r="EM223" s="88"/>
      <c r="EN223" s="57">
        <v>35700000</v>
      </c>
      <c r="EO223" s="57">
        <v>52800000</v>
      </c>
      <c r="EP223" s="57">
        <v>52800000</v>
      </c>
      <c r="EQ223" s="57">
        <v>52800000</v>
      </c>
      <c r="ER223" s="57"/>
      <c r="ES223" s="88"/>
      <c r="ET223" s="87"/>
      <c r="EU223" s="87"/>
      <c r="EV223" s="87"/>
      <c r="EW223" s="82">
        <f t="shared" si="2081"/>
        <v>65700000</v>
      </c>
      <c r="EX223" s="90">
        <f t="shared" si="2081"/>
        <v>52800000</v>
      </c>
      <c r="EY223" s="90">
        <f t="shared" si="2082"/>
        <v>52800000</v>
      </c>
      <c r="EZ223" s="90">
        <f t="shared" si="2082"/>
        <v>52800000</v>
      </c>
      <c r="FA223" s="173"/>
      <c r="FB223" s="87"/>
      <c r="FC223" s="88"/>
      <c r="FD223" s="88"/>
      <c r="FE223" s="88"/>
      <c r="FF223" s="133"/>
      <c r="FG223" s="87"/>
      <c r="FH223" s="87"/>
      <c r="FI223" s="87"/>
      <c r="FJ223" s="87"/>
      <c r="FK223" s="87"/>
      <c r="FL223" s="87">
        <v>20000000</v>
      </c>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v>44800000</v>
      </c>
      <c r="GL223" s="87">
        <v>99500000</v>
      </c>
      <c r="GM223" s="87">
        <v>88308000</v>
      </c>
      <c r="GN223" s="87">
        <v>88308000</v>
      </c>
      <c r="GO223" s="87"/>
      <c r="GP223" s="87"/>
      <c r="GQ223" s="87"/>
      <c r="GR223" s="87"/>
      <c r="GS223" s="87"/>
      <c r="GT223" s="87"/>
      <c r="GU223" s="82">
        <f t="shared" si="2083"/>
        <v>64800000</v>
      </c>
      <c r="GV223" s="82">
        <f t="shared" ref="GV223" si="2128">FC223+FH223+FM223+FR223+FW223+GB223+GG223+GL223+GQ223</f>
        <v>99500000</v>
      </c>
      <c r="GW223" s="82">
        <f t="shared" ref="GW223" si="2129">FD223+FI223+FN223+FS223+FX223+GC223+GH223+GM223+GR223</f>
        <v>88308000</v>
      </c>
      <c r="GX223" s="82">
        <f t="shared" ref="GX223" si="2130">FE223+FJ223+FO223+FT223+FY223+GD223+GI223+GN223+GS223</f>
        <v>88308000</v>
      </c>
      <c r="GY223" s="792">
        <f t="shared" si="2083"/>
        <v>0</v>
      </c>
      <c r="GZ223" s="792">
        <f t="shared" si="2087"/>
        <v>0</v>
      </c>
      <c r="HA223" s="792">
        <f t="shared" si="2088"/>
        <v>0</v>
      </c>
      <c r="HB223" s="792">
        <f t="shared" si="2089"/>
        <v>0</v>
      </c>
      <c r="HC223" s="792">
        <f t="shared" si="2090"/>
        <v>0</v>
      </c>
      <c r="HD223" s="792">
        <f t="shared" si="2091"/>
        <v>0</v>
      </c>
      <c r="HE223" s="792">
        <f t="shared" si="2092"/>
        <v>0</v>
      </c>
      <c r="HF223" s="792">
        <f t="shared" si="2093"/>
        <v>0</v>
      </c>
      <c r="HG223" s="792">
        <f t="shared" si="2094"/>
        <v>0</v>
      </c>
      <c r="HH223" s="792">
        <f>AJ223+BX223+DQ223+FJ223</f>
        <v>0</v>
      </c>
      <c r="HI223" s="792">
        <f t="shared" si="2095"/>
        <v>0</v>
      </c>
      <c r="HJ223" s="792">
        <f t="shared" si="2096"/>
        <v>120000000</v>
      </c>
      <c r="HK223" s="792">
        <f t="shared" si="2097"/>
        <v>40000000</v>
      </c>
      <c r="HL223" s="792">
        <f t="shared" si="2098"/>
        <v>27133000</v>
      </c>
      <c r="HM223" s="792">
        <f>AN223+CC223+DV223+FO223</f>
        <v>27133000</v>
      </c>
      <c r="HN223" s="792">
        <f t="shared" si="2099"/>
        <v>0</v>
      </c>
      <c r="HO223" s="792">
        <f t="shared" si="2100"/>
        <v>0</v>
      </c>
      <c r="HP223" s="792">
        <f t="shared" si="2101"/>
        <v>0</v>
      </c>
      <c r="HQ223" s="792">
        <f t="shared" si="2102"/>
        <v>0</v>
      </c>
      <c r="HR223" s="792">
        <f>FT223+EA223+CH223+AR223</f>
        <v>0</v>
      </c>
      <c r="HS223" s="792">
        <f t="shared" si="2103"/>
        <v>0</v>
      </c>
      <c r="HT223" s="792">
        <f t="shared" si="2104"/>
        <v>0</v>
      </c>
      <c r="HU223" s="792">
        <f t="shared" si="2105"/>
        <v>0</v>
      </c>
      <c r="HV223" s="792">
        <f t="shared" si="2106"/>
        <v>0</v>
      </c>
      <c r="HW223" s="792">
        <f t="shared" si="2107"/>
        <v>0</v>
      </c>
      <c r="HX223" s="792">
        <f t="shared" si="2108"/>
        <v>0</v>
      </c>
      <c r="HY223" s="792">
        <f t="shared" si="2109"/>
        <v>0</v>
      </c>
      <c r="HZ223" s="792">
        <f t="shared" si="2110"/>
        <v>0</v>
      </c>
      <c r="IA223" s="792">
        <f t="shared" si="2111"/>
        <v>0</v>
      </c>
      <c r="IB223" s="792">
        <f t="shared" si="2112"/>
        <v>0</v>
      </c>
      <c r="IC223" s="792">
        <f t="shared" si="2113"/>
        <v>0</v>
      </c>
      <c r="ID223" s="792">
        <f t="shared" si="2114"/>
        <v>0</v>
      </c>
      <c r="IE223" s="792">
        <f t="shared" si="2115"/>
        <v>0</v>
      </c>
      <c r="IF223" s="792">
        <f t="shared" si="2116"/>
        <v>0</v>
      </c>
      <c r="IG223" s="792">
        <f t="shared" si="2117"/>
        <v>0</v>
      </c>
      <c r="IH223" s="792">
        <f t="shared" si="2118"/>
        <v>0</v>
      </c>
      <c r="II223" s="792">
        <f t="shared" si="2119"/>
        <v>139500000</v>
      </c>
      <c r="IJ223" s="792">
        <f t="shared" si="2120"/>
        <v>211300000</v>
      </c>
      <c r="IK223" s="792">
        <f t="shared" si="2121"/>
        <v>191005857</v>
      </c>
      <c r="IL223" s="792">
        <f>GN223+EQ223+CY223+BH223</f>
        <v>191005857</v>
      </c>
      <c r="IM223" s="792">
        <f t="shared" si="2122"/>
        <v>0</v>
      </c>
      <c r="IN223" s="792">
        <f t="shared" si="2123"/>
        <v>0</v>
      </c>
      <c r="IO223" s="792"/>
      <c r="IP223" s="792"/>
      <c r="IQ223" s="792"/>
      <c r="IR223" s="792"/>
      <c r="IS223" s="792">
        <f t="shared" si="2124"/>
        <v>259500000</v>
      </c>
      <c r="IT223" s="792">
        <f t="shared" si="2125"/>
        <v>251300000</v>
      </c>
      <c r="IU223" s="792">
        <f t="shared" si="2126"/>
        <v>218138857</v>
      </c>
      <c r="IV223" s="792">
        <f>HC223+HH223+HM223+HR223+HW223+IB223+IG223+IL223+IQ223</f>
        <v>218138857</v>
      </c>
      <c r="IW223" s="793">
        <f t="shared" si="2127"/>
        <v>0</v>
      </c>
    </row>
    <row r="224" spans="1:257" ht="117" customHeight="1" x14ac:dyDescent="0.2">
      <c r="A224" s="346"/>
      <c r="B224" s="346"/>
      <c r="C224" s="272" t="s">
        <v>943</v>
      </c>
      <c r="D224" s="269" t="s">
        <v>545</v>
      </c>
      <c r="E224" s="408" t="s">
        <v>546</v>
      </c>
      <c r="F224" s="413" t="s">
        <v>546</v>
      </c>
      <c r="G224" s="300">
        <v>156</v>
      </c>
      <c r="H224" s="853" t="s">
        <v>547</v>
      </c>
      <c r="I224" s="265" t="s">
        <v>548</v>
      </c>
      <c r="J224" s="273" t="s">
        <v>444</v>
      </c>
      <c r="K224" s="267">
        <v>2</v>
      </c>
      <c r="L224" s="567" t="s">
        <v>58</v>
      </c>
      <c r="M224" s="272">
        <v>12</v>
      </c>
      <c r="N224" s="299">
        <v>12</v>
      </c>
      <c r="O224" s="559">
        <v>12</v>
      </c>
      <c r="P224" s="569">
        <v>11</v>
      </c>
      <c r="Q224" s="567">
        <v>12</v>
      </c>
      <c r="R224" s="381"/>
      <c r="S224" s="565">
        <v>8</v>
      </c>
      <c r="T224" s="567">
        <v>12</v>
      </c>
      <c r="U224" s="567"/>
      <c r="V224" s="565">
        <v>12</v>
      </c>
      <c r="W224" s="567">
        <v>12</v>
      </c>
      <c r="X224" s="567"/>
      <c r="Y224" s="565">
        <v>12</v>
      </c>
      <c r="Z224" s="604">
        <f>BM224/BM221</f>
        <v>0.48401523806198954</v>
      </c>
      <c r="AA224" s="272">
        <v>3</v>
      </c>
      <c r="AB224" s="271" t="s">
        <v>455</v>
      </c>
      <c r="AC224" s="65"/>
      <c r="AD224" s="65"/>
      <c r="AE224" s="66"/>
      <c r="AF224" s="66"/>
      <c r="AG224" s="65"/>
      <c r="AH224" s="65"/>
      <c r="AI224" s="65"/>
      <c r="AJ224" s="65"/>
      <c r="AK224" s="65"/>
      <c r="AL224" s="65"/>
      <c r="AM224" s="65"/>
      <c r="AN224" s="65"/>
      <c r="AO224" s="65"/>
      <c r="AP224" s="65"/>
      <c r="AQ224" s="65"/>
      <c r="AR224" s="65"/>
      <c r="AS224" s="65"/>
      <c r="AT224" s="65"/>
      <c r="AU224" s="66"/>
      <c r="AV224" s="66"/>
      <c r="AW224" s="65"/>
      <c r="AX224" s="65"/>
      <c r="AY224" s="65"/>
      <c r="AZ224" s="65"/>
      <c r="BA224" s="65"/>
      <c r="BB224" s="65"/>
      <c r="BC224" s="65"/>
      <c r="BD224" s="65"/>
      <c r="BE224" s="65">
        <f>17462943+103544440</f>
        <v>121007383</v>
      </c>
      <c r="BF224" s="65">
        <v>121007383</v>
      </c>
      <c r="BG224" s="67">
        <v>115904880</v>
      </c>
      <c r="BH224" s="67">
        <v>115904880</v>
      </c>
      <c r="BI224" s="65"/>
      <c r="BJ224" s="65"/>
      <c r="BK224" s="65"/>
      <c r="BL224" s="65"/>
      <c r="BM224" s="67">
        <f>+AC224+AG224+AK224+AO224+AS224+AW224+BA224+BE224+BI224</f>
        <v>121007383</v>
      </c>
      <c r="BN224" s="67">
        <f t="shared" si="2079"/>
        <v>121007383</v>
      </c>
      <c r="BO224" s="67">
        <f t="shared" si="2079"/>
        <v>115904880</v>
      </c>
      <c r="BP224" s="67">
        <f t="shared" si="2079"/>
        <v>115904880</v>
      </c>
      <c r="BQ224" s="65"/>
      <c r="BR224" s="65"/>
      <c r="BS224" s="65"/>
      <c r="BT224" s="65"/>
      <c r="BU224" s="65"/>
      <c r="BV224" s="168"/>
      <c r="BW224" s="65"/>
      <c r="BX224" s="65"/>
      <c r="BY224" s="65"/>
      <c r="BZ224" s="65"/>
      <c r="CA224" s="65">
        <v>19440000</v>
      </c>
      <c r="CB224" s="65">
        <v>19439999.670000002</v>
      </c>
      <c r="CC224" s="65">
        <v>11413333</v>
      </c>
      <c r="CD224" s="65"/>
      <c r="CE224" s="65"/>
      <c r="CF224" s="65"/>
      <c r="CG224" s="65"/>
      <c r="CH224" s="65"/>
      <c r="CI224" s="65"/>
      <c r="CJ224" s="65"/>
      <c r="CK224" s="65"/>
      <c r="CL224" s="65"/>
      <c r="CM224" s="65"/>
      <c r="CN224" s="65"/>
      <c r="CO224" s="65"/>
      <c r="CP224" s="65"/>
      <c r="CQ224" s="65"/>
      <c r="CR224" s="65"/>
      <c r="CS224" s="65"/>
      <c r="CT224" s="65"/>
      <c r="CU224" s="65"/>
      <c r="CV224" s="65">
        <v>119200000</v>
      </c>
      <c r="CW224" s="65">
        <v>122208333.33</v>
      </c>
      <c r="CX224" s="65">
        <v>122208333.33</v>
      </c>
      <c r="CY224" s="65">
        <v>115725000</v>
      </c>
      <c r="CZ224" s="65"/>
      <c r="DA224" s="65"/>
      <c r="DB224" s="65"/>
      <c r="DC224" s="65"/>
      <c r="DD224" s="65"/>
      <c r="DE224" s="66">
        <f t="shared" si="2080"/>
        <v>119200000</v>
      </c>
      <c r="DF224" s="67">
        <f t="shared" si="2080"/>
        <v>141648333.32999998</v>
      </c>
      <c r="DG224" s="67">
        <f t="shared" si="2080"/>
        <v>141648333</v>
      </c>
      <c r="DH224" s="67">
        <f t="shared" si="2080"/>
        <v>127138333</v>
      </c>
      <c r="DI224" s="67"/>
      <c r="DJ224" s="65"/>
      <c r="DK224" s="168"/>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7">
        <v>122300000</v>
      </c>
      <c r="EO224" s="67">
        <v>82000000</v>
      </c>
      <c r="EP224" s="67">
        <v>81920000</v>
      </c>
      <c r="EQ224" s="67">
        <v>81920000</v>
      </c>
      <c r="ER224" s="67"/>
      <c r="ES224" s="65"/>
      <c r="ET224" s="95"/>
      <c r="EU224" s="95"/>
      <c r="EV224" s="95"/>
      <c r="EW224" s="82">
        <f t="shared" si="2081"/>
        <v>122300000</v>
      </c>
      <c r="EX224" s="90">
        <f t="shared" si="2081"/>
        <v>82000000</v>
      </c>
      <c r="EY224" s="90">
        <f t="shared" si="2082"/>
        <v>81920000</v>
      </c>
      <c r="EZ224" s="90">
        <f t="shared" si="2082"/>
        <v>81920000</v>
      </c>
      <c r="FA224" s="173"/>
      <c r="FB224" s="94"/>
      <c r="FC224" s="66"/>
      <c r="FD224" s="66"/>
      <c r="FE224" s="66"/>
      <c r="FF224" s="139"/>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5">
        <v>120750000</v>
      </c>
      <c r="GL224" s="95">
        <v>103916251</v>
      </c>
      <c r="GM224" s="95">
        <v>69911400</v>
      </c>
      <c r="GN224" s="95">
        <v>69911400</v>
      </c>
      <c r="GO224" s="95"/>
      <c r="GP224" s="94"/>
      <c r="GQ224" s="94"/>
      <c r="GR224" s="94"/>
      <c r="GS224" s="94"/>
      <c r="GT224" s="94"/>
      <c r="GU224" s="82">
        <f t="shared" si="2083"/>
        <v>120750000</v>
      </c>
      <c r="GV224" s="82">
        <f t="shared" ref="GV224" si="2131">FC224+FH224+FM224+FR224+FW224+GB224+GG224+GL224+GQ224</f>
        <v>103916251</v>
      </c>
      <c r="GW224" s="82">
        <f t="shared" ref="GW224" si="2132">FD224+FI224+FN224+FS224+FX224+GC224+GH224+GM224+GR224</f>
        <v>69911400</v>
      </c>
      <c r="GX224" s="82">
        <f t="shared" ref="GX224" si="2133">FE224+FJ224+FO224+FT224+FY224+GD224+GI224+GN224+GS224</f>
        <v>69911400</v>
      </c>
      <c r="GY224" s="792">
        <f t="shared" si="2083"/>
        <v>0</v>
      </c>
      <c r="GZ224" s="792">
        <f t="shared" si="2087"/>
        <v>0</v>
      </c>
      <c r="HA224" s="792">
        <f t="shared" si="2088"/>
        <v>0</v>
      </c>
      <c r="HB224" s="792">
        <f t="shared" si="2089"/>
        <v>0</v>
      </c>
      <c r="HC224" s="792">
        <f t="shared" si="2090"/>
        <v>0</v>
      </c>
      <c r="HD224" s="792">
        <f t="shared" si="2091"/>
        <v>0</v>
      </c>
      <c r="HE224" s="792">
        <f t="shared" si="2092"/>
        <v>0</v>
      </c>
      <c r="HF224" s="792">
        <f t="shared" si="2093"/>
        <v>0</v>
      </c>
      <c r="HG224" s="792">
        <f t="shared" si="2094"/>
        <v>0</v>
      </c>
      <c r="HH224" s="792">
        <f>AJ224+BX224+DQ224+FJ224</f>
        <v>0</v>
      </c>
      <c r="HI224" s="792">
        <f t="shared" si="2095"/>
        <v>0</v>
      </c>
      <c r="HJ224" s="792">
        <f t="shared" si="2096"/>
        <v>0</v>
      </c>
      <c r="HK224" s="792">
        <f t="shared" si="2097"/>
        <v>19440000</v>
      </c>
      <c r="HL224" s="792">
        <f t="shared" si="2098"/>
        <v>19439999.670000002</v>
      </c>
      <c r="HM224" s="792">
        <f>AN224+CC224+DV224+FO224</f>
        <v>11413333</v>
      </c>
      <c r="HN224" s="792">
        <f t="shared" si="2099"/>
        <v>0</v>
      </c>
      <c r="HO224" s="792">
        <f t="shared" si="2100"/>
        <v>0</v>
      </c>
      <c r="HP224" s="792">
        <f t="shared" si="2101"/>
        <v>0</v>
      </c>
      <c r="HQ224" s="792">
        <f t="shared" si="2102"/>
        <v>0</v>
      </c>
      <c r="HR224" s="792">
        <f>FT224+EA224+CH224+AR224</f>
        <v>0</v>
      </c>
      <c r="HS224" s="792">
        <f t="shared" si="2103"/>
        <v>0</v>
      </c>
      <c r="HT224" s="792">
        <f t="shared" si="2104"/>
        <v>0</v>
      </c>
      <c r="HU224" s="792">
        <f t="shared" si="2105"/>
        <v>0</v>
      </c>
      <c r="HV224" s="792">
        <f t="shared" si="2106"/>
        <v>0</v>
      </c>
      <c r="HW224" s="792">
        <f t="shared" si="2107"/>
        <v>0</v>
      </c>
      <c r="HX224" s="792">
        <f t="shared" si="2108"/>
        <v>0</v>
      </c>
      <c r="HY224" s="792">
        <f t="shared" si="2109"/>
        <v>0</v>
      </c>
      <c r="HZ224" s="792">
        <f t="shared" si="2110"/>
        <v>0</v>
      </c>
      <c r="IA224" s="792">
        <f t="shared" si="2111"/>
        <v>0</v>
      </c>
      <c r="IB224" s="792">
        <f t="shared" si="2112"/>
        <v>0</v>
      </c>
      <c r="IC224" s="792">
        <f t="shared" si="2113"/>
        <v>0</v>
      </c>
      <c r="ID224" s="792">
        <f t="shared" si="2114"/>
        <v>0</v>
      </c>
      <c r="IE224" s="792">
        <f t="shared" si="2115"/>
        <v>0</v>
      </c>
      <c r="IF224" s="792">
        <f t="shared" si="2116"/>
        <v>0</v>
      </c>
      <c r="IG224" s="792">
        <f t="shared" si="2117"/>
        <v>0</v>
      </c>
      <c r="IH224" s="792">
        <f t="shared" si="2118"/>
        <v>0</v>
      </c>
      <c r="II224" s="792">
        <f t="shared" si="2119"/>
        <v>483257383</v>
      </c>
      <c r="IJ224" s="792">
        <f t="shared" si="2120"/>
        <v>429131967.32999998</v>
      </c>
      <c r="IK224" s="792">
        <f t="shared" si="2121"/>
        <v>389944613.32999998</v>
      </c>
      <c r="IL224" s="792">
        <f>GN224+EQ224+CY224+BH224</f>
        <v>383461280</v>
      </c>
      <c r="IM224" s="792">
        <f t="shared" si="2122"/>
        <v>0</v>
      </c>
      <c r="IN224" s="792">
        <f t="shared" si="2123"/>
        <v>0</v>
      </c>
      <c r="IO224" s="792"/>
      <c r="IP224" s="792"/>
      <c r="IQ224" s="792"/>
      <c r="IR224" s="792"/>
      <c r="IS224" s="792">
        <f t="shared" si="2124"/>
        <v>483257383</v>
      </c>
      <c r="IT224" s="792">
        <f t="shared" si="2125"/>
        <v>448571967.32999998</v>
      </c>
      <c r="IU224" s="792">
        <f t="shared" si="2126"/>
        <v>409384613</v>
      </c>
      <c r="IV224" s="792">
        <f>HC224+HH224+HM224+HR224+HW224+IB224+IG224+IL224+IQ224</f>
        <v>394874613</v>
      </c>
      <c r="IW224" s="793">
        <f t="shared" si="2127"/>
        <v>0</v>
      </c>
    </row>
    <row r="225" spans="1:257" ht="188.25" customHeight="1" x14ac:dyDescent="0.2">
      <c r="A225" s="346"/>
      <c r="B225" s="346"/>
      <c r="C225" s="284">
        <v>34</v>
      </c>
      <c r="D225" s="605" t="s">
        <v>551</v>
      </c>
      <c r="E225" s="410" t="s">
        <v>53</v>
      </c>
      <c r="F225" s="517">
        <v>0.4</v>
      </c>
      <c r="G225" s="273">
        <v>157</v>
      </c>
      <c r="H225" s="848" t="s">
        <v>552</v>
      </c>
      <c r="I225" s="606" t="s">
        <v>553</v>
      </c>
      <c r="J225" s="372" t="s">
        <v>444</v>
      </c>
      <c r="K225" s="601">
        <v>2</v>
      </c>
      <c r="L225" s="584" t="s">
        <v>58</v>
      </c>
      <c r="M225" s="294">
        <v>12</v>
      </c>
      <c r="N225" s="284">
        <v>12</v>
      </c>
      <c r="O225" s="588">
        <v>12</v>
      </c>
      <c r="P225" s="589">
        <v>12</v>
      </c>
      <c r="Q225" s="583">
        <v>12</v>
      </c>
      <c r="R225" s="505"/>
      <c r="S225" s="591">
        <v>12</v>
      </c>
      <c r="T225" s="583">
        <v>12</v>
      </c>
      <c r="U225" s="583"/>
      <c r="V225" s="591">
        <v>12</v>
      </c>
      <c r="W225" s="583">
        <v>12</v>
      </c>
      <c r="X225" s="584"/>
      <c r="Y225" s="767">
        <v>12</v>
      </c>
      <c r="Z225" s="602">
        <f>BM225/BM221</f>
        <v>0.1359959837666074</v>
      </c>
      <c r="AA225" s="294">
        <v>10</v>
      </c>
      <c r="AB225" s="374" t="s">
        <v>389</v>
      </c>
      <c r="AC225" s="51"/>
      <c r="AD225" s="68"/>
      <c r="AE225" s="69"/>
      <c r="AF225" s="69"/>
      <c r="AG225" s="51"/>
      <c r="AH225" s="68"/>
      <c r="AI225" s="68"/>
      <c r="AJ225" s="68"/>
      <c r="AK225" s="51"/>
      <c r="AL225" s="68"/>
      <c r="AM225" s="68"/>
      <c r="AN225" s="68"/>
      <c r="AO225" s="51"/>
      <c r="AP225" s="68"/>
      <c r="AQ225" s="68"/>
      <c r="AR225" s="68"/>
      <c r="AS225" s="51"/>
      <c r="AT225" s="68"/>
      <c r="AU225" s="69"/>
      <c r="AV225" s="69"/>
      <c r="AW225" s="51"/>
      <c r="AX225" s="68"/>
      <c r="AY225" s="68"/>
      <c r="AZ225" s="68"/>
      <c r="BA225" s="51"/>
      <c r="BB225" s="68"/>
      <c r="BC225" s="68"/>
      <c r="BD225" s="68"/>
      <c r="BE225" s="51">
        <v>34000000</v>
      </c>
      <c r="BF225" s="70">
        <v>34000000</v>
      </c>
      <c r="BG225" s="71">
        <v>13520000</v>
      </c>
      <c r="BH225" s="69">
        <v>13520000</v>
      </c>
      <c r="BI225" s="51"/>
      <c r="BJ225" s="68"/>
      <c r="BK225" s="68"/>
      <c r="BL225" s="68"/>
      <c r="BM225" s="50">
        <f>+AC225+AG225+AK225+AO225+AS225+AW225+BA225+BE225+BI225</f>
        <v>34000000</v>
      </c>
      <c r="BN225" s="71">
        <f>AD225+AH225+AL225+AP225+AT225+AX225+BB225+BF225+BJ225</f>
        <v>34000000</v>
      </c>
      <c r="BO225" s="71">
        <f>AE225+AI225+AM225+AQ225+AU225+AY225+BC225+BG225+BK225</f>
        <v>13520000</v>
      </c>
      <c r="BP225" s="71">
        <f>AF225+AJ225+AN225+AR225+AV225+AZ225+BD225+BH225+BL225</f>
        <v>13520000</v>
      </c>
      <c r="BQ225" s="98"/>
      <c r="BR225" s="98"/>
      <c r="BS225" s="98"/>
      <c r="BT225" s="98"/>
      <c r="BU225" s="98"/>
      <c r="BV225" s="607"/>
      <c r="BW225" s="98"/>
      <c r="BX225" s="98"/>
      <c r="BY225" s="98"/>
      <c r="BZ225" s="98"/>
      <c r="CA225" s="98">
        <v>10560000</v>
      </c>
      <c r="CB225" s="98">
        <v>10560000</v>
      </c>
      <c r="CC225" s="98">
        <v>10560000</v>
      </c>
      <c r="CD225" s="98"/>
      <c r="CE225" s="98"/>
      <c r="CF225" s="98"/>
      <c r="CG225" s="98"/>
      <c r="CH225" s="98"/>
      <c r="CI225" s="98"/>
      <c r="CJ225" s="98"/>
      <c r="CK225" s="98"/>
      <c r="CL225" s="98"/>
      <c r="CM225" s="98"/>
      <c r="CN225" s="98"/>
      <c r="CO225" s="98"/>
      <c r="CP225" s="98"/>
      <c r="CQ225" s="98"/>
      <c r="CR225" s="98"/>
      <c r="CS225" s="98"/>
      <c r="CT225" s="98"/>
      <c r="CU225" s="98"/>
      <c r="CV225" s="96">
        <v>33607604</v>
      </c>
      <c r="CW225" s="98">
        <v>58599270.670000002</v>
      </c>
      <c r="CX225" s="98">
        <v>40464000</v>
      </c>
      <c r="CY225" s="98">
        <v>40464000</v>
      </c>
      <c r="CZ225" s="98"/>
      <c r="DA225" s="98"/>
      <c r="DB225" s="98"/>
      <c r="DC225" s="98"/>
      <c r="DD225" s="98"/>
      <c r="DE225" s="103">
        <f t="shared" si="2080"/>
        <v>33607604</v>
      </c>
      <c r="DF225" s="110">
        <f t="shared" si="2080"/>
        <v>69159270.670000002</v>
      </c>
      <c r="DG225" s="110">
        <f t="shared" si="2080"/>
        <v>51024000</v>
      </c>
      <c r="DH225" s="110">
        <f t="shared" si="2080"/>
        <v>51024000</v>
      </c>
      <c r="DI225" s="110"/>
      <c r="DJ225" s="96"/>
      <c r="DK225" s="97"/>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7">
        <v>34496832.996917762</v>
      </c>
      <c r="EO225" s="97">
        <v>52742081</v>
      </c>
      <c r="EP225" s="97">
        <v>46068062</v>
      </c>
      <c r="EQ225" s="97">
        <v>46068062</v>
      </c>
      <c r="ER225" s="97"/>
      <c r="ES225" s="96"/>
      <c r="ET225" s="98"/>
      <c r="EU225" s="98"/>
      <c r="EV225" s="98"/>
      <c r="EW225" s="82">
        <f t="shared" si="2081"/>
        <v>34496832.996917762</v>
      </c>
      <c r="EX225" s="90">
        <f t="shared" si="2081"/>
        <v>52742081</v>
      </c>
      <c r="EY225" s="90">
        <f t="shared" si="2082"/>
        <v>46068062</v>
      </c>
      <c r="EZ225" s="90">
        <f t="shared" si="2082"/>
        <v>46068062</v>
      </c>
      <c r="FA225" s="176"/>
      <c r="FB225" s="98"/>
      <c r="FC225" s="88"/>
      <c r="FD225" s="88"/>
      <c r="FE225" s="88"/>
      <c r="FF225" s="140"/>
      <c r="FG225" s="98"/>
      <c r="FH225" s="98"/>
      <c r="FI225" s="98"/>
      <c r="FJ225" s="98"/>
      <c r="FK225" s="98"/>
      <c r="FL225" s="98"/>
      <c r="FM225" s="98"/>
      <c r="FN225" s="98"/>
      <c r="FO225" s="98"/>
      <c r="FP225" s="98"/>
      <c r="FQ225" s="98"/>
      <c r="FR225" s="98"/>
      <c r="FS225" s="98"/>
      <c r="FT225" s="98"/>
      <c r="FU225" s="98"/>
      <c r="FV225" s="98"/>
      <c r="FW225" s="98"/>
      <c r="FX225" s="98"/>
      <c r="FY225" s="98"/>
      <c r="FZ225" s="98"/>
      <c r="GA225" s="98"/>
      <c r="GB225" s="98"/>
      <c r="GC225" s="98"/>
      <c r="GD225" s="98"/>
      <c r="GE225" s="98"/>
      <c r="GF225" s="98"/>
      <c r="GG225" s="98"/>
      <c r="GH225" s="98"/>
      <c r="GI225" s="98"/>
      <c r="GJ225" s="98"/>
      <c r="GK225" s="98">
        <v>34030737.995129235</v>
      </c>
      <c r="GL225" s="98">
        <v>56000000</v>
      </c>
      <c r="GM225" s="98">
        <v>54189333</v>
      </c>
      <c r="GN225" s="98">
        <v>54189333</v>
      </c>
      <c r="GO225" s="98"/>
      <c r="GP225" s="98"/>
      <c r="GQ225" s="98"/>
      <c r="GR225" s="98"/>
      <c r="GS225" s="98"/>
      <c r="GT225" s="98"/>
      <c r="GU225" s="82">
        <f t="shared" si="2083"/>
        <v>34030737.995129235</v>
      </c>
      <c r="GV225" s="82">
        <f t="shared" ref="GV225" si="2134">FC225+FH225+FM225+FR225+FW225+GB225+GG225+GL225+GQ225</f>
        <v>56000000</v>
      </c>
      <c r="GW225" s="82">
        <f t="shared" ref="GW225" si="2135">FD225+FI225+FN225+FS225+FX225+GC225+GH225+GM225+GR225</f>
        <v>54189333</v>
      </c>
      <c r="GX225" s="82">
        <f t="shared" ref="GX225" si="2136">FE225+FJ225+FO225+FT225+FY225+GD225+GI225+GN225+GS225</f>
        <v>54189333</v>
      </c>
      <c r="GY225" s="792">
        <f t="shared" si="2083"/>
        <v>0</v>
      </c>
      <c r="GZ225" s="792">
        <f t="shared" si="2087"/>
        <v>0</v>
      </c>
      <c r="HA225" s="792">
        <f t="shared" si="2088"/>
        <v>0</v>
      </c>
      <c r="HB225" s="792">
        <f t="shared" si="2089"/>
        <v>0</v>
      </c>
      <c r="HC225" s="792">
        <f t="shared" si="2090"/>
        <v>0</v>
      </c>
      <c r="HD225" s="792">
        <f t="shared" si="2091"/>
        <v>0</v>
      </c>
      <c r="HE225" s="792">
        <f t="shared" si="2092"/>
        <v>0</v>
      </c>
      <c r="HF225" s="792">
        <f t="shared" si="2093"/>
        <v>0</v>
      </c>
      <c r="HG225" s="792">
        <f t="shared" si="2094"/>
        <v>0</v>
      </c>
      <c r="HH225" s="792">
        <f>AJ225+BX225+DQ225+FJ225</f>
        <v>0</v>
      </c>
      <c r="HI225" s="792">
        <f t="shared" si="2095"/>
        <v>0</v>
      </c>
      <c r="HJ225" s="792">
        <f t="shared" si="2096"/>
        <v>0</v>
      </c>
      <c r="HK225" s="792">
        <f t="shared" si="2097"/>
        <v>10560000</v>
      </c>
      <c r="HL225" s="792">
        <f t="shared" si="2098"/>
        <v>10560000</v>
      </c>
      <c r="HM225" s="792">
        <f>AN225+CC225+DV225+FO225</f>
        <v>10560000</v>
      </c>
      <c r="HN225" s="792">
        <f t="shared" si="2099"/>
        <v>0</v>
      </c>
      <c r="HO225" s="792">
        <f t="shared" si="2100"/>
        <v>0</v>
      </c>
      <c r="HP225" s="792">
        <f t="shared" si="2101"/>
        <v>0</v>
      </c>
      <c r="HQ225" s="792">
        <f t="shared" si="2102"/>
        <v>0</v>
      </c>
      <c r="HR225" s="792">
        <f>FT225+EA225+CH225+AR225</f>
        <v>0</v>
      </c>
      <c r="HS225" s="792">
        <f t="shared" si="2103"/>
        <v>0</v>
      </c>
      <c r="HT225" s="792">
        <f t="shared" si="2104"/>
        <v>0</v>
      </c>
      <c r="HU225" s="792">
        <f t="shared" si="2105"/>
        <v>0</v>
      </c>
      <c r="HV225" s="792">
        <f t="shared" si="2106"/>
        <v>0</v>
      </c>
      <c r="HW225" s="792">
        <f t="shared" si="2107"/>
        <v>0</v>
      </c>
      <c r="HX225" s="792">
        <f t="shared" si="2108"/>
        <v>0</v>
      </c>
      <c r="HY225" s="792">
        <f t="shared" si="2109"/>
        <v>0</v>
      </c>
      <c r="HZ225" s="792">
        <f t="shared" si="2110"/>
        <v>0</v>
      </c>
      <c r="IA225" s="792">
        <f t="shared" si="2111"/>
        <v>0</v>
      </c>
      <c r="IB225" s="792">
        <f t="shared" si="2112"/>
        <v>0</v>
      </c>
      <c r="IC225" s="792">
        <f t="shared" si="2113"/>
        <v>0</v>
      </c>
      <c r="ID225" s="792">
        <f t="shared" si="2114"/>
        <v>0</v>
      </c>
      <c r="IE225" s="792">
        <f t="shared" si="2115"/>
        <v>0</v>
      </c>
      <c r="IF225" s="792">
        <f t="shared" si="2116"/>
        <v>0</v>
      </c>
      <c r="IG225" s="792">
        <f t="shared" si="2117"/>
        <v>0</v>
      </c>
      <c r="IH225" s="792">
        <f t="shared" si="2118"/>
        <v>0</v>
      </c>
      <c r="II225" s="792">
        <f t="shared" si="2119"/>
        <v>136135174.99204698</v>
      </c>
      <c r="IJ225" s="792">
        <f t="shared" si="2120"/>
        <v>201341351.67000002</v>
      </c>
      <c r="IK225" s="792">
        <f t="shared" si="2121"/>
        <v>154241395</v>
      </c>
      <c r="IL225" s="792">
        <f>GN225+EQ225+CY225+BH225</f>
        <v>154241395</v>
      </c>
      <c r="IM225" s="792">
        <f t="shared" si="2122"/>
        <v>0</v>
      </c>
      <c r="IN225" s="792">
        <f t="shared" si="2123"/>
        <v>0</v>
      </c>
      <c r="IO225" s="792"/>
      <c r="IP225" s="792"/>
      <c r="IQ225" s="792"/>
      <c r="IR225" s="792"/>
      <c r="IS225" s="792">
        <f t="shared" si="2124"/>
        <v>136135174.99204698</v>
      </c>
      <c r="IT225" s="792">
        <f t="shared" si="2125"/>
        <v>211901351.67000002</v>
      </c>
      <c r="IU225" s="792">
        <f t="shared" si="2126"/>
        <v>164801395</v>
      </c>
      <c r="IV225" s="792">
        <f>HC225+HH225+HM225+HR225+HW225+IB225+IG225+IL225+IQ225</f>
        <v>164801395</v>
      </c>
      <c r="IW225" s="793">
        <f t="shared" si="2127"/>
        <v>0</v>
      </c>
    </row>
    <row r="226" spans="1:257" ht="24.75" customHeight="1" x14ac:dyDescent="0.2">
      <c r="A226" s="346"/>
      <c r="B226" s="346"/>
      <c r="C226" s="252">
        <v>45</v>
      </c>
      <c r="D226" s="253" t="s">
        <v>554</v>
      </c>
      <c r="E226" s="256"/>
      <c r="F226" s="256"/>
      <c r="G226" s="255"/>
      <c r="H226" s="255"/>
      <c r="I226" s="255"/>
      <c r="J226" s="255"/>
      <c r="K226" s="255"/>
      <c r="L226" s="255"/>
      <c r="M226" s="255"/>
      <c r="N226" s="255"/>
      <c r="O226" s="255"/>
      <c r="P226" s="255"/>
      <c r="Q226" s="255"/>
      <c r="R226" s="255"/>
      <c r="S226" s="255"/>
      <c r="T226" s="255"/>
      <c r="U226" s="255"/>
      <c r="V226" s="255"/>
      <c r="W226" s="255"/>
      <c r="X226" s="255"/>
      <c r="Y226" s="312"/>
      <c r="Z226" s="255"/>
      <c r="AA226" s="255"/>
      <c r="AB226" s="255"/>
      <c r="AC226" s="38">
        <f t="shared" ref="AC226:BL226" si="2137">SUM(AC227:AC228)</f>
        <v>0</v>
      </c>
      <c r="AD226" s="38">
        <f t="shared" si="2137"/>
        <v>0</v>
      </c>
      <c r="AE226" s="38">
        <f t="shared" si="2137"/>
        <v>0</v>
      </c>
      <c r="AF226" s="38">
        <f t="shared" si="2137"/>
        <v>0</v>
      </c>
      <c r="AG226" s="38">
        <f t="shared" si="2137"/>
        <v>0</v>
      </c>
      <c r="AH226" s="38">
        <f t="shared" si="2137"/>
        <v>0</v>
      </c>
      <c r="AI226" s="38">
        <f t="shared" si="2137"/>
        <v>0</v>
      </c>
      <c r="AJ226" s="38">
        <f t="shared" si="2137"/>
        <v>0</v>
      </c>
      <c r="AK226" s="38">
        <f t="shared" si="2137"/>
        <v>0</v>
      </c>
      <c r="AL226" s="38">
        <f t="shared" si="2137"/>
        <v>0</v>
      </c>
      <c r="AM226" s="38">
        <f t="shared" si="2137"/>
        <v>0</v>
      </c>
      <c r="AN226" s="38">
        <f t="shared" si="2137"/>
        <v>0</v>
      </c>
      <c r="AO226" s="38">
        <f t="shared" si="2137"/>
        <v>0</v>
      </c>
      <c r="AP226" s="38">
        <f t="shared" si="2137"/>
        <v>0</v>
      </c>
      <c r="AQ226" s="38">
        <f t="shared" si="2137"/>
        <v>0</v>
      </c>
      <c r="AR226" s="38">
        <f t="shared" si="2137"/>
        <v>0</v>
      </c>
      <c r="AS226" s="38">
        <f t="shared" si="2137"/>
        <v>0</v>
      </c>
      <c r="AT226" s="38">
        <f t="shared" si="2137"/>
        <v>0</v>
      </c>
      <c r="AU226" s="38">
        <f t="shared" si="2137"/>
        <v>0</v>
      </c>
      <c r="AV226" s="38">
        <f t="shared" si="2137"/>
        <v>0</v>
      </c>
      <c r="AW226" s="38">
        <f t="shared" si="2137"/>
        <v>0</v>
      </c>
      <c r="AX226" s="38">
        <f t="shared" si="2137"/>
        <v>0</v>
      </c>
      <c r="AY226" s="38">
        <f t="shared" si="2137"/>
        <v>0</v>
      </c>
      <c r="AZ226" s="38">
        <f t="shared" si="2137"/>
        <v>0</v>
      </c>
      <c r="BA226" s="38">
        <f t="shared" si="2137"/>
        <v>0</v>
      </c>
      <c r="BB226" s="38">
        <f t="shared" si="2137"/>
        <v>0</v>
      </c>
      <c r="BC226" s="38">
        <f t="shared" si="2137"/>
        <v>0</v>
      </c>
      <c r="BD226" s="38">
        <f t="shared" si="2137"/>
        <v>0</v>
      </c>
      <c r="BE226" s="38">
        <f t="shared" si="2137"/>
        <v>1023348969</v>
      </c>
      <c r="BF226" s="38">
        <f t="shared" si="2137"/>
        <v>1023444242</v>
      </c>
      <c r="BG226" s="38">
        <f t="shared" si="2137"/>
        <v>951209564</v>
      </c>
      <c r="BH226" s="38">
        <f t="shared" si="2137"/>
        <v>748698264</v>
      </c>
      <c r="BI226" s="38">
        <f t="shared" si="2137"/>
        <v>0</v>
      </c>
      <c r="BJ226" s="38">
        <f t="shared" si="2137"/>
        <v>0</v>
      </c>
      <c r="BK226" s="38">
        <f t="shared" si="2137"/>
        <v>0</v>
      </c>
      <c r="BL226" s="38">
        <f t="shared" si="2137"/>
        <v>0</v>
      </c>
      <c r="BM226" s="38">
        <f t="shared" ref="BM226:DX226" si="2138">SUM(BM227:BM228)</f>
        <v>1023348969</v>
      </c>
      <c r="BN226" s="38">
        <f t="shared" si="2138"/>
        <v>1023444242</v>
      </c>
      <c r="BO226" s="38">
        <f t="shared" si="2138"/>
        <v>951209564</v>
      </c>
      <c r="BP226" s="38">
        <f t="shared" si="2138"/>
        <v>748698264</v>
      </c>
      <c r="BQ226" s="38">
        <f t="shared" si="2138"/>
        <v>0</v>
      </c>
      <c r="BR226" s="38">
        <f t="shared" si="2138"/>
        <v>0</v>
      </c>
      <c r="BS226" s="38">
        <f t="shared" si="2138"/>
        <v>0</v>
      </c>
      <c r="BT226" s="38">
        <f t="shared" si="2138"/>
        <v>0</v>
      </c>
      <c r="BU226" s="38">
        <f t="shared" si="2138"/>
        <v>0</v>
      </c>
      <c r="BV226" s="38">
        <f t="shared" si="2138"/>
        <v>0</v>
      </c>
      <c r="BW226" s="38">
        <f t="shared" si="2138"/>
        <v>0</v>
      </c>
      <c r="BX226" s="38">
        <f t="shared" si="2138"/>
        <v>0</v>
      </c>
      <c r="BY226" s="38">
        <f t="shared" si="2138"/>
        <v>0</v>
      </c>
      <c r="BZ226" s="38">
        <f t="shared" si="2138"/>
        <v>0</v>
      </c>
      <c r="CA226" s="38">
        <f t="shared" si="2138"/>
        <v>0</v>
      </c>
      <c r="CB226" s="38">
        <f t="shared" si="2138"/>
        <v>0</v>
      </c>
      <c r="CC226" s="38">
        <f t="shared" si="2138"/>
        <v>0</v>
      </c>
      <c r="CD226" s="38">
        <f t="shared" si="2138"/>
        <v>0</v>
      </c>
      <c r="CE226" s="38">
        <f t="shared" si="2138"/>
        <v>0</v>
      </c>
      <c r="CF226" s="38">
        <f t="shared" si="2138"/>
        <v>0</v>
      </c>
      <c r="CG226" s="38">
        <f t="shared" si="2138"/>
        <v>0</v>
      </c>
      <c r="CH226" s="38">
        <f t="shared" si="2138"/>
        <v>0</v>
      </c>
      <c r="CI226" s="38">
        <f t="shared" si="2138"/>
        <v>0</v>
      </c>
      <c r="CJ226" s="38">
        <f t="shared" si="2138"/>
        <v>0</v>
      </c>
      <c r="CK226" s="38">
        <f t="shared" si="2138"/>
        <v>0</v>
      </c>
      <c r="CL226" s="38">
        <f t="shared" si="2138"/>
        <v>0</v>
      </c>
      <c r="CM226" s="38">
        <f t="shared" si="2138"/>
        <v>0</v>
      </c>
      <c r="CN226" s="38">
        <f t="shared" si="2138"/>
        <v>0</v>
      </c>
      <c r="CO226" s="38">
        <f t="shared" si="2138"/>
        <v>0</v>
      </c>
      <c r="CP226" s="38">
        <f t="shared" si="2138"/>
        <v>0</v>
      </c>
      <c r="CQ226" s="38">
        <f t="shared" si="2138"/>
        <v>0</v>
      </c>
      <c r="CR226" s="38">
        <f t="shared" si="2138"/>
        <v>0</v>
      </c>
      <c r="CS226" s="38">
        <f t="shared" si="2138"/>
        <v>0</v>
      </c>
      <c r="CT226" s="38">
        <f t="shared" si="2138"/>
        <v>0</v>
      </c>
      <c r="CU226" s="38">
        <f t="shared" si="2138"/>
        <v>0</v>
      </c>
      <c r="CV226" s="38">
        <f t="shared" si="2138"/>
        <v>1054049438</v>
      </c>
      <c r="CW226" s="38">
        <f t="shared" si="2138"/>
        <v>1500230607</v>
      </c>
      <c r="CX226" s="38">
        <f t="shared" si="2138"/>
        <v>1391132066</v>
      </c>
      <c r="CY226" s="38">
        <f t="shared" si="2138"/>
        <v>1123945666</v>
      </c>
      <c r="CZ226" s="38">
        <f t="shared" si="2138"/>
        <v>183025600</v>
      </c>
      <c r="DA226" s="38">
        <f t="shared" si="2138"/>
        <v>0</v>
      </c>
      <c r="DB226" s="38">
        <f t="shared" si="2138"/>
        <v>0</v>
      </c>
      <c r="DC226" s="38">
        <f t="shared" si="2138"/>
        <v>0</v>
      </c>
      <c r="DD226" s="38">
        <f t="shared" si="2138"/>
        <v>0</v>
      </c>
      <c r="DE226" s="38">
        <f t="shared" si="2138"/>
        <v>1054049438</v>
      </c>
      <c r="DF226" s="38">
        <f t="shared" si="2138"/>
        <v>1500230607</v>
      </c>
      <c r="DG226" s="38">
        <f t="shared" si="2138"/>
        <v>1391132066</v>
      </c>
      <c r="DH226" s="38">
        <f t="shared" si="2138"/>
        <v>1123945666</v>
      </c>
      <c r="DI226" s="38">
        <f t="shared" si="2138"/>
        <v>183025600</v>
      </c>
      <c r="DJ226" s="38">
        <f t="shared" si="2138"/>
        <v>0</v>
      </c>
      <c r="DK226" s="38">
        <f t="shared" si="2138"/>
        <v>0</v>
      </c>
      <c r="DL226" s="38">
        <f t="shared" si="2138"/>
        <v>0</v>
      </c>
      <c r="DM226" s="38">
        <f t="shared" si="2138"/>
        <v>0</v>
      </c>
      <c r="DN226" s="38">
        <f t="shared" si="2138"/>
        <v>0</v>
      </c>
      <c r="DO226" s="38">
        <f t="shared" si="2138"/>
        <v>0</v>
      </c>
      <c r="DP226" s="38">
        <f t="shared" si="2138"/>
        <v>0</v>
      </c>
      <c r="DQ226" s="38">
        <f t="shared" si="2138"/>
        <v>0</v>
      </c>
      <c r="DR226" s="38">
        <f t="shared" si="2138"/>
        <v>0</v>
      </c>
      <c r="DS226" s="38">
        <f t="shared" si="2138"/>
        <v>0</v>
      </c>
      <c r="DT226" s="38">
        <f t="shared" si="2138"/>
        <v>0</v>
      </c>
      <c r="DU226" s="38">
        <f t="shared" si="2138"/>
        <v>0</v>
      </c>
      <c r="DV226" s="38">
        <f t="shared" si="2138"/>
        <v>0</v>
      </c>
      <c r="DW226" s="38">
        <f t="shared" si="2138"/>
        <v>0</v>
      </c>
      <c r="DX226" s="38">
        <f t="shared" si="2138"/>
        <v>0</v>
      </c>
      <c r="DY226" s="38">
        <f t="shared" ref="DY226:EW226" si="2139">SUM(DY227:DY228)</f>
        <v>0</v>
      </c>
      <c r="DZ226" s="38">
        <f t="shared" si="2139"/>
        <v>0</v>
      </c>
      <c r="EA226" s="38">
        <f t="shared" si="2139"/>
        <v>0</v>
      </c>
      <c r="EB226" s="38">
        <f t="shared" si="2139"/>
        <v>0</v>
      </c>
      <c r="EC226" s="38">
        <f t="shared" si="2139"/>
        <v>0</v>
      </c>
      <c r="ED226" s="38">
        <f t="shared" si="2139"/>
        <v>0</v>
      </c>
      <c r="EE226" s="38">
        <f t="shared" si="2139"/>
        <v>0</v>
      </c>
      <c r="EF226" s="38">
        <f t="shared" si="2139"/>
        <v>0</v>
      </c>
      <c r="EG226" s="38">
        <f t="shared" si="2139"/>
        <v>0</v>
      </c>
      <c r="EH226" s="38">
        <f t="shared" si="2139"/>
        <v>0</v>
      </c>
      <c r="EI226" s="38">
        <f t="shared" si="2139"/>
        <v>0</v>
      </c>
      <c r="EJ226" s="38">
        <f t="shared" si="2139"/>
        <v>0</v>
      </c>
      <c r="EK226" s="38">
        <f t="shared" si="2139"/>
        <v>0</v>
      </c>
      <c r="EL226" s="38">
        <f t="shared" si="2139"/>
        <v>0</v>
      </c>
      <c r="EM226" s="38">
        <f t="shared" si="2139"/>
        <v>0</v>
      </c>
      <c r="EN226" s="38">
        <f t="shared" si="2139"/>
        <v>1085670921</v>
      </c>
      <c r="EO226" s="38">
        <f t="shared" si="2139"/>
        <v>1284098541</v>
      </c>
      <c r="EP226" s="38">
        <f t="shared" si="2139"/>
        <v>1124001430</v>
      </c>
      <c r="EQ226" s="38">
        <f t="shared" si="2139"/>
        <v>1124001430</v>
      </c>
      <c r="ER226" s="38">
        <f t="shared" si="2139"/>
        <v>42000000</v>
      </c>
      <c r="ES226" s="38">
        <f t="shared" si="2139"/>
        <v>0</v>
      </c>
      <c r="ET226" s="38">
        <f t="shared" si="2139"/>
        <v>0</v>
      </c>
      <c r="EU226" s="38">
        <f t="shared" si="2139"/>
        <v>0</v>
      </c>
      <c r="EV226" s="38">
        <f t="shared" si="2139"/>
        <v>0</v>
      </c>
      <c r="EW226" s="38">
        <f t="shared" si="2139"/>
        <v>1085670921</v>
      </c>
      <c r="EX226" s="38">
        <f t="shared" ref="EX226:IW226" si="2140">SUM(EX227:EX228)</f>
        <v>1284098541</v>
      </c>
      <c r="EY226" s="38">
        <f t="shared" si="2140"/>
        <v>1124001430</v>
      </c>
      <c r="EZ226" s="38">
        <f t="shared" si="2140"/>
        <v>1124001430</v>
      </c>
      <c r="FA226" s="38">
        <f t="shared" si="2140"/>
        <v>42000000</v>
      </c>
      <c r="FB226" s="38">
        <f t="shared" si="2140"/>
        <v>0</v>
      </c>
      <c r="FC226" s="38">
        <f t="shared" si="2140"/>
        <v>0</v>
      </c>
      <c r="FD226" s="38">
        <f t="shared" si="2140"/>
        <v>0</v>
      </c>
      <c r="FE226" s="38">
        <f t="shared" si="2140"/>
        <v>0</v>
      </c>
      <c r="FF226" s="38">
        <f t="shared" si="2140"/>
        <v>0</v>
      </c>
      <c r="FG226" s="38">
        <f t="shared" si="2140"/>
        <v>0</v>
      </c>
      <c r="FH226" s="38">
        <f t="shared" si="2140"/>
        <v>0</v>
      </c>
      <c r="FI226" s="38">
        <f t="shared" si="2140"/>
        <v>0</v>
      </c>
      <c r="FJ226" s="38">
        <f t="shared" si="2140"/>
        <v>0</v>
      </c>
      <c r="FK226" s="38">
        <f t="shared" si="2140"/>
        <v>0</v>
      </c>
      <c r="FL226" s="38">
        <f t="shared" si="2140"/>
        <v>0</v>
      </c>
      <c r="FM226" s="38">
        <f t="shared" si="2140"/>
        <v>0</v>
      </c>
      <c r="FN226" s="38">
        <f t="shared" si="2140"/>
        <v>0</v>
      </c>
      <c r="FO226" s="38">
        <f t="shared" si="2140"/>
        <v>0</v>
      </c>
      <c r="FP226" s="38">
        <f t="shared" si="2140"/>
        <v>0</v>
      </c>
      <c r="FQ226" s="38">
        <f t="shared" si="2140"/>
        <v>0</v>
      </c>
      <c r="FR226" s="38">
        <f t="shared" si="2140"/>
        <v>0</v>
      </c>
      <c r="FS226" s="38">
        <f t="shared" si="2140"/>
        <v>0</v>
      </c>
      <c r="FT226" s="38">
        <f t="shared" si="2140"/>
        <v>0</v>
      </c>
      <c r="FU226" s="38">
        <f t="shared" si="2140"/>
        <v>0</v>
      </c>
      <c r="FV226" s="38">
        <f t="shared" si="2140"/>
        <v>0</v>
      </c>
      <c r="FW226" s="38">
        <f t="shared" si="2140"/>
        <v>0</v>
      </c>
      <c r="FX226" s="38">
        <f t="shared" si="2140"/>
        <v>0</v>
      </c>
      <c r="FY226" s="38">
        <f t="shared" si="2140"/>
        <v>0</v>
      </c>
      <c r="FZ226" s="38">
        <f t="shared" si="2140"/>
        <v>0</v>
      </c>
      <c r="GA226" s="38">
        <f t="shared" si="2140"/>
        <v>0</v>
      </c>
      <c r="GB226" s="38">
        <f t="shared" si="2140"/>
        <v>0</v>
      </c>
      <c r="GC226" s="38">
        <f t="shared" si="2140"/>
        <v>0</v>
      </c>
      <c r="GD226" s="38">
        <f t="shared" si="2140"/>
        <v>0</v>
      </c>
      <c r="GE226" s="38">
        <f t="shared" si="2140"/>
        <v>0</v>
      </c>
      <c r="GF226" s="38">
        <f t="shared" si="2140"/>
        <v>0</v>
      </c>
      <c r="GG226" s="38">
        <f t="shared" si="2140"/>
        <v>0</v>
      </c>
      <c r="GH226" s="38">
        <f t="shared" si="2140"/>
        <v>0</v>
      </c>
      <c r="GI226" s="38">
        <f t="shared" si="2140"/>
        <v>0</v>
      </c>
      <c r="GJ226" s="38">
        <f t="shared" si="2140"/>
        <v>0</v>
      </c>
      <c r="GK226" s="38">
        <f t="shared" si="2140"/>
        <v>1118241049</v>
      </c>
      <c r="GL226" s="38">
        <f t="shared" si="2140"/>
        <v>1538707111</v>
      </c>
      <c r="GM226" s="38">
        <f t="shared" si="2140"/>
        <v>1367901917</v>
      </c>
      <c r="GN226" s="38">
        <f t="shared" si="2140"/>
        <v>1331559417</v>
      </c>
      <c r="GO226" s="38">
        <f t="shared" si="2140"/>
        <v>0</v>
      </c>
      <c r="GP226" s="38">
        <f t="shared" si="2140"/>
        <v>0</v>
      </c>
      <c r="GQ226" s="38">
        <f t="shared" si="2140"/>
        <v>0</v>
      </c>
      <c r="GR226" s="38">
        <f t="shared" si="2140"/>
        <v>0</v>
      </c>
      <c r="GS226" s="38">
        <f t="shared" si="2140"/>
        <v>0</v>
      </c>
      <c r="GT226" s="38">
        <f t="shared" si="2140"/>
        <v>0</v>
      </c>
      <c r="GU226" s="38">
        <f t="shared" si="2140"/>
        <v>1118241049</v>
      </c>
      <c r="GV226" s="38">
        <f t="shared" si="2140"/>
        <v>1538707111</v>
      </c>
      <c r="GW226" s="38">
        <f t="shared" si="2140"/>
        <v>1367901917</v>
      </c>
      <c r="GX226" s="38">
        <f t="shared" si="2140"/>
        <v>1331559417</v>
      </c>
      <c r="GY226" s="724">
        <f t="shared" si="2140"/>
        <v>0</v>
      </c>
      <c r="GZ226" s="38">
        <f t="shared" si="2140"/>
        <v>0</v>
      </c>
      <c r="HA226" s="38">
        <f t="shared" si="2140"/>
        <v>0</v>
      </c>
      <c r="HB226" s="38">
        <f t="shared" si="2140"/>
        <v>0</v>
      </c>
      <c r="HC226" s="38">
        <f t="shared" si="2140"/>
        <v>0</v>
      </c>
      <c r="HD226" s="38">
        <f t="shared" si="2140"/>
        <v>0</v>
      </c>
      <c r="HE226" s="38">
        <f t="shared" si="2140"/>
        <v>0</v>
      </c>
      <c r="HF226" s="38">
        <f t="shared" si="2140"/>
        <v>0</v>
      </c>
      <c r="HG226" s="38">
        <f t="shared" si="2140"/>
        <v>0</v>
      </c>
      <c r="HH226" s="38">
        <f t="shared" si="2140"/>
        <v>0</v>
      </c>
      <c r="HI226" s="38">
        <f t="shared" si="2140"/>
        <v>0</v>
      </c>
      <c r="HJ226" s="38">
        <f t="shared" si="2140"/>
        <v>0</v>
      </c>
      <c r="HK226" s="38">
        <f t="shared" si="2140"/>
        <v>0</v>
      </c>
      <c r="HL226" s="38">
        <f t="shared" si="2140"/>
        <v>0</v>
      </c>
      <c r="HM226" s="38">
        <f t="shared" si="2140"/>
        <v>0</v>
      </c>
      <c r="HN226" s="38">
        <f t="shared" si="2140"/>
        <v>0</v>
      </c>
      <c r="HO226" s="38">
        <f t="shared" si="2140"/>
        <v>0</v>
      </c>
      <c r="HP226" s="38">
        <f t="shared" si="2140"/>
        <v>0</v>
      </c>
      <c r="HQ226" s="38">
        <f t="shared" si="2140"/>
        <v>0</v>
      </c>
      <c r="HR226" s="38">
        <f t="shared" si="2140"/>
        <v>0</v>
      </c>
      <c r="HS226" s="38">
        <f t="shared" si="2140"/>
        <v>0</v>
      </c>
      <c r="HT226" s="38">
        <f t="shared" si="2140"/>
        <v>0</v>
      </c>
      <c r="HU226" s="38">
        <f t="shared" si="2140"/>
        <v>0</v>
      </c>
      <c r="HV226" s="38">
        <f t="shared" si="2140"/>
        <v>0</v>
      </c>
      <c r="HW226" s="38">
        <f t="shared" si="2140"/>
        <v>0</v>
      </c>
      <c r="HX226" s="38">
        <f t="shared" si="2140"/>
        <v>0</v>
      </c>
      <c r="HY226" s="38">
        <f t="shared" si="2140"/>
        <v>0</v>
      </c>
      <c r="HZ226" s="38">
        <f t="shared" si="2140"/>
        <v>0</v>
      </c>
      <c r="IA226" s="38">
        <f t="shared" si="2140"/>
        <v>0</v>
      </c>
      <c r="IB226" s="38">
        <f t="shared" si="2140"/>
        <v>0</v>
      </c>
      <c r="IC226" s="38">
        <f t="shared" si="2140"/>
        <v>0</v>
      </c>
      <c r="ID226" s="38">
        <f t="shared" si="2140"/>
        <v>0</v>
      </c>
      <c r="IE226" s="38">
        <f t="shared" si="2140"/>
        <v>0</v>
      </c>
      <c r="IF226" s="38">
        <f t="shared" si="2140"/>
        <v>0</v>
      </c>
      <c r="IG226" s="38">
        <f t="shared" si="2140"/>
        <v>0</v>
      </c>
      <c r="IH226" s="38">
        <f t="shared" si="2140"/>
        <v>0</v>
      </c>
      <c r="II226" s="38">
        <f t="shared" si="2140"/>
        <v>4281310377</v>
      </c>
      <c r="IJ226" s="38">
        <f t="shared" si="2140"/>
        <v>5346480501</v>
      </c>
      <c r="IK226" s="38">
        <f t="shared" si="2140"/>
        <v>4834244977</v>
      </c>
      <c r="IL226" s="38">
        <f t="shared" si="2140"/>
        <v>4328204777</v>
      </c>
      <c r="IM226" s="38">
        <f t="shared" si="2140"/>
        <v>225025600</v>
      </c>
      <c r="IN226" s="38">
        <f t="shared" si="2140"/>
        <v>0</v>
      </c>
      <c r="IO226" s="38">
        <f t="shared" si="2140"/>
        <v>0</v>
      </c>
      <c r="IP226" s="38">
        <f t="shared" si="2140"/>
        <v>0</v>
      </c>
      <c r="IQ226" s="38">
        <f t="shared" si="2140"/>
        <v>0</v>
      </c>
      <c r="IR226" s="38">
        <f t="shared" si="2140"/>
        <v>0</v>
      </c>
      <c r="IS226" s="38">
        <f t="shared" si="2140"/>
        <v>4281310377</v>
      </c>
      <c r="IT226" s="38">
        <f t="shared" si="2140"/>
        <v>5346480501</v>
      </c>
      <c r="IU226" s="38">
        <f t="shared" si="2140"/>
        <v>4834244977</v>
      </c>
      <c r="IV226" s="38">
        <f t="shared" si="2140"/>
        <v>4328204777</v>
      </c>
      <c r="IW226" s="38">
        <f t="shared" si="2140"/>
        <v>225025600</v>
      </c>
    </row>
    <row r="227" spans="1:257" ht="157.5" customHeight="1" x14ac:dyDescent="0.2">
      <c r="A227" s="346">
        <v>100</v>
      </c>
      <c r="B227" s="346"/>
      <c r="C227" s="264">
        <v>24</v>
      </c>
      <c r="D227" s="1024" t="s">
        <v>555</v>
      </c>
      <c r="E227" s="1024" t="s">
        <v>556</v>
      </c>
      <c r="F227" s="1024" t="s">
        <v>557</v>
      </c>
      <c r="G227" s="273">
        <v>158</v>
      </c>
      <c r="H227" s="848" t="s">
        <v>558</v>
      </c>
      <c r="I227" s="282" t="s">
        <v>559</v>
      </c>
      <c r="J227" s="270" t="s">
        <v>444</v>
      </c>
      <c r="K227" s="479">
        <v>2</v>
      </c>
      <c r="L227" s="561" t="s">
        <v>58</v>
      </c>
      <c r="M227" s="299" t="s">
        <v>53</v>
      </c>
      <c r="N227" s="272">
        <v>11</v>
      </c>
      <c r="O227" s="559">
        <v>11</v>
      </c>
      <c r="P227" s="569">
        <v>11</v>
      </c>
      <c r="Q227" s="567">
        <v>11</v>
      </c>
      <c r="R227" s="275"/>
      <c r="S227" s="565">
        <v>11</v>
      </c>
      <c r="T227" s="567">
        <v>11</v>
      </c>
      <c r="U227" s="567"/>
      <c r="V227" s="565">
        <v>11</v>
      </c>
      <c r="W227" s="567">
        <v>11</v>
      </c>
      <c r="X227" s="561"/>
      <c r="Y227" s="765">
        <v>11</v>
      </c>
      <c r="Z227" s="427">
        <f>BM227/BM226</f>
        <v>1</v>
      </c>
      <c r="AA227" s="273">
        <v>3</v>
      </c>
      <c r="AB227" s="270" t="s">
        <v>455</v>
      </c>
      <c r="AC227" s="45"/>
      <c r="AD227" s="42"/>
      <c r="AE227" s="41"/>
      <c r="AF227" s="41"/>
      <c r="AG227" s="45"/>
      <c r="AH227" s="42"/>
      <c r="AI227" s="42"/>
      <c r="AJ227" s="42"/>
      <c r="AK227" s="45"/>
      <c r="AL227" s="42"/>
      <c r="AM227" s="42"/>
      <c r="AN227" s="42"/>
      <c r="AO227" s="45"/>
      <c r="AP227" s="42"/>
      <c r="AQ227" s="42"/>
      <c r="AR227" s="42"/>
      <c r="AS227" s="45"/>
      <c r="AT227" s="42"/>
      <c r="AU227" s="41"/>
      <c r="AV227" s="41"/>
      <c r="AW227" s="45"/>
      <c r="AX227" s="42"/>
      <c r="AY227" s="42"/>
      <c r="AZ227" s="42"/>
      <c r="BA227" s="45"/>
      <c r="BB227" s="42"/>
      <c r="BC227" s="42"/>
      <c r="BD227" s="42"/>
      <c r="BE227" s="46">
        <v>1023348969</v>
      </c>
      <c r="BF227" s="42">
        <v>1023444242</v>
      </c>
      <c r="BG227" s="41">
        <v>951209564</v>
      </c>
      <c r="BH227" s="48">
        <v>748698264</v>
      </c>
      <c r="BI227" s="46"/>
      <c r="BJ227" s="47"/>
      <c r="BK227" s="47"/>
      <c r="BL227" s="42"/>
      <c r="BM227" s="40">
        <f>+AC227+AG227+AK227+AO227+AS227+AW227+BA227+BE227+BI227</f>
        <v>1023348969</v>
      </c>
      <c r="BN227" s="41">
        <f t="shared" ref="BN227:BP228" si="2141">AD227+AH227+AL227+AP227+AT227+AX227+BB227+BF227+BJ227</f>
        <v>1023444242</v>
      </c>
      <c r="BO227" s="41">
        <f t="shared" si="2141"/>
        <v>951209564</v>
      </c>
      <c r="BP227" s="41">
        <f t="shared" si="2141"/>
        <v>748698264</v>
      </c>
      <c r="BQ227" s="87"/>
      <c r="BR227" s="87"/>
      <c r="BS227" s="87"/>
      <c r="BT227" s="87"/>
      <c r="BU227" s="87"/>
      <c r="BV227" s="86"/>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8">
        <v>1054049438</v>
      </c>
      <c r="CW227" s="87">
        <v>1500230607</v>
      </c>
      <c r="CX227" s="87">
        <v>1391132066</v>
      </c>
      <c r="CY227" s="87">
        <v>1123945666</v>
      </c>
      <c r="CZ227" s="88">
        <v>183025600</v>
      </c>
      <c r="DA227" s="87"/>
      <c r="DB227" s="87"/>
      <c r="DC227" s="87"/>
      <c r="DD227" s="87"/>
      <c r="DE227" s="82">
        <f t="shared" ref="DE227:DH228" si="2142">BQ227+BU227+BZ227+CE227+CI227+CM227+CQ227+CV227+DA227</f>
        <v>1054049438</v>
      </c>
      <c r="DF227" s="102">
        <f t="shared" si="2142"/>
        <v>1500230607</v>
      </c>
      <c r="DG227" s="102">
        <f t="shared" si="2142"/>
        <v>1391132066</v>
      </c>
      <c r="DH227" s="102">
        <f t="shared" si="2142"/>
        <v>1123945666</v>
      </c>
      <c r="DI227" s="102">
        <f>CZ227</f>
        <v>183025600</v>
      </c>
      <c r="DJ227" s="88"/>
      <c r="DK227" s="57"/>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v>1085670921</v>
      </c>
      <c r="EO227" s="88">
        <v>1284098541</v>
      </c>
      <c r="EP227" s="88">
        <v>1124001430</v>
      </c>
      <c r="EQ227" s="88">
        <v>1124001430</v>
      </c>
      <c r="ER227" s="88">
        <v>42000000</v>
      </c>
      <c r="ES227" s="88"/>
      <c r="ET227" s="87"/>
      <c r="EU227" s="87"/>
      <c r="EV227" s="87"/>
      <c r="EW227" s="82">
        <f t="shared" ref="EW227:EX228" si="2143">DJ227+DN227+DS227+DX227+EB227+EF227+EJ227+EN227+ES227</f>
        <v>1085670921</v>
      </c>
      <c r="EX227" s="90">
        <f t="shared" si="2143"/>
        <v>1284098541</v>
      </c>
      <c r="EY227" s="90">
        <f t="shared" ref="EY227:EZ228" si="2144">DL227+DP227+DU227+DZ227+ED227+EH227+EL227+EP227+EU227</f>
        <v>1124001430</v>
      </c>
      <c r="EZ227" s="90">
        <f t="shared" si="2144"/>
        <v>1124001430</v>
      </c>
      <c r="FA227" s="90">
        <f>ER227</f>
        <v>42000000</v>
      </c>
      <c r="FB227" s="87"/>
      <c r="FC227" s="88"/>
      <c r="FD227" s="88"/>
      <c r="FE227" s="88"/>
      <c r="FF227" s="133"/>
      <c r="FG227" s="87"/>
      <c r="FH227" s="87"/>
      <c r="FI227" s="87"/>
      <c r="FJ227" s="87"/>
      <c r="FK227" s="87"/>
      <c r="FL227" s="87"/>
      <c r="FM227" s="87"/>
      <c r="FN227" s="87"/>
      <c r="FO227" s="87"/>
      <c r="FP227" s="87"/>
      <c r="FQ227" s="87"/>
      <c r="FR227" s="87"/>
      <c r="FS227" s="87"/>
      <c r="FT227" s="87"/>
      <c r="FU227" s="87"/>
      <c r="FV227" s="87"/>
      <c r="FW227" s="87"/>
      <c r="FX227" s="87"/>
      <c r="FY227" s="87"/>
      <c r="FZ227" s="87"/>
      <c r="GA227" s="87"/>
      <c r="GB227" s="87"/>
      <c r="GC227" s="87"/>
      <c r="GD227" s="87"/>
      <c r="GE227" s="87"/>
      <c r="GF227" s="87"/>
      <c r="GG227" s="87"/>
      <c r="GH227" s="87"/>
      <c r="GI227" s="87"/>
      <c r="GJ227" s="87"/>
      <c r="GK227" s="87">
        <v>1118241049</v>
      </c>
      <c r="GL227" s="87">
        <v>1538707111</v>
      </c>
      <c r="GM227" s="87">
        <v>1367901917</v>
      </c>
      <c r="GN227" s="87">
        <v>1331559417</v>
      </c>
      <c r="GO227" s="87"/>
      <c r="GP227" s="87"/>
      <c r="GQ227" s="87"/>
      <c r="GR227" s="87"/>
      <c r="GS227" s="87"/>
      <c r="GT227" s="87"/>
      <c r="GU227" s="82">
        <f t="shared" ref="GU227:GY228" si="2145">FB227+FG227+FL227+FQ227+FV227+GA227+GF227+GK227+GP227</f>
        <v>1118241049</v>
      </c>
      <c r="GV227" s="82">
        <f t="shared" ref="GV227" si="2146">FC227+FH227+FM227+FR227+FW227+GB227+GG227+GL227+GQ227</f>
        <v>1538707111</v>
      </c>
      <c r="GW227" s="82">
        <f t="shared" ref="GW227" si="2147">FD227+FI227+FN227+FS227+FX227+GC227+GH227+GM227+GR227</f>
        <v>1367901917</v>
      </c>
      <c r="GX227" s="82">
        <f t="shared" ref="GX227" si="2148">FE227+FJ227+FO227+FT227+FY227+GD227+GI227+GN227+GS227</f>
        <v>1331559417</v>
      </c>
      <c r="GY227" s="792">
        <f t="shared" si="2145"/>
        <v>0</v>
      </c>
      <c r="GZ227" s="792">
        <f t="shared" ref="GZ227:GZ228" si="2149">AC227+BQ227+DJ227+FB227</f>
        <v>0</v>
      </c>
      <c r="HA227" s="792">
        <f t="shared" ref="HA227:HA228" si="2150">AD227+BR227+DK227+FC227</f>
        <v>0</v>
      </c>
      <c r="HB227" s="792">
        <f t="shared" ref="HB227:HB228" si="2151">AE227+BS227+DL227+FD227</f>
        <v>0</v>
      </c>
      <c r="HC227" s="792">
        <f t="shared" ref="HC227:HC228" si="2152">AF227+BT227+DM227+FE227</f>
        <v>0</v>
      </c>
      <c r="HD227" s="792">
        <f t="shared" ref="HD227:HD228" si="2153">FF227</f>
        <v>0</v>
      </c>
      <c r="HE227" s="792">
        <f t="shared" ref="HE227:HE228" si="2154">AG227+BU227+DN227+FG227</f>
        <v>0</v>
      </c>
      <c r="HF227" s="792">
        <f t="shared" ref="HF227:HF228" si="2155">AH227+BV227+DO227+FH227</f>
        <v>0</v>
      </c>
      <c r="HG227" s="792">
        <f t="shared" ref="HG227:HG228" si="2156">AI227+BW227+DP227+FI227</f>
        <v>0</v>
      </c>
      <c r="HH227" s="792">
        <f>AJ227+BX227+DQ227+FJ227</f>
        <v>0</v>
      </c>
      <c r="HI227" s="792">
        <f t="shared" ref="HI227:HI228" si="2157">BY227+DR227+FK227</f>
        <v>0</v>
      </c>
      <c r="HJ227" s="792">
        <f t="shared" ref="HJ227:HJ228" si="2158">AK227+BZ227+DS227+FL227</f>
        <v>0</v>
      </c>
      <c r="HK227" s="792">
        <f t="shared" ref="HK227:HK228" si="2159">AL227+CA227+DT227+FM227</f>
        <v>0</v>
      </c>
      <c r="HL227" s="792">
        <f t="shared" ref="HL227:HL228" si="2160">AM227+CB227+DU227+FN227</f>
        <v>0</v>
      </c>
      <c r="HM227" s="792">
        <f>AN227+CC227+DV227+FO227</f>
        <v>0</v>
      </c>
      <c r="HN227" s="792">
        <f t="shared" ref="HN227:HN228" si="2161">CD227+DW227+FP227</f>
        <v>0</v>
      </c>
      <c r="HO227" s="792">
        <f t="shared" ref="HO227:HO228" si="2162">AO227+CE227+DX227+FQ227</f>
        <v>0</v>
      </c>
      <c r="HP227" s="792">
        <f t="shared" ref="HP227:HP228" si="2163">AP227+CF227+DY227+FR227</f>
        <v>0</v>
      </c>
      <c r="HQ227" s="792">
        <f t="shared" ref="HQ227:HQ228" si="2164">AQ227+CG227+DZ227+FS227</f>
        <v>0</v>
      </c>
      <c r="HR227" s="792">
        <f>FT227+EA227+CH227+AR227</f>
        <v>0</v>
      </c>
      <c r="HS227" s="792">
        <f t="shared" ref="HS227:HS228" si="2165">FU227</f>
        <v>0</v>
      </c>
      <c r="HT227" s="792">
        <f t="shared" ref="HT227:HT228" si="2166">AS227+CI227+EB227+FV227</f>
        <v>0</v>
      </c>
      <c r="HU227" s="792">
        <f t="shared" ref="HU227:HU228" si="2167">AT227+CJ227+EC227+FW227</f>
        <v>0</v>
      </c>
      <c r="HV227" s="792">
        <f t="shared" ref="HV227:HV228" si="2168">AU227+CK227+ED227+FX227</f>
        <v>0</v>
      </c>
      <c r="HW227" s="792">
        <f t="shared" ref="HW227:HW228" si="2169">AV227+CL227+EE227+FY227</f>
        <v>0</v>
      </c>
      <c r="HX227" s="792">
        <f t="shared" ref="HX227:HX228" si="2170">FZ227</f>
        <v>0</v>
      </c>
      <c r="HY227" s="792">
        <f t="shared" ref="HY227:HY228" si="2171">AW227+CM227+EF227+GA227</f>
        <v>0</v>
      </c>
      <c r="HZ227" s="792">
        <f t="shared" ref="HZ227:HZ228" si="2172">AX227+CN227+EG227+GB227</f>
        <v>0</v>
      </c>
      <c r="IA227" s="792">
        <f t="shared" ref="IA227:IA228" si="2173">AY227+CO227+EH227+GC227</f>
        <v>0</v>
      </c>
      <c r="IB227" s="792">
        <f t="shared" ref="IB227:IB228" si="2174">AZ227+CP227+EI227+GD227</f>
        <v>0</v>
      </c>
      <c r="IC227" s="792">
        <f t="shared" ref="IC227:IC228" si="2175">GE227</f>
        <v>0</v>
      </c>
      <c r="ID227" s="792">
        <f t="shared" ref="ID227:ID228" si="2176">BA227+CQ227+EJ227+GF227</f>
        <v>0</v>
      </c>
      <c r="IE227" s="792">
        <f t="shared" ref="IE227:IE228" si="2177">BB227+CR227+EK227+GG227</f>
        <v>0</v>
      </c>
      <c r="IF227" s="792">
        <f t="shared" ref="IF227:IF228" si="2178">BC227+CS227+EL227+GH227</f>
        <v>0</v>
      </c>
      <c r="IG227" s="792">
        <f t="shared" ref="IG227:IG228" si="2179">BD227+CT227+EM227+GI227</f>
        <v>0</v>
      </c>
      <c r="IH227" s="792">
        <f t="shared" ref="IH227:IH228" si="2180">CU227+GJ227</f>
        <v>0</v>
      </c>
      <c r="II227" s="792">
        <f t="shared" ref="II227:II228" si="2181">BE227+CV227+EN227+GK227</f>
        <v>4281310377</v>
      </c>
      <c r="IJ227" s="792">
        <f t="shared" ref="IJ227:IJ228" si="2182">BF227+CW227+EO227+GL227</f>
        <v>5346480501</v>
      </c>
      <c r="IK227" s="792">
        <f t="shared" ref="IK227:IK228" si="2183">BG227+CX227+EP227+GM227</f>
        <v>4834244977</v>
      </c>
      <c r="IL227" s="792">
        <f>GN227+EQ227+CY227+BH227</f>
        <v>4328204777</v>
      </c>
      <c r="IM227" s="792">
        <f t="shared" ref="IM227:IM228" si="2184">CZ227+ER227+GO227</f>
        <v>225025600</v>
      </c>
      <c r="IN227" s="792">
        <f t="shared" ref="IN227:IN228" si="2185">BI227+DA227+ES227+GP227</f>
        <v>0</v>
      </c>
      <c r="IO227" s="792"/>
      <c r="IP227" s="792"/>
      <c r="IQ227" s="792"/>
      <c r="IR227" s="792"/>
      <c r="IS227" s="792">
        <f t="shared" ref="IS227:IS228" si="2186">GZ227+HE227+HJ227+HO227+HT227+HY227+ID227+II227+IN227</f>
        <v>4281310377</v>
      </c>
      <c r="IT227" s="792">
        <f t="shared" ref="IT227:IT228" si="2187">HA227+HF227+HK227+HP227+HU227+HZ227+IE227+IJ227+IO227</f>
        <v>5346480501</v>
      </c>
      <c r="IU227" s="792">
        <f t="shared" ref="IU227:IU228" si="2188">HB227+HG227+HL227+HQ227+HV227+IA227+IF227+IK227+IP227</f>
        <v>4834244977</v>
      </c>
      <c r="IV227" s="792">
        <f>HC227+HH227+HM227+HR227+HW227+IB227+IG227+IL227+IQ227</f>
        <v>4328204777</v>
      </c>
      <c r="IW227" s="793">
        <f t="shared" ref="IW227:IW228" si="2189">HD227+HI227+HN227+HS227+HX227+IC227+IH227+IM227+IR227</f>
        <v>225025600</v>
      </c>
    </row>
    <row r="228" spans="1:257" ht="63.75" customHeight="1" x14ac:dyDescent="0.2">
      <c r="A228" s="346"/>
      <c r="B228" s="346"/>
      <c r="C228" s="294" t="s">
        <v>947</v>
      </c>
      <c r="D228" s="1025"/>
      <c r="E228" s="1025"/>
      <c r="F228" s="1025"/>
      <c r="G228" s="273">
        <v>159</v>
      </c>
      <c r="H228" s="848" t="s">
        <v>560</v>
      </c>
      <c r="I228" s="282" t="s">
        <v>561</v>
      </c>
      <c r="J228" s="270" t="s">
        <v>444</v>
      </c>
      <c r="K228" s="479">
        <v>2</v>
      </c>
      <c r="L228" s="561" t="s">
        <v>58</v>
      </c>
      <c r="M228" s="299" t="s">
        <v>53</v>
      </c>
      <c r="N228" s="272">
        <v>8</v>
      </c>
      <c r="O228" s="559">
        <v>8</v>
      </c>
      <c r="P228" s="569">
        <v>8</v>
      </c>
      <c r="Q228" s="567">
        <v>8</v>
      </c>
      <c r="R228" s="275"/>
      <c r="S228" s="565">
        <v>11</v>
      </c>
      <c r="T228" s="567">
        <v>8</v>
      </c>
      <c r="U228" s="567"/>
      <c r="V228" s="565">
        <v>8</v>
      </c>
      <c r="W228" s="567">
        <v>8</v>
      </c>
      <c r="X228" s="561"/>
      <c r="Y228" s="765">
        <v>8</v>
      </c>
      <c r="Z228" s="427">
        <v>0</v>
      </c>
      <c r="AA228" s="273">
        <v>3</v>
      </c>
      <c r="AB228" s="270" t="s">
        <v>455</v>
      </c>
      <c r="AC228" s="45"/>
      <c r="AD228" s="42"/>
      <c r="AE228" s="41"/>
      <c r="AF228" s="41"/>
      <c r="AG228" s="45"/>
      <c r="AH228" s="42"/>
      <c r="AI228" s="42"/>
      <c r="AJ228" s="42"/>
      <c r="AK228" s="45"/>
      <c r="AL228" s="42"/>
      <c r="AM228" s="42"/>
      <c r="AN228" s="42"/>
      <c r="AO228" s="45"/>
      <c r="AP228" s="42"/>
      <c r="AQ228" s="42"/>
      <c r="AR228" s="42"/>
      <c r="AS228" s="45"/>
      <c r="AT228" s="42"/>
      <c r="AU228" s="41"/>
      <c r="AV228" s="41"/>
      <c r="AW228" s="45"/>
      <c r="AX228" s="42"/>
      <c r="AY228" s="42"/>
      <c r="AZ228" s="42"/>
      <c r="BA228" s="45"/>
      <c r="BB228" s="42"/>
      <c r="BC228" s="42"/>
      <c r="BD228" s="42"/>
      <c r="BE228" s="45"/>
      <c r="BF228" s="42"/>
      <c r="BG228" s="41"/>
      <c r="BH228" s="41"/>
      <c r="BI228" s="45"/>
      <c r="BJ228" s="42"/>
      <c r="BK228" s="42"/>
      <c r="BL228" s="42"/>
      <c r="BM228" s="40">
        <f>+AC228+AG228+AK228+AO228+AS228+AW228+BA228+BE228+BI228</f>
        <v>0</v>
      </c>
      <c r="BN228" s="41">
        <f t="shared" si="2141"/>
        <v>0</v>
      </c>
      <c r="BO228" s="41">
        <f t="shared" si="2141"/>
        <v>0</v>
      </c>
      <c r="BP228" s="41">
        <f t="shared" si="2141"/>
        <v>0</v>
      </c>
      <c r="BQ228" s="87"/>
      <c r="BR228" s="87"/>
      <c r="BS228" s="87"/>
      <c r="BT228" s="87"/>
      <c r="BU228" s="87"/>
      <c r="BV228" s="86"/>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2">
        <f t="shared" si="2142"/>
        <v>0</v>
      </c>
      <c r="DF228" s="102">
        <f t="shared" si="2142"/>
        <v>0</v>
      </c>
      <c r="DG228" s="102">
        <f t="shared" si="2142"/>
        <v>0</v>
      </c>
      <c r="DH228" s="102">
        <f t="shared" si="2142"/>
        <v>0</v>
      </c>
      <c r="DI228" s="102"/>
      <c r="DJ228" s="88"/>
      <c r="DK228" s="57"/>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7"/>
      <c r="EU228" s="87"/>
      <c r="EV228" s="87"/>
      <c r="EW228" s="82">
        <f t="shared" si="2143"/>
        <v>0</v>
      </c>
      <c r="EX228" s="90">
        <f t="shared" si="2143"/>
        <v>0</v>
      </c>
      <c r="EY228" s="90">
        <f t="shared" si="2144"/>
        <v>0</v>
      </c>
      <c r="EZ228" s="90">
        <f t="shared" si="2144"/>
        <v>0</v>
      </c>
      <c r="FA228" s="173"/>
      <c r="FB228" s="87"/>
      <c r="FC228" s="88"/>
      <c r="FD228" s="88"/>
      <c r="FE228" s="88"/>
      <c r="FF228" s="133"/>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7"/>
      <c r="GM228" s="87"/>
      <c r="GN228" s="87"/>
      <c r="GO228" s="87"/>
      <c r="GP228" s="87"/>
      <c r="GQ228" s="87"/>
      <c r="GR228" s="87"/>
      <c r="GS228" s="87"/>
      <c r="GT228" s="87"/>
      <c r="GU228" s="82">
        <f t="shared" si="2145"/>
        <v>0</v>
      </c>
      <c r="GV228" s="82">
        <f t="shared" si="2145"/>
        <v>0</v>
      </c>
      <c r="GW228" s="82">
        <f t="shared" si="2145"/>
        <v>0</v>
      </c>
      <c r="GX228" s="82">
        <f t="shared" si="2145"/>
        <v>0</v>
      </c>
      <c r="GY228" s="792">
        <f t="shared" si="2145"/>
        <v>0</v>
      </c>
      <c r="GZ228" s="792">
        <f t="shared" si="2149"/>
        <v>0</v>
      </c>
      <c r="HA228" s="792">
        <f t="shared" si="2150"/>
        <v>0</v>
      </c>
      <c r="HB228" s="792">
        <f t="shared" si="2151"/>
        <v>0</v>
      </c>
      <c r="HC228" s="792">
        <f t="shared" si="2152"/>
        <v>0</v>
      </c>
      <c r="HD228" s="792">
        <f t="shared" si="2153"/>
        <v>0</v>
      </c>
      <c r="HE228" s="792">
        <f t="shared" si="2154"/>
        <v>0</v>
      </c>
      <c r="HF228" s="792">
        <f t="shared" si="2155"/>
        <v>0</v>
      </c>
      <c r="HG228" s="792">
        <f t="shared" si="2156"/>
        <v>0</v>
      </c>
      <c r="HH228" s="792">
        <f>AJ228+BX228+DQ228+FJ228</f>
        <v>0</v>
      </c>
      <c r="HI228" s="792">
        <f t="shared" si="2157"/>
        <v>0</v>
      </c>
      <c r="HJ228" s="792">
        <f t="shared" si="2158"/>
        <v>0</v>
      </c>
      <c r="HK228" s="792">
        <f t="shared" si="2159"/>
        <v>0</v>
      </c>
      <c r="HL228" s="792">
        <f t="shared" si="2160"/>
        <v>0</v>
      </c>
      <c r="HM228" s="792">
        <f>AN228+CC228+DV228+FO228</f>
        <v>0</v>
      </c>
      <c r="HN228" s="792">
        <f t="shared" si="2161"/>
        <v>0</v>
      </c>
      <c r="HO228" s="792">
        <f t="shared" si="2162"/>
        <v>0</v>
      </c>
      <c r="HP228" s="792">
        <f t="shared" si="2163"/>
        <v>0</v>
      </c>
      <c r="HQ228" s="792">
        <f t="shared" si="2164"/>
        <v>0</v>
      </c>
      <c r="HR228" s="792">
        <f>FT228+EA228+CH228+AR228</f>
        <v>0</v>
      </c>
      <c r="HS228" s="792">
        <f t="shared" si="2165"/>
        <v>0</v>
      </c>
      <c r="HT228" s="792">
        <f t="shared" si="2166"/>
        <v>0</v>
      </c>
      <c r="HU228" s="792">
        <f t="shared" si="2167"/>
        <v>0</v>
      </c>
      <c r="HV228" s="792">
        <f t="shared" si="2168"/>
        <v>0</v>
      </c>
      <c r="HW228" s="792">
        <f t="shared" si="2169"/>
        <v>0</v>
      </c>
      <c r="HX228" s="792">
        <f t="shared" si="2170"/>
        <v>0</v>
      </c>
      <c r="HY228" s="792">
        <f t="shared" si="2171"/>
        <v>0</v>
      </c>
      <c r="HZ228" s="792">
        <f t="shared" si="2172"/>
        <v>0</v>
      </c>
      <c r="IA228" s="792">
        <f t="shared" si="2173"/>
        <v>0</v>
      </c>
      <c r="IB228" s="792">
        <f t="shared" si="2174"/>
        <v>0</v>
      </c>
      <c r="IC228" s="792">
        <f t="shared" si="2175"/>
        <v>0</v>
      </c>
      <c r="ID228" s="792">
        <f t="shared" si="2176"/>
        <v>0</v>
      </c>
      <c r="IE228" s="792">
        <f t="shared" si="2177"/>
        <v>0</v>
      </c>
      <c r="IF228" s="792">
        <f t="shared" si="2178"/>
        <v>0</v>
      </c>
      <c r="IG228" s="792">
        <f t="shared" si="2179"/>
        <v>0</v>
      </c>
      <c r="IH228" s="792">
        <f t="shared" si="2180"/>
        <v>0</v>
      </c>
      <c r="II228" s="792">
        <f t="shared" si="2181"/>
        <v>0</v>
      </c>
      <c r="IJ228" s="792">
        <f t="shared" si="2182"/>
        <v>0</v>
      </c>
      <c r="IK228" s="792">
        <f t="shared" si="2183"/>
        <v>0</v>
      </c>
      <c r="IL228" s="792">
        <f>GN228+EQ228+CY228+BH228</f>
        <v>0</v>
      </c>
      <c r="IM228" s="792">
        <f t="shared" si="2184"/>
        <v>0</v>
      </c>
      <c r="IN228" s="792">
        <f t="shared" si="2185"/>
        <v>0</v>
      </c>
      <c r="IO228" s="792"/>
      <c r="IP228" s="792"/>
      <c r="IQ228" s="792"/>
      <c r="IR228" s="792"/>
      <c r="IS228" s="792">
        <f t="shared" si="2186"/>
        <v>0</v>
      </c>
      <c r="IT228" s="792">
        <f t="shared" si="2187"/>
        <v>0</v>
      </c>
      <c r="IU228" s="792">
        <f t="shared" si="2188"/>
        <v>0</v>
      </c>
      <c r="IV228" s="792">
        <f>HC228+HH228+HM228+HR228+HW228+IB228+IG228+IL228+IQ228</f>
        <v>0</v>
      </c>
      <c r="IW228" s="793">
        <f t="shared" si="2189"/>
        <v>0</v>
      </c>
    </row>
    <row r="229" spans="1:257" ht="24.75" customHeight="1" x14ac:dyDescent="0.2">
      <c r="A229" s="346"/>
      <c r="B229" s="346"/>
      <c r="C229" s="252">
        <v>46</v>
      </c>
      <c r="D229" s="253" t="s">
        <v>562</v>
      </c>
      <c r="E229" s="256"/>
      <c r="F229" s="256"/>
      <c r="G229" s="255"/>
      <c r="H229" s="255"/>
      <c r="I229" s="255"/>
      <c r="J229" s="255"/>
      <c r="K229" s="255"/>
      <c r="L229" s="255"/>
      <c r="M229" s="255"/>
      <c r="N229" s="255"/>
      <c r="O229" s="255"/>
      <c r="P229" s="255"/>
      <c r="Q229" s="255"/>
      <c r="R229" s="255"/>
      <c r="S229" s="255"/>
      <c r="T229" s="255"/>
      <c r="U229" s="255"/>
      <c r="V229" s="255"/>
      <c r="W229" s="255"/>
      <c r="X229" s="255"/>
      <c r="Y229" s="312"/>
      <c r="Z229" s="255"/>
      <c r="AA229" s="255"/>
      <c r="AB229" s="255"/>
      <c r="AC229" s="198">
        <f t="shared" ref="AC229:BL229" si="2190">SUM(AC230:AC232)</f>
        <v>0</v>
      </c>
      <c r="AD229" s="198">
        <f t="shared" si="2190"/>
        <v>0</v>
      </c>
      <c r="AE229" s="198">
        <f t="shared" si="2190"/>
        <v>0</v>
      </c>
      <c r="AF229" s="198">
        <f t="shared" si="2190"/>
        <v>0</v>
      </c>
      <c r="AG229" s="198">
        <f t="shared" si="2190"/>
        <v>0</v>
      </c>
      <c r="AH229" s="198">
        <f t="shared" si="2190"/>
        <v>0</v>
      </c>
      <c r="AI229" s="198">
        <f t="shared" si="2190"/>
        <v>0</v>
      </c>
      <c r="AJ229" s="198">
        <f t="shared" si="2190"/>
        <v>0</v>
      </c>
      <c r="AK229" s="198">
        <f t="shared" si="2190"/>
        <v>0</v>
      </c>
      <c r="AL229" s="198">
        <f t="shared" si="2190"/>
        <v>0</v>
      </c>
      <c r="AM229" s="198">
        <f t="shared" si="2190"/>
        <v>0</v>
      </c>
      <c r="AN229" s="198">
        <f t="shared" si="2190"/>
        <v>0</v>
      </c>
      <c r="AO229" s="198">
        <f t="shared" si="2190"/>
        <v>0</v>
      </c>
      <c r="AP229" s="198">
        <f t="shared" si="2190"/>
        <v>0</v>
      </c>
      <c r="AQ229" s="198">
        <f t="shared" si="2190"/>
        <v>0</v>
      </c>
      <c r="AR229" s="198">
        <f t="shared" si="2190"/>
        <v>0</v>
      </c>
      <c r="AS229" s="198">
        <f t="shared" si="2190"/>
        <v>0</v>
      </c>
      <c r="AT229" s="198">
        <f t="shared" si="2190"/>
        <v>0</v>
      </c>
      <c r="AU229" s="198">
        <f t="shared" si="2190"/>
        <v>0</v>
      </c>
      <c r="AV229" s="198">
        <f t="shared" si="2190"/>
        <v>0</v>
      </c>
      <c r="AW229" s="198">
        <f t="shared" si="2190"/>
        <v>0</v>
      </c>
      <c r="AX229" s="198">
        <f t="shared" si="2190"/>
        <v>0</v>
      </c>
      <c r="AY229" s="198">
        <f t="shared" si="2190"/>
        <v>0</v>
      </c>
      <c r="AZ229" s="198">
        <f t="shared" si="2190"/>
        <v>0</v>
      </c>
      <c r="BA229" s="198">
        <f t="shared" si="2190"/>
        <v>0</v>
      </c>
      <c r="BB229" s="198">
        <f t="shared" si="2190"/>
        <v>0</v>
      </c>
      <c r="BC229" s="198">
        <f t="shared" si="2190"/>
        <v>0</v>
      </c>
      <c r="BD229" s="198">
        <f t="shared" si="2190"/>
        <v>0</v>
      </c>
      <c r="BE229" s="198">
        <f t="shared" si="2190"/>
        <v>1205340214</v>
      </c>
      <c r="BF229" s="198">
        <f t="shared" si="2190"/>
        <v>1222162518</v>
      </c>
      <c r="BG229" s="198">
        <f t="shared" si="2190"/>
        <v>536718753.65999997</v>
      </c>
      <c r="BH229" s="198">
        <f t="shared" si="2190"/>
        <v>536718753.65999997</v>
      </c>
      <c r="BI229" s="198">
        <f t="shared" si="2190"/>
        <v>0</v>
      </c>
      <c r="BJ229" s="198">
        <f t="shared" si="2190"/>
        <v>0</v>
      </c>
      <c r="BK229" s="198">
        <f t="shared" si="2190"/>
        <v>0</v>
      </c>
      <c r="BL229" s="198">
        <f t="shared" si="2190"/>
        <v>0</v>
      </c>
      <c r="BM229" s="198">
        <f t="shared" ref="BM229:DX229" si="2191">SUM(BM230:BM232)</f>
        <v>1205340214</v>
      </c>
      <c r="BN229" s="198">
        <f t="shared" si="2191"/>
        <v>1222162518</v>
      </c>
      <c r="BO229" s="198">
        <f t="shared" si="2191"/>
        <v>536718753.65999997</v>
      </c>
      <c r="BP229" s="198">
        <f t="shared" si="2191"/>
        <v>536718753.65999997</v>
      </c>
      <c r="BQ229" s="198">
        <f t="shared" si="2191"/>
        <v>0</v>
      </c>
      <c r="BR229" s="198">
        <f t="shared" si="2191"/>
        <v>0</v>
      </c>
      <c r="BS229" s="198">
        <f t="shared" si="2191"/>
        <v>0</v>
      </c>
      <c r="BT229" s="198">
        <f t="shared" si="2191"/>
        <v>0</v>
      </c>
      <c r="BU229" s="198">
        <f t="shared" si="2191"/>
        <v>0</v>
      </c>
      <c r="BV229" s="198">
        <f t="shared" si="2191"/>
        <v>0</v>
      </c>
      <c r="BW229" s="198">
        <f t="shared" si="2191"/>
        <v>0</v>
      </c>
      <c r="BX229" s="198">
        <f t="shared" si="2191"/>
        <v>0</v>
      </c>
      <c r="BY229" s="198">
        <f t="shared" si="2191"/>
        <v>0</v>
      </c>
      <c r="BZ229" s="198">
        <f t="shared" si="2191"/>
        <v>0</v>
      </c>
      <c r="CA229" s="198">
        <f t="shared" si="2191"/>
        <v>0</v>
      </c>
      <c r="CB229" s="198">
        <f t="shared" si="2191"/>
        <v>0</v>
      </c>
      <c r="CC229" s="198">
        <f t="shared" si="2191"/>
        <v>0</v>
      </c>
      <c r="CD229" s="198">
        <f t="shared" si="2191"/>
        <v>0</v>
      </c>
      <c r="CE229" s="198">
        <f t="shared" si="2191"/>
        <v>0</v>
      </c>
      <c r="CF229" s="198">
        <f t="shared" si="2191"/>
        <v>0</v>
      </c>
      <c r="CG229" s="198">
        <f t="shared" si="2191"/>
        <v>0</v>
      </c>
      <c r="CH229" s="198">
        <f t="shared" si="2191"/>
        <v>0</v>
      </c>
      <c r="CI229" s="198">
        <f t="shared" si="2191"/>
        <v>0</v>
      </c>
      <c r="CJ229" s="198">
        <f t="shared" si="2191"/>
        <v>0</v>
      </c>
      <c r="CK229" s="198">
        <f t="shared" si="2191"/>
        <v>0</v>
      </c>
      <c r="CL229" s="198">
        <f t="shared" si="2191"/>
        <v>0</v>
      </c>
      <c r="CM229" s="198">
        <f t="shared" si="2191"/>
        <v>0</v>
      </c>
      <c r="CN229" s="198">
        <f t="shared" si="2191"/>
        <v>0</v>
      </c>
      <c r="CO229" s="198">
        <f t="shared" si="2191"/>
        <v>0</v>
      </c>
      <c r="CP229" s="198">
        <f t="shared" si="2191"/>
        <v>0</v>
      </c>
      <c r="CQ229" s="198">
        <f t="shared" si="2191"/>
        <v>0</v>
      </c>
      <c r="CR229" s="198">
        <f t="shared" si="2191"/>
        <v>0</v>
      </c>
      <c r="CS229" s="198">
        <f t="shared" si="2191"/>
        <v>0</v>
      </c>
      <c r="CT229" s="198">
        <f t="shared" si="2191"/>
        <v>0</v>
      </c>
      <c r="CU229" s="198">
        <f t="shared" si="2191"/>
        <v>0</v>
      </c>
      <c r="CV229" s="198">
        <f t="shared" si="2191"/>
        <v>1241500420.4200001</v>
      </c>
      <c r="CW229" s="198">
        <f t="shared" si="2191"/>
        <v>1626125052</v>
      </c>
      <c r="CX229" s="198">
        <f t="shared" si="2191"/>
        <v>1438704225</v>
      </c>
      <c r="CY229" s="198">
        <f t="shared" si="2191"/>
        <v>1416939225</v>
      </c>
      <c r="CZ229" s="198">
        <f t="shared" si="2191"/>
        <v>0</v>
      </c>
      <c r="DA229" s="198">
        <f t="shared" si="2191"/>
        <v>0</v>
      </c>
      <c r="DB229" s="198">
        <f t="shared" si="2191"/>
        <v>0</v>
      </c>
      <c r="DC229" s="198">
        <f t="shared" si="2191"/>
        <v>0</v>
      </c>
      <c r="DD229" s="198">
        <f t="shared" si="2191"/>
        <v>0</v>
      </c>
      <c r="DE229" s="198">
        <f t="shared" si="2191"/>
        <v>1241500420.4200001</v>
      </c>
      <c r="DF229" s="198">
        <f t="shared" si="2191"/>
        <v>1626125052</v>
      </c>
      <c r="DG229" s="198">
        <f t="shared" si="2191"/>
        <v>1438704225</v>
      </c>
      <c r="DH229" s="198">
        <f t="shared" si="2191"/>
        <v>1416939225</v>
      </c>
      <c r="DI229" s="198">
        <f t="shared" si="2191"/>
        <v>0</v>
      </c>
      <c r="DJ229" s="198">
        <f t="shared" si="2191"/>
        <v>0</v>
      </c>
      <c r="DK229" s="198">
        <f t="shared" si="2191"/>
        <v>0</v>
      </c>
      <c r="DL229" s="198">
        <f t="shared" si="2191"/>
        <v>0</v>
      </c>
      <c r="DM229" s="198">
        <f t="shared" si="2191"/>
        <v>0</v>
      </c>
      <c r="DN229" s="198">
        <f t="shared" si="2191"/>
        <v>0</v>
      </c>
      <c r="DO229" s="198">
        <f t="shared" si="2191"/>
        <v>220189456</v>
      </c>
      <c r="DP229" s="198">
        <f t="shared" si="2191"/>
        <v>172614733</v>
      </c>
      <c r="DQ229" s="198">
        <f t="shared" si="2191"/>
        <v>172614733</v>
      </c>
      <c r="DR229" s="198">
        <f t="shared" si="2191"/>
        <v>0</v>
      </c>
      <c r="DS229" s="198">
        <f t="shared" si="2191"/>
        <v>0</v>
      </c>
      <c r="DT229" s="198">
        <f t="shared" si="2191"/>
        <v>0</v>
      </c>
      <c r="DU229" s="198">
        <f t="shared" si="2191"/>
        <v>0</v>
      </c>
      <c r="DV229" s="198">
        <f t="shared" si="2191"/>
        <v>0</v>
      </c>
      <c r="DW229" s="198">
        <f t="shared" si="2191"/>
        <v>0</v>
      </c>
      <c r="DX229" s="198">
        <f t="shared" si="2191"/>
        <v>0</v>
      </c>
      <c r="DY229" s="198">
        <f t="shared" ref="DY229:EW229" si="2192">SUM(DY230:DY232)</f>
        <v>0</v>
      </c>
      <c r="DZ229" s="198">
        <f t="shared" si="2192"/>
        <v>0</v>
      </c>
      <c r="EA229" s="198">
        <f t="shared" si="2192"/>
        <v>0</v>
      </c>
      <c r="EB229" s="198">
        <f t="shared" si="2192"/>
        <v>0</v>
      </c>
      <c r="EC229" s="198">
        <f t="shared" si="2192"/>
        <v>0</v>
      </c>
      <c r="ED229" s="198">
        <f t="shared" si="2192"/>
        <v>0</v>
      </c>
      <c r="EE229" s="198">
        <f t="shared" si="2192"/>
        <v>0</v>
      </c>
      <c r="EF229" s="198">
        <f t="shared" si="2192"/>
        <v>0</v>
      </c>
      <c r="EG229" s="198">
        <f t="shared" si="2192"/>
        <v>0</v>
      </c>
      <c r="EH229" s="198">
        <f t="shared" si="2192"/>
        <v>0</v>
      </c>
      <c r="EI229" s="198">
        <f t="shared" si="2192"/>
        <v>0</v>
      </c>
      <c r="EJ229" s="198">
        <f t="shared" si="2192"/>
        <v>0</v>
      </c>
      <c r="EK229" s="198">
        <f t="shared" si="2192"/>
        <v>0</v>
      </c>
      <c r="EL229" s="198">
        <f t="shared" si="2192"/>
        <v>0</v>
      </c>
      <c r="EM229" s="198">
        <f t="shared" si="2192"/>
        <v>0</v>
      </c>
      <c r="EN229" s="198">
        <f t="shared" si="2192"/>
        <v>1278745433.03</v>
      </c>
      <c r="EO229" s="198">
        <f t="shared" si="2192"/>
        <v>1250290746</v>
      </c>
      <c r="EP229" s="198">
        <f t="shared" si="2192"/>
        <v>1210673351</v>
      </c>
      <c r="EQ229" s="198">
        <f t="shared" si="2192"/>
        <v>1210673351</v>
      </c>
      <c r="ER229" s="198">
        <f t="shared" si="2192"/>
        <v>0</v>
      </c>
      <c r="ES229" s="198">
        <f t="shared" si="2192"/>
        <v>0</v>
      </c>
      <c r="ET229" s="198">
        <f t="shared" si="2192"/>
        <v>0</v>
      </c>
      <c r="EU229" s="198">
        <f t="shared" si="2192"/>
        <v>0</v>
      </c>
      <c r="EV229" s="198">
        <f t="shared" si="2192"/>
        <v>0</v>
      </c>
      <c r="EW229" s="198">
        <f t="shared" si="2192"/>
        <v>1278745433.03</v>
      </c>
      <c r="EX229" s="198">
        <f t="shared" ref="EX229:IW229" si="2193">SUM(EX230:EX232)</f>
        <v>1470480202</v>
      </c>
      <c r="EY229" s="198">
        <f t="shared" si="2193"/>
        <v>1383288084</v>
      </c>
      <c r="EZ229" s="198">
        <f t="shared" si="2193"/>
        <v>1383288084</v>
      </c>
      <c r="FA229" s="198">
        <f t="shared" si="2193"/>
        <v>0</v>
      </c>
      <c r="FB229" s="198">
        <f t="shared" si="2193"/>
        <v>0</v>
      </c>
      <c r="FC229" s="198">
        <f t="shared" si="2193"/>
        <v>0</v>
      </c>
      <c r="FD229" s="198">
        <f t="shared" si="2193"/>
        <v>0</v>
      </c>
      <c r="FE229" s="198">
        <f t="shared" si="2193"/>
        <v>0</v>
      </c>
      <c r="FF229" s="198">
        <f t="shared" si="2193"/>
        <v>0</v>
      </c>
      <c r="FG229" s="198">
        <f t="shared" si="2193"/>
        <v>0</v>
      </c>
      <c r="FH229" s="198">
        <f t="shared" si="2193"/>
        <v>87233390</v>
      </c>
      <c r="FI229" s="198">
        <f t="shared" si="2193"/>
        <v>70117197</v>
      </c>
      <c r="FJ229" s="198">
        <f t="shared" si="2193"/>
        <v>70117197</v>
      </c>
      <c r="FK229" s="198">
        <f t="shared" si="2193"/>
        <v>0</v>
      </c>
      <c r="FL229" s="198">
        <f t="shared" si="2193"/>
        <v>0</v>
      </c>
      <c r="FM229" s="198">
        <f t="shared" si="2193"/>
        <v>211942000</v>
      </c>
      <c r="FN229" s="198">
        <f t="shared" si="2193"/>
        <v>169811366</v>
      </c>
      <c r="FO229" s="198">
        <f t="shared" si="2193"/>
        <v>169811366</v>
      </c>
      <c r="FP229" s="198">
        <f t="shared" si="2193"/>
        <v>0</v>
      </c>
      <c r="FQ229" s="198">
        <f t="shared" si="2193"/>
        <v>0</v>
      </c>
      <c r="FR229" s="198">
        <f t="shared" si="2193"/>
        <v>0</v>
      </c>
      <c r="FS229" s="198">
        <f t="shared" si="2193"/>
        <v>0</v>
      </c>
      <c r="FT229" s="198">
        <f t="shared" si="2193"/>
        <v>0</v>
      </c>
      <c r="FU229" s="198">
        <f t="shared" si="2193"/>
        <v>0</v>
      </c>
      <c r="FV229" s="198">
        <f t="shared" si="2193"/>
        <v>0</v>
      </c>
      <c r="FW229" s="198">
        <f t="shared" si="2193"/>
        <v>0</v>
      </c>
      <c r="FX229" s="198">
        <f t="shared" si="2193"/>
        <v>0</v>
      </c>
      <c r="FY229" s="198">
        <f t="shared" si="2193"/>
        <v>0</v>
      </c>
      <c r="FZ229" s="198">
        <f t="shared" si="2193"/>
        <v>0</v>
      </c>
      <c r="GA229" s="198">
        <f t="shared" si="2193"/>
        <v>0</v>
      </c>
      <c r="GB229" s="198">
        <f t="shared" si="2193"/>
        <v>0</v>
      </c>
      <c r="GC229" s="198">
        <f t="shared" si="2193"/>
        <v>0</v>
      </c>
      <c r="GD229" s="198">
        <f t="shared" si="2193"/>
        <v>0</v>
      </c>
      <c r="GE229" s="198">
        <f t="shared" si="2193"/>
        <v>0</v>
      </c>
      <c r="GF229" s="198">
        <f t="shared" si="2193"/>
        <v>0</v>
      </c>
      <c r="GG229" s="198">
        <f t="shared" si="2193"/>
        <v>0</v>
      </c>
      <c r="GH229" s="198">
        <f t="shared" si="2193"/>
        <v>0</v>
      </c>
      <c r="GI229" s="198">
        <f t="shared" si="2193"/>
        <v>0</v>
      </c>
      <c r="GJ229" s="198">
        <f t="shared" si="2193"/>
        <v>0</v>
      </c>
      <c r="GK229" s="198">
        <f t="shared" si="2193"/>
        <v>1317107796.0278702</v>
      </c>
      <c r="GL229" s="198">
        <f t="shared" si="2193"/>
        <v>1323524385</v>
      </c>
      <c r="GM229" s="198">
        <f t="shared" si="2193"/>
        <v>1207873792</v>
      </c>
      <c r="GN229" s="198">
        <f t="shared" si="2193"/>
        <v>1207873792</v>
      </c>
      <c r="GO229" s="198">
        <f t="shared" si="2193"/>
        <v>0</v>
      </c>
      <c r="GP229" s="198">
        <f t="shared" si="2193"/>
        <v>0</v>
      </c>
      <c r="GQ229" s="198">
        <f t="shared" si="2193"/>
        <v>0</v>
      </c>
      <c r="GR229" s="198">
        <f t="shared" si="2193"/>
        <v>0</v>
      </c>
      <c r="GS229" s="198">
        <f t="shared" si="2193"/>
        <v>0</v>
      </c>
      <c r="GT229" s="198">
        <f t="shared" si="2193"/>
        <v>0</v>
      </c>
      <c r="GU229" s="198">
        <f t="shared" si="2193"/>
        <v>1317107796.0278702</v>
      </c>
      <c r="GV229" s="198">
        <f t="shared" si="2193"/>
        <v>1622699775</v>
      </c>
      <c r="GW229" s="198">
        <f t="shared" si="2193"/>
        <v>1447802355</v>
      </c>
      <c r="GX229" s="198">
        <f t="shared" si="2193"/>
        <v>1447802355</v>
      </c>
      <c r="GY229" s="968">
        <f t="shared" si="2193"/>
        <v>0</v>
      </c>
      <c r="GZ229" s="977">
        <f t="shared" si="2193"/>
        <v>0</v>
      </c>
      <c r="HA229" s="978">
        <f t="shared" si="2193"/>
        <v>0</v>
      </c>
      <c r="HB229" s="978">
        <f t="shared" si="2193"/>
        <v>0</v>
      </c>
      <c r="HC229" s="978">
        <f t="shared" si="2193"/>
        <v>0</v>
      </c>
      <c r="HD229" s="978">
        <f t="shared" si="2193"/>
        <v>0</v>
      </c>
      <c r="HE229" s="978">
        <f t="shared" si="2193"/>
        <v>0</v>
      </c>
      <c r="HF229" s="978">
        <f t="shared" si="2193"/>
        <v>307422846</v>
      </c>
      <c r="HG229" s="978">
        <f t="shared" si="2193"/>
        <v>242731930</v>
      </c>
      <c r="HH229" s="978">
        <f t="shared" si="2193"/>
        <v>242731930</v>
      </c>
      <c r="HI229" s="978">
        <f t="shared" si="2193"/>
        <v>0</v>
      </c>
      <c r="HJ229" s="978">
        <f t="shared" si="2193"/>
        <v>0</v>
      </c>
      <c r="HK229" s="978">
        <f t="shared" si="2193"/>
        <v>211942000</v>
      </c>
      <c r="HL229" s="978">
        <f t="shared" si="2193"/>
        <v>169811366</v>
      </c>
      <c r="HM229" s="978">
        <f t="shared" si="2193"/>
        <v>169811366</v>
      </c>
      <c r="HN229" s="978">
        <f t="shared" si="2193"/>
        <v>0</v>
      </c>
      <c r="HO229" s="978">
        <f t="shared" si="2193"/>
        <v>0</v>
      </c>
      <c r="HP229" s="978">
        <f t="shared" si="2193"/>
        <v>0</v>
      </c>
      <c r="HQ229" s="978">
        <f t="shared" si="2193"/>
        <v>0</v>
      </c>
      <c r="HR229" s="978">
        <f t="shared" si="2193"/>
        <v>0</v>
      </c>
      <c r="HS229" s="978">
        <f t="shared" si="2193"/>
        <v>0</v>
      </c>
      <c r="HT229" s="978">
        <f t="shared" si="2193"/>
        <v>0</v>
      </c>
      <c r="HU229" s="978">
        <f t="shared" si="2193"/>
        <v>0</v>
      </c>
      <c r="HV229" s="978">
        <f t="shared" si="2193"/>
        <v>0</v>
      </c>
      <c r="HW229" s="978">
        <f t="shared" si="2193"/>
        <v>0</v>
      </c>
      <c r="HX229" s="978">
        <f t="shared" si="2193"/>
        <v>0</v>
      </c>
      <c r="HY229" s="978">
        <f t="shared" si="2193"/>
        <v>0</v>
      </c>
      <c r="HZ229" s="978">
        <f t="shared" si="2193"/>
        <v>0</v>
      </c>
      <c r="IA229" s="978">
        <f t="shared" si="2193"/>
        <v>0</v>
      </c>
      <c r="IB229" s="978">
        <f t="shared" si="2193"/>
        <v>0</v>
      </c>
      <c r="IC229" s="978">
        <f t="shared" si="2193"/>
        <v>0</v>
      </c>
      <c r="ID229" s="978">
        <f t="shared" si="2193"/>
        <v>0</v>
      </c>
      <c r="IE229" s="978">
        <f t="shared" si="2193"/>
        <v>0</v>
      </c>
      <c r="IF229" s="978">
        <f t="shared" si="2193"/>
        <v>0</v>
      </c>
      <c r="IG229" s="978">
        <f t="shared" si="2193"/>
        <v>0</v>
      </c>
      <c r="IH229" s="978">
        <f t="shared" si="2193"/>
        <v>0</v>
      </c>
      <c r="II229" s="978">
        <f t="shared" si="2193"/>
        <v>5042693863.47787</v>
      </c>
      <c r="IJ229" s="978">
        <f t="shared" si="2193"/>
        <v>5422102701</v>
      </c>
      <c r="IK229" s="978">
        <f t="shared" si="2193"/>
        <v>4393970121.6599998</v>
      </c>
      <c r="IL229" s="978">
        <f t="shared" si="2193"/>
        <v>4372205121.6599998</v>
      </c>
      <c r="IM229" s="978">
        <f t="shared" si="2193"/>
        <v>0</v>
      </c>
      <c r="IN229" s="978">
        <f t="shared" si="2193"/>
        <v>0</v>
      </c>
      <c r="IO229" s="978">
        <f t="shared" si="2193"/>
        <v>0</v>
      </c>
      <c r="IP229" s="978">
        <f t="shared" si="2193"/>
        <v>0</v>
      </c>
      <c r="IQ229" s="978">
        <f t="shared" si="2193"/>
        <v>0</v>
      </c>
      <c r="IR229" s="978">
        <f t="shared" si="2193"/>
        <v>0</v>
      </c>
      <c r="IS229" s="978">
        <f t="shared" si="2193"/>
        <v>5042693863.47787</v>
      </c>
      <c r="IT229" s="978">
        <f t="shared" si="2193"/>
        <v>5941467547</v>
      </c>
      <c r="IU229" s="978">
        <f t="shared" si="2193"/>
        <v>4806513417.6599998</v>
      </c>
      <c r="IV229" s="978">
        <f t="shared" si="2193"/>
        <v>4784748417.6599998</v>
      </c>
      <c r="IW229" s="978">
        <f t="shared" si="2193"/>
        <v>0</v>
      </c>
    </row>
    <row r="230" spans="1:257" ht="93.75" customHeight="1" x14ac:dyDescent="0.2">
      <c r="A230" s="346"/>
      <c r="B230" s="346"/>
      <c r="C230" s="299">
        <v>26</v>
      </c>
      <c r="D230" s="594" t="s">
        <v>563</v>
      </c>
      <c r="E230" s="369" t="s">
        <v>564</v>
      </c>
      <c r="F230" s="369" t="s">
        <v>565</v>
      </c>
      <c r="G230" s="273">
        <v>160</v>
      </c>
      <c r="H230" s="850" t="s">
        <v>566</v>
      </c>
      <c r="I230" s="282" t="s">
        <v>567</v>
      </c>
      <c r="J230" s="273" t="s">
        <v>444</v>
      </c>
      <c r="K230" s="267">
        <v>2</v>
      </c>
      <c r="L230" s="567" t="s">
        <v>58</v>
      </c>
      <c r="M230" s="272">
        <v>250</v>
      </c>
      <c r="N230" s="272">
        <v>300</v>
      </c>
      <c r="O230" s="559">
        <v>300</v>
      </c>
      <c r="P230" s="569">
        <v>364</v>
      </c>
      <c r="Q230" s="567">
        <v>300</v>
      </c>
      <c r="R230" s="275"/>
      <c r="S230" s="565">
        <v>225</v>
      </c>
      <c r="T230" s="567">
        <v>300</v>
      </c>
      <c r="U230" s="567"/>
      <c r="V230" s="565">
        <v>380</v>
      </c>
      <c r="W230" s="567">
        <v>300</v>
      </c>
      <c r="X230" s="567"/>
      <c r="Y230" s="565">
        <v>584</v>
      </c>
      <c r="Z230" s="604">
        <f>BM230/$BM$229</f>
        <v>0.77759987853520662</v>
      </c>
      <c r="AA230" s="272">
        <v>3</v>
      </c>
      <c r="AB230" s="272" t="s">
        <v>455</v>
      </c>
      <c r="AC230" s="47"/>
      <c r="AD230" s="47"/>
      <c r="AE230" s="48"/>
      <c r="AF230" s="48"/>
      <c r="AG230" s="47"/>
      <c r="AH230" s="47"/>
      <c r="AI230" s="47"/>
      <c r="AJ230" s="47"/>
      <c r="AK230" s="47"/>
      <c r="AL230" s="47"/>
      <c r="AM230" s="47"/>
      <c r="AN230" s="47"/>
      <c r="AO230" s="47"/>
      <c r="AP230" s="47"/>
      <c r="AQ230" s="47"/>
      <c r="AR230" s="47"/>
      <c r="AS230" s="47"/>
      <c r="AT230" s="47"/>
      <c r="AU230" s="48"/>
      <c r="AV230" s="48"/>
      <c r="AW230" s="47"/>
      <c r="AX230" s="47"/>
      <c r="AY230" s="47"/>
      <c r="AZ230" s="47"/>
      <c r="BA230" s="47"/>
      <c r="BB230" s="47"/>
      <c r="BC230" s="47"/>
      <c r="BD230" s="47"/>
      <c r="BE230" s="46">
        <v>937272404</v>
      </c>
      <c r="BF230" s="42">
        <v>937272404</v>
      </c>
      <c r="BG230" s="41">
        <v>300479420.65999997</v>
      </c>
      <c r="BH230" s="41">
        <v>300479420.65999997</v>
      </c>
      <c r="BI230" s="46"/>
      <c r="BJ230" s="47"/>
      <c r="BK230" s="47"/>
      <c r="BL230" s="47"/>
      <c r="BM230" s="40">
        <f>+AC230+AG230+AK230+AO230+AS230+AW230+BA230+BE230+BI230</f>
        <v>937272404</v>
      </c>
      <c r="BN230" s="41">
        <f t="shared" ref="BN230:BP232" si="2194">AD230+AH230+AL230+AP230+AT230+AX230+BB230+BF230+BJ230</f>
        <v>937272404</v>
      </c>
      <c r="BO230" s="41">
        <f t="shared" si="2194"/>
        <v>300479420.65999997</v>
      </c>
      <c r="BP230" s="41">
        <f t="shared" si="2194"/>
        <v>300479420.65999997</v>
      </c>
      <c r="BQ230" s="87"/>
      <c r="BR230" s="87"/>
      <c r="BS230" s="87"/>
      <c r="BT230" s="87"/>
      <c r="BU230" s="87"/>
      <c r="BV230" s="86"/>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8">
        <v>965390576.12</v>
      </c>
      <c r="CW230" s="87">
        <v>1259315208</v>
      </c>
      <c r="CX230" s="87">
        <v>1099479225</v>
      </c>
      <c r="CY230" s="87">
        <v>1077714225</v>
      </c>
      <c r="CZ230" s="87"/>
      <c r="DA230" s="87"/>
      <c r="DB230" s="87"/>
      <c r="DC230" s="87"/>
      <c r="DD230" s="87"/>
      <c r="DE230" s="82">
        <f t="shared" ref="DE230:DH232" si="2195">BQ230+BU230+BZ230+CE230+CI230+CM230+CQ230+CV230+DA230</f>
        <v>965390576.12</v>
      </c>
      <c r="DF230" s="102">
        <f t="shared" si="2195"/>
        <v>1259315208</v>
      </c>
      <c r="DG230" s="102">
        <f t="shared" si="2195"/>
        <v>1099479225</v>
      </c>
      <c r="DH230" s="102">
        <f t="shared" si="2195"/>
        <v>1077714225</v>
      </c>
      <c r="DI230" s="102"/>
      <c r="DJ230" s="88"/>
      <c r="DK230" s="57"/>
      <c r="DL230" s="88"/>
      <c r="DM230" s="88"/>
      <c r="DN230" s="88"/>
      <c r="DO230" s="88">
        <v>103147456</v>
      </c>
      <c r="DP230" s="88">
        <v>103123066</v>
      </c>
      <c r="DQ230" s="88">
        <v>103123066</v>
      </c>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v>994350000</v>
      </c>
      <c r="EO230" s="88">
        <v>907705903</v>
      </c>
      <c r="EP230" s="88">
        <v>881570351</v>
      </c>
      <c r="EQ230" s="88">
        <v>881570351</v>
      </c>
      <c r="ER230" s="88"/>
      <c r="ES230" s="88"/>
      <c r="ET230" s="87"/>
      <c r="EU230" s="87"/>
      <c r="EV230" s="87"/>
      <c r="EW230" s="82">
        <f t="shared" ref="EW230:EX232" si="2196">DJ230+DN230+DS230+DX230+EB230+EF230+EJ230+EN230+ES230</f>
        <v>994350000</v>
      </c>
      <c r="EX230" s="90">
        <f t="shared" si="2196"/>
        <v>1010853359</v>
      </c>
      <c r="EY230" s="90">
        <f t="shared" ref="EY230:EZ232" si="2197">DL230+DP230+DU230+DZ230+ED230+EH230+EL230+EP230+EU230</f>
        <v>984693417</v>
      </c>
      <c r="EZ230" s="90">
        <f t="shared" si="2197"/>
        <v>984693417</v>
      </c>
      <c r="FA230" s="173"/>
      <c r="FB230" s="87"/>
      <c r="FC230" s="88"/>
      <c r="FD230" s="88"/>
      <c r="FE230" s="88"/>
      <c r="FF230" s="133"/>
      <c r="FG230" s="87"/>
      <c r="FH230" s="87">
        <v>87233390</v>
      </c>
      <c r="FI230" s="87">
        <v>70117197</v>
      </c>
      <c r="FJ230" s="87">
        <v>70117197</v>
      </c>
      <c r="FK230" s="87"/>
      <c r="FL230" s="87"/>
      <c r="FM230" s="87">
        <f>211942000</f>
        <v>211942000</v>
      </c>
      <c r="FN230" s="87">
        <v>169811366</v>
      </c>
      <c r="FO230" s="87">
        <v>169811366</v>
      </c>
      <c r="FP230" s="87"/>
      <c r="FQ230" s="87"/>
      <c r="FR230" s="87"/>
      <c r="FS230" s="87"/>
      <c r="FT230" s="87"/>
      <c r="FU230" s="87"/>
      <c r="FV230" s="87"/>
      <c r="FW230" s="87"/>
      <c r="FX230" s="87"/>
      <c r="FY230" s="87"/>
      <c r="FZ230" s="87"/>
      <c r="GA230" s="87"/>
      <c r="GB230" s="87"/>
      <c r="GC230" s="87"/>
      <c r="GD230" s="87"/>
      <c r="GE230" s="87"/>
      <c r="GF230" s="87"/>
      <c r="GG230" s="87"/>
      <c r="GH230" s="87"/>
      <c r="GI230" s="87"/>
      <c r="GJ230" s="87"/>
      <c r="GK230" s="87">
        <v>1024000000</v>
      </c>
      <c r="GL230" s="735">
        <v>911058000</v>
      </c>
      <c r="GM230" s="735">
        <v>805239025</v>
      </c>
      <c r="GN230" s="735">
        <v>805239025</v>
      </c>
      <c r="GO230" s="735"/>
      <c r="GP230" s="87"/>
      <c r="GQ230" s="87"/>
      <c r="GR230" s="87"/>
      <c r="GS230" s="87"/>
      <c r="GT230" s="87"/>
      <c r="GU230" s="82">
        <f t="shared" ref="GU230:GY232" si="2198">FB230+FG230+FL230+FQ230+FV230+GA230+GF230+GK230+GP230</f>
        <v>1024000000</v>
      </c>
      <c r="GV230" s="82">
        <f t="shared" si="2198"/>
        <v>1210233390</v>
      </c>
      <c r="GW230" s="82">
        <f t="shared" si="2198"/>
        <v>1045167588</v>
      </c>
      <c r="GX230" s="82">
        <f t="shared" si="2198"/>
        <v>1045167588</v>
      </c>
      <c r="GY230" s="792">
        <f t="shared" si="2198"/>
        <v>0</v>
      </c>
      <c r="GZ230" s="792">
        <f t="shared" ref="GZ230:GZ232" si="2199">AC230+BQ230+DJ230+FB230</f>
        <v>0</v>
      </c>
      <c r="HA230" s="792">
        <f t="shared" ref="HA230:HA232" si="2200">AD230+BR230+DK230+FC230</f>
        <v>0</v>
      </c>
      <c r="HB230" s="792">
        <f t="shared" ref="HB230:HB232" si="2201">AE230+BS230+DL230+FD230</f>
        <v>0</v>
      </c>
      <c r="HC230" s="792">
        <f t="shared" ref="HC230:HC232" si="2202">AF230+BT230+DM230+FE230</f>
        <v>0</v>
      </c>
      <c r="HD230" s="792">
        <f t="shared" ref="HD230:HD232" si="2203">FF230</f>
        <v>0</v>
      </c>
      <c r="HE230" s="792">
        <f t="shared" ref="HE230:HE232" si="2204">AG230+BU230+DN230+FG230</f>
        <v>0</v>
      </c>
      <c r="HF230" s="792">
        <f t="shared" ref="HF230:HF232" si="2205">AH230+BV230+DO230+FH230</f>
        <v>190380846</v>
      </c>
      <c r="HG230" s="792">
        <f t="shared" ref="HG230:HG232" si="2206">AI230+BW230+DP230+FI230</f>
        <v>173240263</v>
      </c>
      <c r="HH230" s="792">
        <f>AJ230+BX230+DQ230+FJ230</f>
        <v>173240263</v>
      </c>
      <c r="HI230" s="792">
        <f t="shared" ref="HI230:HI232" si="2207">BY230+DR230+FK230</f>
        <v>0</v>
      </c>
      <c r="HJ230" s="792">
        <f t="shared" ref="HJ230:HJ232" si="2208">AK230+BZ230+DS230+FL230</f>
        <v>0</v>
      </c>
      <c r="HK230" s="792">
        <f t="shared" ref="HK230:HK232" si="2209">AL230+CA230+DT230+FM230</f>
        <v>211942000</v>
      </c>
      <c r="HL230" s="792">
        <f t="shared" ref="HL230:HL232" si="2210">AM230+CB230+DU230+FN230</f>
        <v>169811366</v>
      </c>
      <c r="HM230" s="792">
        <f>AN230+CC230+DV230+FO230</f>
        <v>169811366</v>
      </c>
      <c r="HN230" s="792">
        <f t="shared" ref="HN230:HN232" si="2211">CD230+DW230+FP230</f>
        <v>0</v>
      </c>
      <c r="HO230" s="792">
        <f t="shared" ref="HO230:HO232" si="2212">AO230+CE230+DX230+FQ230</f>
        <v>0</v>
      </c>
      <c r="HP230" s="792">
        <f t="shared" ref="HP230:HP232" si="2213">AP230+CF230+DY230+FR230</f>
        <v>0</v>
      </c>
      <c r="HQ230" s="792">
        <f t="shared" ref="HQ230:HQ232" si="2214">AQ230+CG230+DZ230+FS230</f>
        <v>0</v>
      </c>
      <c r="HR230" s="792">
        <f>FT230+EA230+CH230+AR230</f>
        <v>0</v>
      </c>
      <c r="HS230" s="792">
        <f t="shared" ref="HS230:HS232" si="2215">FU230</f>
        <v>0</v>
      </c>
      <c r="HT230" s="792">
        <f t="shared" ref="HT230:HT232" si="2216">AS230+CI230+EB230+FV230</f>
        <v>0</v>
      </c>
      <c r="HU230" s="792">
        <f t="shared" ref="HU230:HU232" si="2217">AT230+CJ230+EC230+FW230</f>
        <v>0</v>
      </c>
      <c r="HV230" s="792">
        <f t="shared" ref="HV230:HV232" si="2218">AU230+CK230+ED230+FX230</f>
        <v>0</v>
      </c>
      <c r="HW230" s="792">
        <f t="shared" ref="HW230:HW232" si="2219">AV230+CL230+EE230+FY230</f>
        <v>0</v>
      </c>
      <c r="HX230" s="792">
        <f t="shared" ref="HX230:HX232" si="2220">FZ230</f>
        <v>0</v>
      </c>
      <c r="HY230" s="792">
        <f t="shared" ref="HY230:HY232" si="2221">AW230+CM230+EF230+GA230</f>
        <v>0</v>
      </c>
      <c r="HZ230" s="792">
        <f t="shared" ref="HZ230:HZ232" si="2222">AX230+CN230+EG230+GB230</f>
        <v>0</v>
      </c>
      <c r="IA230" s="792">
        <f t="shared" ref="IA230:IA232" si="2223">AY230+CO230+EH230+GC230</f>
        <v>0</v>
      </c>
      <c r="IB230" s="792">
        <f t="shared" ref="IB230:IB232" si="2224">AZ230+CP230+EI230+GD230</f>
        <v>0</v>
      </c>
      <c r="IC230" s="792">
        <f t="shared" ref="IC230:IC232" si="2225">GE230</f>
        <v>0</v>
      </c>
      <c r="ID230" s="792">
        <f t="shared" ref="ID230:ID232" si="2226">BA230+CQ230+EJ230+GF230</f>
        <v>0</v>
      </c>
      <c r="IE230" s="792">
        <f t="shared" ref="IE230:IE232" si="2227">BB230+CR230+EK230+GG230</f>
        <v>0</v>
      </c>
      <c r="IF230" s="792">
        <f t="shared" ref="IF230:IF232" si="2228">BC230+CS230+EL230+GH230</f>
        <v>0</v>
      </c>
      <c r="IG230" s="792">
        <f t="shared" ref="IG230:IG232" si="2229">BD230+CT230+EM230+GI230</f>
        <v>0</v>
      </c>
      <c r="IH230" s="792">
        <f t="shared" ref="IH230:IH232" si="2230">CU230+GJ230</f>
        <v>0</v>
      </c>
      <c r="II230" s="792">
        <f t="shared" ref="II230:II232" si="2231">BE230+CV230+EN230+GK230</f>
        <v>3921012980.1199999</v>
      </c>
      <c r="IJ230" s="792">
        <f t="shared" ref="IJ230:IJ232" si="2232">BF230+CW230+EO230+GL230</f>
        <v>4015351515</v>
      </c>
      <c r="IK230" s="792">
        <f t="shared" ref="IK230:IK232" si="2233">BG230+CX230+EP230+GM230</f>
        <v>3086768021.6599998</v>
      </c>
      <c r="IL230" s="792">
        <f>GN230+EQ230+CY230+BH230</f>
        <v>3065003021.6599998</v>
      </c>
      <c r="IM230" s="792">
        <f t="shared" ref="IM230:IM232" si="2234">CZ230+ER230+GO230</f>
        <v>0</v>
      </c>
      <c r="IN230" s="792">
        <f t="shared" ref="IN230:IN232" si="2235">BI230+DA230+ES230+GP230</f>
        <v>0</v>
      </c>
      <c r="IO230" s="792"/>
      <c r="IP230" s="792"/>
      <c r="IQ230" s="792"/>
      <c r="IR230" s="792"/>
      <c r="IS230" s="792">
        <f t="shared" ref="IS230:IS232" si="2236">GZ230+HE230+HJ230+HO230+HT230+HY230+ID230+II230+IN230</f>
        <v>3921012980.1199999</v>
      </c>
      <c r="IT230" s="792">
        <f t="shared" ref="IT230:IT232" si="2237">HA230+HF230+HK230+HP230+HU230+HZ230+IE230+IJ230+IO230</f>
        <v>4417674361</v>
      </c>
      <c r="IU230" s="792">
        <f t="shared" ref="IU230:IU232" si="2238">HB230+HG230+HL230+HQ230+HV230+IA230+IF230+IK230+IP230</f>
        <v>3429819650.6599998</v>
      </c>
      <c r="IV230" s="792">
        <f>HC230+HH230+HM230+HR230+HW230+IB230+IG230+IL230+IQ230</f>
        <v>3408054650.6599998</v>
      </c>
      <c r="IW230" s="793">
        <f t="shared" ref="IW230:IW232" si="2239">HD230+HI230+HN230+HS230+HX230+IC230+IH230+IM230+IR230</f>
        <v>0</v>
      </c>
    </row>
    <row r="231" spans="1:257" ht="141.75" customHeight="1" x14ac:dyDescent="0.2">
      <c r="A231" s="346"/>
      <c r="B231" s="346"/>
      <c r="C231" s="266" t="s">
        <v>948</v>
      </c>
      <c r="D231" s="608" t="s">
        <v>568</v>
      </c>
      <c r="E231" s="300" t="s">
        <v>569</v>
      </c>
      <c r="F231" s="300" t="s">
        <v>570</v>
      </c>
      <c r="G231" s="273">
        <v>161</v>
      </c>
      <c r="H231" s="848" t="s">
        <v>571</v>
      </c>
      <c r="I231" s="282" t="s">
        <v>572</v>
      </c>
      <c r="J231" s="273" t="s">
        <v>444</v>
      </c>
      <c r="K231" s="267">
        <v>2</v>
      </c>
      <c r="L231" s="567" t="s">
        <v>58</v>
      </c>
      <c r="M231" s="272">
        <v>90</v>
      </c>
      <c r="N231" s="272">
        <v>100</v>
      </c>
      <c r="O231" s="559">
        <v>100</v>
      </c>
      <c r="P231" s="569">
        <v>116</v>
      </c>
      <c r="Q231" s="567">
        <v>100</v>
      </c>
      <c r="R231" s="275"/>
      <c r="S231" s="565">
        <v>118</v>
      </c>
      <c r="T231" s="567">
        <v>100</v>
      </c>
      <c r="U231" s="567"/>
      <c r="V231" s="565">
        <v>75</v>
      </c>
      <c r="W231" s="567">
        <v>100</v>
      </c>
      <c r="X231" s="567"/>
      <c r="Y231" s="565">
        <v>127</v>
      </c>
      <c r="Z231" s="604">
        <f>BM231/$BM$229</f>
        <v>4.9778476900630482E-2</v>
      </c>
      <c r="AA231" s="272">
        <v>3</v>
      </c>
      <c r="AB231" s="272" t="s">
        <v>455</v>
      </c>
      <c r="AC231" s="47"/>
      <c r="AD231" s="47"/>
      <c r="AE231" s="48"/>
      <c r="AF231" s="48"/>
      <c r="AG231" s="47"/>
      <c r="AH231" s="47"/>
      <c r="AI231" s="47"/>
      <c r="AJ231" s="47"/>
      <c r="AK231" s="47"/>
      <c r="AL231" s="47"/>
      <c r="AM231" s="47"/>
      <c r="AN231" s="47"/>
      <c r="AO231" s="47"/>
      <c r="AP231" s="47"/>
      <c r="AQ231" s="47"/>
      <c r="AR231" s="47"/>
      <c r="AS231" s="47"/>
      <c r="AT231" s="47"/>
      <c r="AU231" s="48"/>
      <c r="AV231" s="48"/>
      <c r="AW231" s="47"/>
      <c r="AX231" s="47"/>
      <c r="AY231" s="47"/>
      <c r="AZ231" s="47"/>
      <c r="BA231" s="47"/>
      <c r="BB231" s="47"/>
      <c r="BC231" s="47"/>
      <c r="BD231" s="47"/>
      <c r="BE231" s="46">
        <v>60000000</v>
      </c>
      <c r="BF231" s="47">
        <v>60000000</v>
      </c>
      <c r="BG231" s="41">
        <v>49846333</v>
      </c>
      <c r="BH231" s="41">
        <v>49846333</v>
      </c>
      <c r="BI231" s="46"/>
      <c r="BJ231" s="47"/>
      <c r="BK231" s="47"/>
      <c r="BL231" s="47"/>
      <c r="BM231" s="40">
        <f>+AC231+AG231+AK231+AO231+AS231+AW231+BA231+BE231+BI231</f>
        <v>60000000</v>
      </c>
      <c r="BN231" s="41">
        <f t="shared" si="2194"/>
        <v>60000000</v>
      </c>
      <c r="BO231" s="41">
        <f t="shared" si="2194"/>
        <v>49846333</v>
      </c>
      <c r="BP231" s="41">
        <f t="shared" si="2194"/>
        <v>49846333</v>
      </c>
      <c r="BQ231" s="87"/>
      <c r="BR231" s="87"/>
      <c r="BS231" s="87"/>
      <c r="BT231" s="87"/>
      <c r="BU231" s="87"/>
      <c r="BV231" s="86"/>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8">
        <v>61800000.000000007</v>
      </c>
      <c r="CW231" s="87">
        <v>87500000</v>
      </c>
      <c r="CX231" s="87">
        <v>83340000</v>
      </c>
      <c r="CY231" s="87">
        <v>83340000</v>
      </c>
      <c r="CZ231" s="87"/>
      <c r="DA231" s="87"/>
      <c r="DB231" s="87"/>
      <c r="DC231" s="87"/>
      <c r="DD231" s="87"/>
      <c r="DE231" s="82">
        <f t="shared" si="2195"/>
        <v>61800000.000000007</v>
      </c>
      <c r="DF231" s="102">
        <f t="shared" si="2195"/>
        <v>87500000</v>
      </c>
      <c r="DG231" s="102">
        <f t="shared" si="2195"/>
        <v>83340000</v>
      </c>
      <c r="DH231" s="102">
        <f t="shared" si="2195"/>
        <v>83340000</v>
      </c>
      <c r="DI231" s="102"/>
      <c r="DJ231" s="88"/>
      <c r="DK231" s="57"/>
      <c r="DL231" s="88"/>
      <c r="DM231" s="88"/>
      <c r="DN231" s="88"/>
      <c r="DO231" s="88">
        <v>46340000</v>
      </c>
      <c r="DP231" s="88">
        <v>28059667</v>
      </c>
      <c r="DQ231" s="88">
        <v>28059667</v>
      </c>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v>63650000</v>
      </c>
      <c r="EO231" s="88">
        <v>90000000</v>
      </c>
      <c r="EP231" s="88">
        <v>90000000</v>
      </c>
      <c r="EQ231" s="88">
        <v>90000000</v>
      </c>
      <c r="ER231" s="88"/>
      <c r="ES231" s="88"/>
      <c r="ET231" s="87"/>
      <c r="EU231" s="87"/>
      <c r="EV231" s="87"/>
      <c r="EW231" s="82">
        <f t="shared" si="2196"/>
        <v>63650000</v>
      </c>
      <c r="EX231" s="90">
        <f t="shared" si="2196"/>
        <v>136340000</v>
      </c>
      <c r="EY231" s="90">
        <f t="shared" si="2197"/>
        <v>118059667</v>
      </c>
      <c r="EZ231" s="90">
        <f t="shared" si="2197"/>
        <v>118059667</v>
      </c>
      <c r="FA231" s="173"/>
      <c r="FB231" s="87"/>
      <c r="FC231" s="88"/>
      <c r="FD231" s="88"/>
      <c r="FE231" s="88"/>
      <c r="FF231" s="133"/>
      <c r="FG231" s="87"/>
      <c r="FH231" s="87"/>
      <c r="FI231" s="87"/>
      <c r="FJ231" s="87"/>
      <c r="FK231" s="87"/>
      <c r="FL231" s="87"/>
      <c r="FM231" s="87"/>
      <c r="FN231" s="87"/>
      <c r="FO231" s="87"/>
      <c r="FP231" s="87"/>
      <c r="FQ231" s="87"/>
      <c r="FR231" s="87"/>
      <c r="FS231" s="87"/>
      <c r="FT231" s="87"/>
      <c r="FU231" s="87"/>
      <c r="FV231" s="87"/>
      <c r="FW231" s="87"/>
      <c r="FX231" s="87"/>
      <c r="FY231" s="87"/>
      <c r="FZ231" s="87"/>
      <c r="GA231" s="87"/>
      <c r="GB231" s="87"/>
      <c r="GC231" s="87"/>
      <c r="GD231" s="87"/>
      <c r="GE231" s="87"/>
      <c r="GF231" s="87"/>
      <c r="GG231" s="87"/>
      <c r="GH231" s="87"/>
      <c r="GI231" s="87"/>
      <c r="GJ231" s="87"/>
      <c r="GK231" s="87">
        <v>65500000</v>
      </c>
      <c r="GL231" s="735">
        <v>104900970</v>
      </c>
      <c r="GM231" s="735">
        <v>99054933</v>
      </c>
      <c r="GN231" s="735">
        <v>99054933</v>
      </c>
      <c r="GO231" s="735"/>
      <c r="GP231" s="87"/>
      <c r="GQ231" s="87"/>
      <c r="GR231" s="87"/>
      <c r="GS231" s="87"/>
      <c r="GT231" s="87"/>
      <c r="GU231" s="82">
        <f t="shared" si="2198"/>
        <v>65500000</v>
      </c>
      <c r="GV231" s="82">
        <f t="shared" si="2198"/>
        <v>104900970</v>
      </c>
      <c r="GW231" s="82">
        <f t="shared" si="2198"/>
        <v>99054933</v>
      </c>
      <c r="GX231" s="82">
        <f t="shared" si="2198"/>
        <v>99054933</v>
      </c>
      <c r="GY231" s="792">
        <f t="shared" si="2198"/>
        <v>0</v>
      </c>
      <c r="GZ231" s="792">
        <f t="shared" si="2199"/>
        <v>0</v>
      </c>
      <c r="HA231" s="792">
        <f t="shared" si="2200"/>
        <v>0</v>
      </c>
      <c r="HB231" s="792">
        <f t="shared" si="2201"/>
        <v>0</v>
      </c>
      <c r="HC231" s="792">
        <f t="shared" si="2202"/>
        <v>0</v>
      </c>
      <c r="HD231" s="792">
        <f t="shared" si="2203"/>
        <v>0</v>
      </c>
      <c r="HE231" s="792">
        <f t="shared" si="2204"/>
        <v>0</v>
      </c>
      <c r="HF231" s="792">
        <f t="shared" si="2205"/>
        <v>46340000</v>
      </c>
      <c r="HG231" s="792">
        <f t="shared" si="2206"/>
        <v>28059667</v>
      </c>
      <c r="HH231" s="792">
        <f>AJ231+BX231+DQ231+FJ231</f>
        <v>28059667</v>
      </c>
      <c r="HI231" s="792">
        <f t="shared" si="2207"/>
        <v>0</v>
      </c>
      <c r="HJ231" s="792">
        <f t="shared" si="2208"/>
        <v>0</v>
      </c>
      <c r="HK231" s="792">
        <f t="shared" si="2209"/>
        <v>0</v>
      </c>
      <c r="HL231" s="792">
        <f t="shared" si="2210"/>
        <v>0</v>
      </c>
      <c r="HM231" s="792">
        <f>AN231+CC231+DV231+FO231</f>
        <v>0</v>
      </c>
      <c r="HN231" s="792">
        <f t="shared" si="2211"/>
        <v>0</v>
      </c>
      <c r="HO231" s="792">
        <f t="shared" si="2212"/>
        <v>0</v>
      </c>
      <c r="HP231" s="792">
        <f t="shared" si="2213"/>
        <v>0</v>
      </c>
      <c r="HQ231" s="792">
        <f t="shared" si="2214"/>
        <v>0</v>
      </c>
      <c r="HR231" s="792">
        <f>FT231+EA231+CH231+AR231</f>
        <v>0</v>
      </c>
      <c r="HS231" s="792">
        <f t="shared" si="2215"/>
        <v>0</v>
      </c>
      <c r="HT231" s="792">
        <f t="shared" si="2216"/>
        <v>0</v>
      </c>
      <c r="HU231" s="792">
        <f t="shared" si="2217"/>
        <v>0</v>
      </c>
      <c r="HV231" s="792">
        <f t="shared" si="2218"/>
        <v>0</v>
      </c>
      <c r="HW231" s="792">
        <f t="shared" si="2219"/>
        <v>0</v>
      </c>
      <c r="HX231" s="792">
        <f t="shared" si="2220"/>
        <v>0</v>
      </c>
      <c r="HY231" s="792">
        <f t="shared" si="2221"/>
        <v>0</v>
      </c>
      <c r="HZ231" s="792">
        <f t="shared" si="2222"/>
        <v>0</v>
      </c>
      <c r="IA231" s="792">
        <f t="shared" si="2223"/>
        <v>0</v>
      </c>
      <c r="IB231" s="792">
        <f t="shared" si="2224"/>
        <v>0</v>
      </c>
      <c r="IC231" s="792">
        <f t="shared" si="2225"/>
        <v>0</v>
      </c>
      <c r="ID231" s="792">
        <f t="shared" si="2226"/>
        <v>0</v>
      </c>
      <c r="IE231" s="792">
        <f t="shared" si="2227"/>
        <v>0</v>
      </c>
      <c r="IF231" s="792">
        <f t="shared" si="2228"/>
        <v>0</v>
      </c>
      <c r="IG231" s="792">
        <f t="shared" si="2229"/>
        <v>0</v>
      </c>
      <c r="IH231" s="792">
        <f t="shared" si="2230"/>
        <v>0</v>
      </c>
      <c r="II231" s="792">
        <f t="shared" si="2231"/>
        <v>250950000</v>
      </c>
      <c r="IJ231" s="792">
        <f t="shared" si="2232"/>
        <v>342400970</v>
      </c>
      <c r="IK231" s="792">
        <f t="shared" si="2233"/>
        <v>322241266</v>
      </c>
      <c r="IL231" s="792">
        <f>GN231+EQ231+CY231+BH231</f>
        <v>322241266</v>
      </c>
      <c r="IM231" s="792">
        <f t="shared" si="2234"/>
        <v>0</v>
      </c>
      <c r="IN231" s="792">
        <f t="shared" si="2235"/>
        <v>0</v>
      </c>
      <c r="IO231" s="792"/>
      <c r="IP231" s="792"/>
      <c r="IQ231" s="792"/>
      <c r="IR231" s="792"/>
      <c r="IS231" s="792">
        <f t="shared" si="2236"/>
        <v>250950000</v>
      </c>
      <c r="IT231" s="792">
        <f t="shared" si="2237"/>
        <v>388740970</v>
      </c>
      <c r="IU231" s="792">
        <f t="shared" si="2238"/>
        <v>350300933</v>
      </c>
      <c r="IV231" s="792">
        <f>HC231+HH231+HM231+HR231+HW231+IB231+IG231+IL231+IQ231</f>
        <v>350300933</v>
      </c>
      <c r="IW231" s="793">
        <f t="shared" si="2239"/>
        <v>0</v>
      </c>
    </row>
    <row r="232" spans="1:257" ht="171.75" customHeight="1" x14ac:dyDescent="0.2">
      <c r="A232" s="346"/>
      <c r="B232" s="352"/>
      <c r="C232" s="353"/>
      <c r="D232" s="609"/>
      <c r="E232" s="609"/>
      <c r="F232" s="609"/>
      <c r="G232" s="950">
        <v>162</v>
      </c>
      <c r="H232" s="848" t="s">
        <v>573</v>
      </c>
      <c r="I232" s="511" t="s">
        <v>574</v>
      </c>
      <c r="J232" s="289" t="s">
        <v>444</v>
      </c>
      <c r="K232" s="810">
        <v>2</v>
      </c>
      <c r="L232" s="567" t="s">
        <v>58</v>
      </c>
      <c r="M232" s="272">
        <v>83</v>
      </c>
      <c r="N232" s="272">
        <v>83</v>
      </c>
      <c r="O232" s="559">
        <v>83</v>
      </c>
      <c r="P232" s="569">
        <v>77</v>
      </c>
      <c r="Q232" s="567">
        <v>83</v>
      </c>
      <c r="R232" s="275"/>
      <c r="S232" s="565">
        <v>77</v>
      </c>
      <c r="T232" s="567">
        <v>83</v>
      </c>
      <c r="U232" s="567"/>
      <c r="V232" s="565">
        <v>67</v>
      </c>
      <c r="W232" s="808">
        <v>83</v>
      </c>
      <c r="X232" s="808"/>
      <c r="Y232" s="838">
        <v>80</v>
      </c>
      <c r="Z232" s="604">
        <f>BM232/$BM$229</f>
        <v>0.17262164456416287</v>
      </c>
      <c r="AA232" s="272">
        <v>3</v>
      </c>
      <c r="AB232" s="272" t="s">
        <v>455</v>
      </c>
      <c r="AC232" s="47"/>
      <c r="AD232" s="47"/>
      <c r="AE232" s="48"/>
      <c r="AF232" s="48"/>
      <c r="AG232" s="47"/>
      <c r="AH232" s="42"/>
      <c r="AI232" s="42"/>
      <c r="AJ232" s="42"/>
      <c r="AK232" s="47"/>
      <c r="AL232" s="47"/>
      <c r="AM232" s="47"/>
      <c r="AN232" s="47"/>
      <c r="AO232" s="47"/>
      <c r="AP232" s="47"/>
      <c r="AQ232" s="47"/>
      <c r="AR232" s="47"/>
      <c r="AS232" s="47"/>
      <c r="AT232" s="42"/>
      <c r="AU232" s="41"/>
      <c r="AV232" s="41"/>
      <c r="AW232" s="47"/>
      <c r="AX232" s="47"/>
      <c r="AY232" s="47"/>
      <c r="AZ232" s="47"/>
      <c r="BA232" s="47"/>
      <c r="BB232" s="47"/>
      <c r="BC232" s="47"/>
      <c r="BD232" s="47"/>
      <c r="BE232" s="46">
        <v>208067810</v>
      </c>
      <c r="BF232" s="41">
        <v>224890114</v>
      </c>
      <c r="BG232" s="42">
        <v>186393000</v>
      </c>
      <c r="BH232" s="42">
        <v>186393000</v>
      </c>
      <c r="BI232" s="46"/>
      <c r="BJ232" s="47"/>
      <c r="BK232" s="47"/>
      <c r="BL232" s="47"/>
      <c r="BM232" s="40">
        <f>+AC232+AG232+AK232+AO232+AS232+AW232+BA232+BE232+BI232</f>
        <v>208067810</v>
      </c>
      <c r="BN232" s="41">
        <f t="shared" si="2194"/>
        <v>224890114</v>
      </c>
      <c r="BO232" s="41">
        <f t="shared" si="2194"/>
        <v>186393000</v>
      </c>
      <c r="BP232" s="41">
        <f t="shared" si="2194"/>
        <v>186393000</v>
      </c>
      <c r="BQ232" s="87"/>
      <c r="BR232" s="87"/>
      <c r="BS232" s="87"/>
      <c r="BT232" s="87"/>
      <c r="BU232" s="87"/>
      <c r="BV232" s="86"/>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8">
        <v>214309844.30000004</v>
      </c>
      <c r="CW232" s="87">
        <v>279309844</v>
      </c>
      <c r="CX232" s="87">
        <v>255885000</v>
      </c>
      <c r="CY232" s="87">
        <v>255885000</v>
      </c>
      <c r="CZ232" s="87"/>
      <c r="DA232" s="87"/>
      <c r="DB232" s="87"/>
      <c r="DC232" s="87"/>
      <c r="DD232" s="87"/>
      <c r="DE232" s="82">
        <f t="shared" si="2195"/>
        <v>214309844.30000004</v>
      </c>
      <c r="DF232" s="102">
        <f t="shared" si="2195"/>
        <v>279309844</v>
      </c>
      <c r="DG232" s="102">
        <f t="shared" si="2195"/>
        <v>255885000</v>
      </c>
      <c r="DH232" s="102">
        <f t="shared" si="2195"/>
        <v>255885000</v>
      </c>
      <c r="DI232" s="102"/>
      <c r="DJ232" s="88"/>
      <c r="DK232" s="57"/>
      <c r="DL232" s="88"/>
      <c r="DM232" s="88"/>
      <c r="DN232" s="88"/>
      <c r="DO232" s="88">
        <v>70702000</v>
      </c>
      <c r="DP232" s="88">
        <v>41432000</v>
      </c>
      <c r="DQ232" s="88">
        <v>41432000</v>
      </c>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v>220745433.03</v>
      </c>
      <c r="EO232" s="88">
        <v>252584843</v>
      </c>
      <c r="EP232" s="88">
        <v>239103000</v>
      </c>
      <c r="EQ232" s="88">
        <v>239103000</v>
      </c>
      <c r="ER232" s="88"/>
      <c r="ES232" s="88"/>
      <c r="ET232" s="87"/>
      <c r="EU232" s="87"/>
      <c r="EV232" s="87"/>
      <c r="EW232" s="82">
        <f t="shared" si="2196"/>
        <v>220745433.03</v>
      </c>
      <c r="EX232" s="90">
        <f t="shared" si="2196"/>
        <v>323286843</v>
      </c>
      <c r="EY232" s="90">
        <f t="shared" si="2197"/>
        <v>280535000</v>
      </c>
      <c r="EZ232" s="90">
        <f t="shared" si="2197"/>
        <v>280535000</v>
      </c>
      <c r="FA232" s="173"/>
      <c r="FB232" s="87"/>
      <c r="FC232" s="88"/>
      <c r="FD232" s="88"/>
      <c r="FE232" s="88"/>
      <c r="FF232" s="133"/>
      <c r="FG232" s="87"/>
      <c r="FH232" s="87"/>
      <c r="FI232" s="87"/>
      <c r="FJ232" s="87"/>
      <c r="FK232" s="87"/>
      <c r="FL232" s="87"/>
      <c r="FM232" s="87"/>
      <c r="FN232" s="87"/>
      <c r="FO232" s="87"/>
      <c r="FP232" s="87"/>
      <c r="FQ232" s="87"/>
      <c r="FR232" s="87"/>
      <c r="FS232" s="87"/>
      <c r="FT232" s="87"/>
      <c r="FU232" s="87"/>
      <c r="FV232" s="87"/>
      <c r="FW232" s="87"/>
      <c r="FX232" s="87"/>
      <c r="FY232" s="87"/>
      <c r="FZ232" s="87"/>
      <c r="GA232" s="87"/>
      <c r="GB232" s="87"/>
      <c r="GC232" s="87"/>
      <c r="GD232" s="87"/>
      <c r="GE232" s="87"/>
      <c r="GF232" s="87"/>
      <c r="GG232" s="87"/>
      <c r="GH232" s="87"/>
      <c r="GI232" s="87"/>
      <c r="GJ232" s="87"/>
      <c r="GK232" s="87">
        <v>227607796.02787006</v>
      </c>
      <c r="GL232" s="733">
        <v>307565415</v>
      </c>
      <c r="GM232" s="733">
        <v>303579834</v>
      </c>
      <c r="GN232" s="733">
        <v>303579834</v>
      </c>
      <c r="GO232" s="733"/>
      <c r="GP232" s="87"/>
      <c r="GQ232" s="87"/>
      <c r="GR232" s="87"/>
      <c r="GS232" s="87"/>
      <c r="GT232" s="87"/>
      <c r="GU232" s="82">
        <f t="shared" si="2198"/>
        <v>227607796.02787006</v>
      </c>
      <c r="GV232" s="82">
        <f t="shared" si="2198"/>
        <v>307565415</v>
      </c>
      <c r="GW232" s="82">
        <f t="shared" si="2198"/>
        <v>303579834</v>
      </c>
      <c r="GX232" s="82">
        <f t="shared" si="2198"/>
        <v>303579834</v>
      </c>
      <c r="GY232" s="792">
        <f t="shared" si="2198"/>
        <v>0</v>
      </c>
      <c r="GZ232" s="792">
        <f t="shared" si="2199"/>
        <v>0</v>
      </c>
      <c r="HA232" s="792">
        <f t="shared" si="2200"/>
        <v>0</v>
      </c>
      <c r="HB232" s="792">
        <f t="shared" si="2201"/>
        <v>0</v>
      </c>
      <c r="HC232" s="792">
        <f t="shared" si="2202"/>
        <v>0</v>
      </c>
      <c r="HD232" s="792">
        <f t="shared" si="2203"/>
        <v>0</v>
      </c>
      <c r="HE232" s="792">
        <f t="shared" si="2204"/>
        <v>0</v>
      </c>
      <c r="HF232" s="792">
        <f t="shared" si="2205"/>
        <v>70702000</v>
      </c>
      <c r="HG232" s="792">
        <f t="shared" si="2206"/>
        <v>41432000</v>
      </c>
      <c r="HH232" s="792">
        <f>AJ232+BX232+DQ232+FJ232</f>
        <v>41432000</v>
      </c>
      <c r="HI232" s="792">
        <f t="shared" si="2207"/>
        <v>0</v>
      </c>
      <c r="HJ232" s="792">
        <f t="shared" si="2208"/>
        <v>0</v>
      </c>
      <c r="HK232" s="792">
        <f t="shared" si="2209"/>
        <v>0</v>
      </c>
      <c r="HL232" s="792">
        <f t="shared" si="2210"/>
        <v>0</v>
      </c>
      <c r="HM232" s="792">
        <f>AN232+CC232+DV232+FO232</f>
        <v>0</v>
      </c>
      <c r="HN232" s="792">
        <f t="shared" si="2211"/>
        <v>0</v>
      </c>
      <c r="HO232" s="792">
        <f t="shared" si="2212"/>
        <v>0</v>
      </c>
      <c r="HP232" s="792">
        <f t="shared" si="2213"/>
        <v>0</v>
      </c>
      <c r="HQ232" s="792">
        <f t="shared" si="2214"/>
        <v>0</v>
      </c>
      <c r="HR232" s="792">
        <f>FT232+EA232+CH232+AR232</f>
        <v>0</v>
      </c>
      <c r="HS232" s="792">
        <f t="shared" si="2215"/>
        <v>0</v>
      </c>
      <c r="HT232" s="792">
        <f t="shared" si="2216"/>
        <v>0</v>
      </c>
      <c r="HU232" s="792">
        <f t="shared" si="2217"/>
        <v>0</v>
      </c>
      <c r="HV232" s="792">
        <f t="shared" si="2218"/>
        <v>0</v>
      </c>
      <c r="HW232" s="792">
        <f t="shared" si="2219"/>
        <v>0</v>
      </c>
      <c r="HX232" s="792">
        <f t="shared" si="2220"/>
        <v>0</v>
      </c>
      <c r="HY232" s="792">
        <f t="shared" si="2221"/>
        <v>0</v>
      </c>
      <c r="HZ232" s="792">
        <f t="shared" si="2222"/>
        <v>0</v>
      </c>
      <c r="IA232" s="792">
        <f t="shared" si="2223"/>
        <v>0</v>
      </c>
      <c r="IB232" s="792">
        <f t="shared" si="2224"/>
        <v>0</v>
      </c>
      <c r="IC232" s="792">
        <f t="shared" si="2225"/>
        <v>0</v>
      </c>
      <c r="ID232" s="792">
        <f t="shared" si="2226"/>
        <v>0</v>
      </c>
      <c r="IE232" s="792">
        <f t="shared" si="2227"/>
        <v>0</v>
      </c>
      <c r="IF232" s="792">
        <f t="shared" si="2228"/>
        <v>0</v>
      </c>
      <c r="IG232" s="792">
        <f t="shared" si="2229"/>
        <v>0</v>
      </c>
      <c r="IH232" s="792">
        <f t="shared" si="2230"/>
        <v>0</v>
      </c>
      <c r="II232" s="792">
        <f t="shared" si="2231"/>
        <v>870730883.3578701</v>
      </c>
      <c r="IJ232" s="792">
        <f t="shared" si="2232"/>
        <v>1064350216</v>
      </c>
      <c r="IK232" s="792">
        <f t="shared" si="2233"/>
        <v>984960834</v>
      </c>
      <c r="IL232" s="792">
        <f>GN232+EQ232+CY232+BH232</f>
        <v>984960834</v>
      </c>
      <c r="IM232" s="792">
        <f t="shared" si="2234"/>
        <v>0</v>
      </c>
      <c r="IN232" s="792">
        <f t="shared" si="2235"/>
        <v>0</v>
      </c>
      <c r="IO232" s="792"/>
      <c r="IP232" s="792"/>
      <c r="IQ232" s="792"/>
      <c r="IR232" s="792"/>
      <c r="IS232" s="792">
        <f t="shared" si="2236"/>
        <v>870730883.3578701</v>
      </c>
      <c r="IT232" s="792">
        <f t="shared" si="2237"/>
        <v>1135052216</v>
      </c>
      <c r="IU232" s="792">
        <f t="shared" si="2238"/>
        <v>1026392834</v>
      </c>
      <c r="IV232" s="792">
        <f>HC232+HH232+HM232+HR232+HW232+IB232+IG232+IL232+IQ232</f>
        <v>1026392834</v>
      </c>
      <c r="IW232" s="793">
        <f t="shared" si="2239"/>
        <v>0</v>
      </c>
    </row>
    <row r="233" spans="1:257" ht="24.75" customHeight="1" x14ac:dyDescent="0.2">
      <c r="A233" s="346"/>
      <c r="B233" s="239">
        <v>13</v>
      </c>
      <c r="C233" s="344" t="s">
        <v>575</v>
      </c>
      <c r="D233" s="241"/>
      <c r="E233" s="241"/>
      <c r="F233" s="241"/>
      <c r="G233" s="610"/>
      <c r="H233" s="610"/>
      <c r="I233" s="610"/>
      <c r="J233" s="610"/>
      <c r="K233" s="610"/>
      <c r="L233" s="610"/>
      <c r="M233" s="610"/>
      <c r="N233" s="610"/>
      <c r="O233" s="610"/>
      <c r="P233" s="610"/>
      <c r="Q233" s="610"/>
      <c r="R233" s="610"/>
      <c r="S233" s="610"/>
      <c r="T233" s="610"/>
      <c r="U233" s="610"/>
      <c r="V233" s="610"/>
      <c r="W233" s="610"/>
      <c r="X233" s="610"/>
      <c r="Y233" s="752"/>
      <c r="Z233" s="610"/>
      <c r="AA233" s="610"/>
      <c r="AB233" s="610"/>
      <c r="AC233" s="193">
        <f t="shared" ref="AC233:CN233" si="2240">AC234+AC236+AC238</f>
        <v>0</v>
      </c>
      <c r="AD233" s="193">
        <f t="shared" si="2240"/>
        <v>0</v>
      </c>
      <c r="AE233" s="193">
        <f t="shared" si="2240"/>
        <v>0</v>
      </c>
      <c r="AF233" s="193">
        <f t="shared" si="2240"/>
        <v>0</v>
      </c>
      <c r="AG233" s="193">
        <f t="shared" si="2240"/>
        <v>18910075816</v>
      </c>
      <c r="AH233" s="193">
        <f t="shared" si="2240"/>
        <v>19181808428</v>
      </c>
      <c r="AI233" s="193">
        <f t="shared" si="2240"/>
        <v>14508774066</v>
      </c>
      <c r="AJ233" s="193">
        <f t="shared" si="2240"/>
        <v>14508774066</v>
      </c>
      <c r="AK233" s="193">
        <f t="shared" si="2240"/>
        <v>0</v>
      </c>
      <c r="AL233" s="193">
        <f t="shared" si="2240"/>
        <v>0</v>
      </c>
      <c r="AM233" s="193">
        <f t="shared" si="2240"/>
        <v>0</v>
      </c>
      <c r="AN233" s="193">
        <f t="shared" si="2240"/>
        <v>0</v>
      </c>
      <c r="AO233" s="193">
        <f t="shared" si="2240"/>
        <v>0</v>
      </c>
      <c r="AP233" s="193">
        <f t="shared" si="2240"/>
        <v>124458172</v>
      </c>
      <c r="AQ233" s="193">
        <f t="shared" si="2240"/>
        <v>0</v>
      </c>
      <c r="AR233" s="193">
        <f t="shared" si="2240"/>
        <v>0</v>
      </c>
      <c r="AS233" s="193">
        <f t="shared" si="2240"/>
        <v>0</v>
      </c>
      <c r="AT233" s="193">
        <f t="shared" si="2240"/>
        <v>0</v>
      </c>
      <c r="AU233" s="193">
        <f t="shared" si="2240"/>
        <v>0</v>
      </c>
      <c r="AV233" s="193">
        <f t="shared" si="2240"/>
        <v>0</v>
      </c>
      <c r="AW233" s="193">
        <f t="shared" si="2240"/>
        <v>0</v>
      </c>
      <c r="AX233" s="193">
        <f t="shared" si="2240"/>
        <v>0</v>
      </c>
      <c r="AY233" s="193">
        <f t="shared" si="2240"/>
        <v>0</v>
      </c>
      <c r="AZ233" s="193">
        <f t="shared" si="2240"/>
        <v>0</v>
      </c>
      <c r="BA233" s="193">
        <f t="shared" si="2240"/>
        <v>0</v>
      </c>
      <c r="BB233" s="193">
        <f t="shared" si="2240"/>
        <v>0</v>
      </c>
      <c r="BC233" s="193">
        <f t="shared" si="2240"/>
        <v>0</v>
      </c>
      <c r="BD233" s="193">
        <f t="shared" si="2240"/>
        <v>0</v>
      </c>
      <c r="BE233" s="193">
        <f t="shared" si="2240"/>
        <v>0</v>
      </c>
      <c r="BF233" s="193">
        <f t="shared" si="2240"/>
        <v>0</v>
      </c>
      <c r="BG233" s="193">
        <f t="shared" si="2240"/>
        <v>0</v>
      </c>
      <c r="BH233" s="193">
        <f t="shared" si="2240"/>
        <v>0</v>
      </c>
      <c r="BI233" s="193">
        <f t="shared" si="2240"/>
        <v>0</v>
      </c>
      <c r="BJ233" s="193">
        <f t="shared" si="2240"/>
        <v>0</v>
      </c>
      <c r="BK233" s="193">
        <f t="shared" si="2240"/>
        <v>0</v>
      </c>
      <c r="BL233" s="193">
        <f t="shared" si="2240"/>
        <v>0</v>
      </c>
      <c r="BM233" s="193">
        <f t="shared" si="2240"/>
        <v>18910075816</v>
      </c>
      <c r="BN233" s="193">
        <f t="shared" si="2240"/>
        <v>19306266600</v>
      </c>
      <c r="BO233" s="193">
        <f t="shared" si="2240"/>
        <v>14508774066</v>
      </c>
      <c r="BP233" s="193">
        <f t="shared" si="2240"/>
        <v>14508774066</v>
      </c>
      <c r="BQ233" s="193">
        <f t="shared" si="2240"/>
        <v>0</v>
      </c>
      <c r="BR233" s="193">
        <f t="shared" si="2240"/>
        <v>0</v>
      </c>
      <c r="BS233" s="193">
        <f t="shared" si="2240"/>
        <v>0</v>
      </c>
      <c r="BT233" s="193">
        <f t="shared" si="2240"/>
        <v>0</v>
      </c>
      <c r="BU233" s="193">
        <f t="shared" si="2240"/>
        <v>14820887397.66</v>
      </c>
      <c r="BV233" s="193">
        <f t="shared" si="2240"/>
        <v>96518485</v>
      </c>
      <c r="BW233" s="193">
        <f t="shared" si="2240"/>
        <v>0</v>
      </c>
      <c r="BX233" s="193">
        <f t="shared" si="2240"/>
        <v>0</v>
      </c>
      <c r="BY233" s="193">
        <f t="shared" si="2240"/>
        <v>0</v>
      </c>
      <c r="BZ233" s="193">
        <f t="shared" si="2240"/>
        <v>0</v>
      </c>
      <c r="CA233" s="193">
        <f t="shared" si="2240"/>
        <v>15798038104</v>
      </c>
      <c r="CB233" s="193">
        <f t="shared" si="2240"/>
        <v>15516775294.75</v>
      </c>
      <c r="CC233" s="193">
        <f t="shared" si="2240"/>
        <v>15516775294.75</v>
      </c>
      <c r="CD233" s="193">
        <f t="shared" si="2240"/>
        <v>0</v>
      </c>
      <c r="CE233" s="193">
        <f t="shared" si="2240"/>
        <v>0</v>
      </c>
      <c r="CF233" s="193">
        <f t="shared" si="2240"/>
        <v>0</v>
      </c>
      <c r="CG233" s="193">
        <f t="shared" si="2240"/>
        <v>0</v>
      </c>
      <c r="CH233" s="193">
        <f t="shared" si="2240"/>
        <v>0</v>
      </c>
      <c r="CI233" s="193">
        <f t="shared" si="2240"/>
        <v>0</v>
      </c>
      <c r="CJ233" s="193">
        <f t="shared" si="2240"/>
        <v>0</v>
      </c>
      <c r="CK233" s="193">
        <f t="shared" si="2240"/>
        <v>0</v>
      </c>
      <c r="CL233" s="193">
        <f t="shared" si="2240"/>
        <v>0</v>
      </c>
      <c r="CM233" s="193">
        <f t="shared" si="2240"/>
        <v>0</v>
      </c>
      <c r="CN233" s="193">
        <f t="shared" si="2240"/>
        <v>0</v>
      </c>
      <c r="CO233" s="193">
        <f t="shared" ref="CO233:EV233" si="2241">CO234+CO236+CO238</f>
        <v>0</v>
      </c>
      <c r="CP233" s="193">
        <f t="shared" si="2241"/>
        <v>0</v>
      </c>
      <c r="CQ233" s="193">
        <f t="shared" si="2241"/>
        <v>0</v>
      </c>
      <c r="CR233" s="193">
        <f t="shared" si="2241"/>
        <v>0</v>
      </c>
      <c r="CS233" s="193">
        <f t="shared" si="2241"/>
        <v>0</v>
      </c>
      <c r="CT233" s="193">
        <f t="shared" si="2241"/>
        <v>0</v>
      </c>
      <c r="CU233" s="193">
        <f t="shared" si="2241"/>
        <v>0</v>
      </c>
      <c r="CV233" s="193">
        <f t="shared" si="2241"/>
        <v>0</v>
      </c>
      <c r="CW233" s="193">
        <f t="shared" si="2241"/>
        <v>0</v>
      </c>
      <c r="CX233" s="193">
        <f t="shared" si="2241"/>
        <v>0</v>
      </c>
      <c r="CY233" s="193">
        <f t="shared" si="2241"/>
        <v>0</v>
      </c>
      <c r="CZ233" s="193">
        <f t="shared" si="2241"/>
        <v>0</v>
      </c>
      <c r="DA233" s="193">
        <f t="shared" si="2241"/>
        <v>0</v>
      </c>
      <c r="DB233" s="193">
        <f t="shared" si="2241"/>
        <v>0</v>
      </c>
      <c r="DC233" s="193">
        <f t="shared" si="2241"/>
        <v>0</v>
      </c>
      <c r="DD233" s="193">
        <f t="shared" si="2241"/>
        <v>0</v>
      </c>
      <c r="DE233" s="193">
        <f t="shared" si="2241"/>
        <v>14820887397.66</v>
      </c>
      <c r="DF233" s="193">
        <f t="shared" si="2241"/>
        <v>15894556589</v>
      </c>
      <c r="DG233" s="193">
        <f t="shared" si="2241"/>
        <v>15516775294.75</v>
      </c>
      <c r="DH233" s="193">
        <f t="shared" si="2241"/>
        <v>15516775294.75</v>
      </c>
      <c r="DI233" s="193">
        <f t="shared" si="2241"/>
        <v>0</v>
      </c>
      <c r="DJ233" s="193">
        <f t="shared" si="2241"/>
        <v>0</v>
      </c>
      <c r="DK233" s="193">
        <f t="shared" si="2241"/>
        <v>0</v>
      </c>
      <c r="DL233" s="193">
        <f t="shared" si="2241"/>
        <v>0</v>
      </c>
      <c r="DM233" s="193">
        <f t="shared" si="2241"/>
        <v>0</v>
      </c>
      <c r="DN233" s="193">
        <f t="shared" si="2241"/>
        <v>15265514018.5298</v>
      </c>
      <c r="DO233" s="193">
        <f t="shared" si="2241"/>
        <v>74566467</v>
      </c>
      <c r="DP233" s="193">
        <f t="shared" si="2241"/>
        <v>0</v>
      </c>
      <c r="DQ233" s="193">
        <f t="shared" si="2241"/>
        <v>0</v>
      </c>
      <c r="DR233" s="193">
        <f t="shared" si="2241"/>
        <v>0</v>
      </c>
      <c r="DS233" s="193">
        <f t="shared" si="2241"/>
        <v>0</v>
      </c>
      <c r="DT233" s="193">
        <f t="shared" si="2241"/>
        <v>0</v>
      </c>
      <c r="DU233" s="193">
        <f t="shared" si="2241"/>
        <v>0</v>
      </c>
      <c r="DV233" s="193">
        <f t="shared" si="2241"/>
        <v>0</v>
      </c>
      <c r="DW233" s="193">
        <f t="shared" si="2241"/>
        <v>0</v>
      </c>
      <c r="DX233" s="193">
        <f t="shared" si="2241"/>
        <v>0</v>
      </c>
      <c r="DY233" s="193">
        <f t="shared" si="2241"/>
        <v>20782250227</v>
      </c>
      <c r="DZ233" s="193">
        <f t="shared" si="2241"/>
        <v>17802162415</v>
      </c>
      <c r="EA233" s="193">
        <f t="shared" si="2241"/>
        <v>17802162415</v>
      </c>
      <c r="EB233" s="193">
        <f t="shared" si="2241"/>
        <v>0</v>
      </c>
      <c r="EC233" s="193">
        <f t="shared" si="2241"/>
        <v>0</v>
      </c>
      <c r="ED233" s="193">
        <f t="shared" si="2241"/>
        <v>0</v>
      </c>
      <c r="EE233" s="193">
        <f t="shared" si="2241"/>
        <v>0</v>
      </c>
      <c r="EF233" s="193">
        <f t="shared" si="2241"/>
        <v>0</v>
      </c>
      <c r="EG233" s="193">
        <f t="shared" si="2241"/>
        <v>0</v>
      </c>
      <c r="EH233" s="193">
        <f t="shared" si="2241"/>
        <v>0</v>
      </c>
      <c r="EI233" s="193">
        <f t="shared" si="2241"/>
        <v>0</v>
      </c>
      <c r="EJ233" s="193">
        <f t="shared" si="2241"/>
        <v>0</v>
      </c>
      <c r="EK233" s="193">
        <f t="shared" si="2241"/>
        <v>0</v>
      </c>
      <c r="EL233" s="193">
        <f t="shared" si="2241"/>
        <v>0</v>
      </c>
      <c r="EM233" s="193">
        <f t="shared" si="2241"/>
        <v>0</v>
      </c>
      <c r="EN233" s="193">
        <f t="shared" si="2241"/>
        <v>0</v>
      </c>
      <c r="EO233" s="193">
        <f t="shared" si="2241"/>
        <v>0</v>
      </c>
      <c r="EP233" s="193">
        <f t="shared" si="2241"/>
        <v>0</v>
      </c>
      <c r="EQ233" s="193">
        <f t="shared" si="2241"/>
        <v>0</v>
      </c>
      <c r="ER233" s="193">
        <f t="shared" si="2241"/>
        <v>0</v>
      </c>
      <c r="ES233" s="193">
        <f t="shared" si="2241"/>
        <v>0</v>
      </c>
      <c r="ET233" s="193">
        <f t="shared" si="2241"/>
        <v>0</v>
      </c>
      <c r="EU233" s="193">
        <f t="shared" si="2241"/>
        <v>0</v>
      </c>
      <c r="EV233" s="193">
        <f t="shared" si="2241"/>
        <v>0</v>
      </c>
      <c r="EW233" s="193">
        <f t="shared" ref="EW233" si="2242">EW234+EW236+EW238</f>
        <v>15265514018.5298</v>
      </c>
      <c r="EX233" s="193">
        <f t="shared" ref="EX233:GY233" si="2243">EX234+EX236+EX238</f>
        <v>20856816694</v>
      </c>
      <c r="EY233" s="193">
        <f t="shared" si="2243"/>
        <v>17802162415</v>
      </c>
      <c r="EZ233" s="193">
        <f t="shared" si="2243"/>
        <v>17802162415</v>
      </c>
      <c r="FA233" s="193">
        <f t="shared" si="2243"/>
        <v>0</v>
      </c>
      <c r="FB233" s="193">
        <f t="shared" si="2243"/>
        <v>0</v>
      </c>
      <c r="FC233" s="193">
        <f t="shared" si="2243"/>
        <v>0</v>
      </c>
      <c r="FD233" s="193">
        <f t="shared" si="2243"/>
        <v>0</v>
      </c>
      <c r="FE233" s="193">
        <f t="shared" si="2243"/>
        <v>0</v>
      </c>
      <c r="FF233" s="193">
        <f t="shared" si="2243"/>
        <v>0</v>
      </c>
      <c r="FG233" s="193">
        <f t="shared" si="2243"/>
        <v>15723479438.675694</v>
      </c>
      <c r="FH233" s="193">
        <f t="shared" si="2243"/>
        <v>130204383</v>
      </c>
      <c r="FI233" s="193">
        <f t="shared" si="2243"/>
        <v>51946800</v>
      </c>
      <c r="FJ233" s="193">
        <f t="shared" si="2243"/>
        <v>51946800</v>
      </c>
      <c r="FK233" s="193">
        <f t="shared" si="2243"/>
        <v>0</v>
      </c>
      <c r="FL233" s="193">
        <f t="shared" si="2243"/>
        <v>0</v>
      </c>
      <c r="FM233" s="193">
        <f t="shared" si="2243"/>
        <v>51800000</v>
      </c>
      <c r="FN233" s="193">
        <f t="shared" si="2243"/>
        <v>51785000</v>
      </c>
      <c r="FO233" s="193">
        <f t="shared" si="2243"/>
        <v>51785000</v>
      </c>
      <c r="FP233" s="193">
        <f t="shared" si="2243"/>
        <v>0</v>
      </c>
      <c r="FQ233" s="193">
        <f t="shared" si="2243"/>
        <v>0</v>
      </c>
      <c r="FR233" s="193">
        <f t="shared" si="2243"/>
        <v>21723171612</v>
      </c>
      <c r="FS233" s="193">
        <f t="shared" si="2243"/>
        <v>20687821300.439999</v>
      </c>
      <c r="FT233" s="193">
        <f t="shared" si="2243"/>
        <v>20687821300.439999</v>
      </c>
      <c r="FU233" s="193">
        <f t="shared" si="2243"/>
        <v>0</v>
      </c>
      <c r="FV233" s="193">
        <f t="shared" si="2243"/>
        <v>0</v>
      </c>
      <c r="FW233" s="193">
        <f t="shared" si="2243"/>
        <v>0</v>
      </c>
      <c r="FX233" s="193">
        <f t="shared" si="2243"/>
        <v>0</v>
      </c>
      <c r="FY233" s="193">
        <f t="shared" si="2243"/>
        <v>0</v>
      </c>
      <c r="FZ233" s="193">
        <f t="shared" si="2243"/>
        <v>0</v>
      </c>
      <c r="GA233" s="193">
        <f t="shared" si="2243"/>
        <v>0</v>
      </c>
      <c r="GB233" s="193">
        <f t="shared" si="2243"/>
        <v>0</v>
      </c>
      <c r="GC233" s="193">
        <f t="shared" si="2243"/>
        <v>0</v>
      </c>
      <c r="GD233" s="193">
        <f t="shared" si="2243"/>
        <v>0</v>
      </c>
      <c r="GE233" s="193">
        <f t="shared" si="2243"/>
        <v>0</v>
      </c>
      <c r="GF233" s="193">
        <f t="shared" si="2243"/>
        <v>0</v>
      </c>
      <c r="GG233" s="193">
        <f t="shared" si="2243"/>
        <v>0</v>
      </c>
      <c r="GH233" s="193">
        <f t="shared" si="2243"/>
        <v>0</v>
      </c>
      <c r="GI233" s="193">
        <f t="shared" si="2243"/>
        <v>0</v>
      </c>
      <c r="GJ233" s="193">
        <f t="shared" si="2243"/>
        <v>0</v>
      </c>
      <c r="GK233" s="193">
        <f t="shared" si="2243"/>
        <v>0</v>
      </c>
      <c r="GL233" s="193">
        <f t="shared" si="2243"/>
        <v>0</v>
      </c>
      <c r="GM233" s="193">
        <f t="shared" si="2243"/>
        <v>0</v>
      </c>
      <c r="GN233" s="193">
        <f t="shared" si="2243"/>
        <v>0</v>
      </c>
      <c r="GO233" s="193">
        <f t="shared" si="2243"/>
        <v>0</v>
      </c>
      <c r="GP233" s="193">
        <f t="shared" si="2243"/>
        <v>0</v>
      </c>
      <c r="GQ233" s="193">
        <f t="shared" si="2243"/>
        <v>0</v>
      </c>
      <c r="GR233" s="193">
        <f t="shared" si="2243"/>
        <v>0</v>
      </c>
      <c r="GS233" s="193">
        <f t="shared" si="2243"/>
        <v>0</v>
      </c>
      <c r="GT233" s="193">
        <f t="shared" si="2243"/>
        <v>0</v>
      </c>
      <c r="GU233" s="193">
        <f t="shared" si="2243"/>
        <v>15723479438.675694</v>
      </c>
      <c r="GV233" s="193">
        <f t="shared" si="2243"/>
        <v>21905175995</v>
      </c>
      <c r="GW233" s="193">
        <f t="shared" si="2243"/>
        <v>20791553100.439999</v>
      </c>
      <c r="GX233" s="193">
        <f t="shared" si="2243"/>
        <v>20791553100.439999</v>
      </c>
      <c r="GY233" s="967">
        <f t="shared" si="2243"/>
        <v>0</v>
      </c>
      <c r="GZ233" s="727">
        <f t="shared" ref="GZ233:IW233" si="2244">GZ234+GZ236+GZ238</f>
        <v>0</v>
      </c>
      <c r="HA233" s="193">
        <f t="shared" si="2244"/>
        <v>0</v>
      </c>
      <c r="HB233" s="193">
        <f t="shared" si="2244"/>
        <v>0</v>
      </c>
      <c r="HC233" s="193">
        <f t="shared" si="2244"/>
        <v>0</v>
      </c>
      <c r="HD233" s="193">
        <f t="shared" si="2244"/>
        <v>0</v>
      </c>
      <c r="HE233" s="193">
        <f t="shared" si="2244"/>
        <v>64719956670.865494</v>
      </c>
      <c r="HF233" s="193">
        <f t="shared" si="2244"/>
        <v>19483097763</v>
      </c>
      <c r="HG233" s="193">
        <f t="shared" si="2244"/>
        <v>14560720866</v>
      </c>
      <c r="HH233" s="193">
        <f t="shared" si="2244"/>
        <v>14560720866</v>
      </c>
      <c r="HI233" s="193">
        <f t="shared" si="2244"/>
        <v>0</v>
      </c>
      <c r="HJ233" s="193">
        <f t="shared" si="2244"/>
        <v>0</v>
      </c>
      <c r="HK233" s="193">
        <f t="shared" si="2244"/>
        <v>15849838104</v>
      </c>
      <c r="HL233" s="193">
        <f t="shared" si="2244"/>
        <v>15568560294.75</v>
      </c>
      <c r="HM233" s="193">
        <f t="shared" si="2244"/>
        <v>15568560294.75</v>
      </c>
      <c r="HN233" s="193">
        <f t="shared" si="2244"/>
        <v>0</v>
      </c>
      <c r="HO233" s="193">
        <f t="shared" si="2244"/>
        <v>0</v>
      </c>
      <c r="HP233" s="193">
        <f t="shared" si="2244"/>
        <v>42629880011</v>
      </c>
      <c r="HQ233" s="193">
        <f t="shared" si="2244"/>
        <v>38489983715.440002</v>
      </c>
      <c r="HR233" s="193">
        <f t="shared" si="2244"/>
        <v>38489983715.440002</v>
      </c>
      <c r="HS233" s="193">
        <f t="shared" si="2244"/>
        <v>0</v>
      </c>
      <c r="HT233" s="193">
        <f t="shared" si="2244"/>
        <v>0</v>
      </c>
      <c r="HU233" s="193">
        <f t="shared" si="2244"/>
        <v>0</v>
      </c>
      <c r="HV233" s="193">
        <f t="shared" si="2244"/>
        <v>0</v>
      </c>
      <c r="HW233" s="193">
        <f t="shared" si="2244"/>
        <v>0</v>
      </c>
      <c r="HX233" s="193">
        <f t="shared" si="2244"/>
        <v>0</v>
      </c>
      <c r="HY233" s="193">
        <f t="shared" si="2244"/>
        <v>0</v>
      </c>
      <c r="HZ233" s="193">
        <f t="shared" si="2244"/>
        <v>0</v>
      </c>
      <c r="IA233" s="193">
        <f t="shared" si="2244"/>
        <v>0</v>
      </c>
      <c r="IB233" s="193">
        <f t="shared" si="2244"/>
        <v>0</v>
      </c>
      <c r="IC233" s="193">
        <f t="shared" si="2244"/>
        <v>0</v>
      </c>
      <c r="ID233" s="193">
        <f t="shared" si="2244"/>
        <v>0</v>
      </c>
      <c r="IE233" s="193">
        <f t="shared" si="2244"/>
        <v>0</v>
      </c>
      <c r="IF233" s="193">
        <f t="shared" si="2244"/>
        <v>0</v>
      </c>
      <c r="IG233" s="193">
        <f t="shared" si="2244"/>
        <v>0</v>
      </c>
      <c r="IH233" s="193">
        <f t="shared" si="2244"/>
        <v>0</v>
      </c>
      <c r="II233" s="193">
        <f t="shared" si="2244"/>
        <v>0</v>
      </c>
      <c r="IJ233" s="193">
        <f t="shared" si="2244"/>
        <v>0</v>
      </c>
      <c r="IK233" s="193">
        <f t="shared" si="2244"/>
        <v>0</v>
      </c>
      <c r="IL233" s="193">
        <f t="shared" si="2244"/>
        <v>0</v>
      </c>
      <c r="IM233" s="193">
        <f t="shared" si="2244"/>
        <v>0</v>
      </c>
      <c r="IN233" s="193">
        <f t="shared" si="2244"/>
        <v>0</v>
      </c>
      <c r="IO233" s="193">
        <f t="shared" si="2244"/>
        <v>0</v>
      </c>
      <c r="IP233" s="193">
        <f t="shared" si="2244"/>
        <v>0</v>
      </c>
      <c r="IQ233" s="193">
        <f t="shared" si="2244"/>
        <v>0</v>
      </c>
      <c r="IR233" s="193">
        <f t="shared" si="2244"/>
        <v>0</v>
      </c>
      <c r="IS233" s="193">
        <f t="shared" si="2244"/>
        <v>64719956670.865494</v>
      </c>
      <c r="IT233" s="193">
        <f t="shared" si="2244"/>
        <v>77962815878</v>
      </c>
      <c r="IU233" s="193">
        <f t="shared" si="2244"/>
        <v>68619264876.190002</v>
      </c>
      <c r="IV233" s="193">
        <f t="shared" si="2244"/>
        <v>68619264876.190002</v>
      </c>
      <c r="IW233" s="193">
        <f t="shared" si="2244"/>
        <v>0</v>
      </c>
    </row>
    <row r="234" spans="1:257" ht="24.75" customHeight="1" x14ac:dyDescent="0.2">
      <c r="A234" s="346"/>
      <c r="B234" s="343"/>
      <c r="C234" s="252">
        <v>47</v>
      </c>
      <c r="D234" s="253" t="s">
        <v>576</v>
      </c>
      <c r="E234" s="256"/>
      <c r="F234" s="256"/>
      <c r="G234" s="252"/>
      <c r="H234" s="252"/>
      <c r="I234" s="252"/>
      <c r="J234" s="252"/>
      <c r="K234" s="252"/>
      <c r="L234" s="252"/>
      <c r="M234" s="252"/>
      <c r="N234" s="252"/>
      <c r="O234" s="252"/>
      <c r="P234" s="252"/>
      <c r="Q234" s="252"/>
      <c r="R234" s="252"/>
      <c r="S234" s="252"/>
      <c r="T234" s="252"/>
      <c r="U234" s="252"/>
      <c r="V234" s="252"/>
      <c r="W234" s="252"/>
      <c r="X234" s="252"/>
      <c r="Y234" s="749"/>
      <c r="Z234" s="252"/>
      <c r="AA234" s="252"/>
      <c r="AB234" s="252"/>
      <c r="AC234" s="38">
        <f t="shared" ref="AC234:BL234" si="2245">SUM(AC235)</f>
        <v>0</v>
      </c>
      <c r="AD234" s="38">
        <f t="shared" si="2245"/>
        <v>0</v>
      </c>
      <c r="AE234" s="38">
        <f t="shared" si="2245"/>
        <v>0</v>
      </c>
      <c r="AF234" s="38">
        <f t="shared" si="2245"/>
        <v>0</v>
      </c>
      <c r="AG234" s="38">
        <f t="shared" si="2245"/>
        <v>28200000</v>
      </c>
      <c r="AH234" s="38">
        <f t="shared" si="2245"/>
        <v>28200000</v>
      </c>
      <c r="AI234" s="38">
        <f t="shared" si="2245"/>
        <v>8167000</v>
      </c>
      <c r="AJ234" s="38">
        <f t="shared" si="2245"/>
        <v>8167000</v>
      </c>
      <c r="AK234" s="38">
        <f t="shared" si="2245"/>
        <v>0</v>
      </c>
      <c r="AL234" s="38">
        <f t="shared" si="2245"/>
        <v>0</v>
      </c>
      <c r="AM234" s="38">
        <f t="shared" si="2245"/>
        <v>0</v>
      </c>
      <c r="AN234" s="38">
        <f t="shared" si="2245"/>
        <v>0</v>
      </c>
      <c r="AO234" s="38">
        <f t="shared" si="2245"/>
        <v>0</v>
      </c>
      <c r="AP234" s="38">
        <f t="shared" si="2245"/>
        <v>0</v>
      </c>
      <c r="AQ234" s="38">
        <f t="shared" si="2245"/>
        <v>0</v>
      </c>
      <c r="AR234" s="38">
        <f t="shared" si="2245"/>
        <v>0</v>
      </c>
      <c r="AS234" s="38">
        <f t="shared" si="2245"/>
        <v>0</v>
      </c>
      <c r="AT234" s="38">
        <f t="shared" si="2245"/>
        <v>0</v>
      </c>
      <c r="AU234" s="38">
        <f t="shared" si="2245"/>
        <v>0</v>
      </c>
      <c r="AV234" s="38">
        <f t="shared" si="2245"/>
        <v>0</v>
      </c>
      <c r="AW234" s="38">
        <f t="shared" si="2245"/>
        <v>0</v>
      </c>
      <c r="AX234" s="38">
        <f t="shared" si="2245"/>
        <v>0</v>
      </c>
      <c r="AY234" s="38">
        <f t="shared" si="2245"/>
        <v>0</v>
      </c>
      <c r="AZ234" s="38">
        <f t="shared" si="2245"/>
        <v>0</v>
      </c>
      <c r="BA234" s="38">
        <f t="shared" si="2245"/>
        <v>0</v>
      </c>
      <c r="BB234" s="38">
        <f t="shared" si="2245"/>
        <v>0</v>
      </c>
      <c r="BC234" s="38">
        <f t="shared" si="2245"/>
        <v>0</v>
      </c>
      <c r="BD234" s="38">
        <f t="shared" si="2245"/>
        <v>0</v>
      </c>
      <c r="BE234" s="38">
        <f t="shared" si="2245"/>
        <v>0</v>
      </c>
      <c r="BF234" s="38">
        <f t="shared" si="2245"/>
        <v>0</v>
      </c>
      <c r="BG234" s="38">
        <f t="shared" si="2245"/>
        <v>0</v>
      </c>
      <c r="BH234" s="38">
        <f t="shared" si="2245"/>
        <v>0</v>
      </c>
      <c r="BI234" s="38">
        <f t="shared" si="2245"/>
        <v>0</v>
      </c>
      <c r="BJ234" s="38">
        <f t="shared" si="2245"/>
        <v>0</v>
      </c>
      <c r="BK234" s="38">
        <f t="shared" si="2245"/>
        <v>0</v>
      </c>
      <c r="BL234" s="38">
        <f t="shared" si="2245"/>
        <v>0</v>
      </c>
      <c r="BM234" s="38">
        <f t="shared" ref="BM234:DX234" si="2246">SUM(BM235)</f>
        <v>28200000</v>
      </c>
      <c r="BN234" s="38">
        <f t="shared" si="2246"/>
        <v>28200000</v>
      </c>
      <c r="BO234" s="38">
        <f t="shared" si="2246"/>
        <v>8167000</v>
      </c>
      <c r="BP234" s="38">
        <f t="shared" si="2246"/>
        <v>8167000</v>
      </c>
      <c r="BQ234" s="38">
        <f t="shared" si="2246"/>
        <v>0</v>
      </c>
      <c r="BR234" s="38">
        <f t="shared" si="2246"/>
        <v>0</v>
      </c>
      <c r="BS234" s="38">
        <f t="shared" si="2246"/>
        <v>0</v>
      </c>
      <c r="BT234" s="38">
        <f t="shared" si="2246"/>
        <v>0</v>
      </c>
      <c r="BU234" s="38">
        <f t="shared" si="2246"/>
        <v>29046000</v>
      </c>
      <c r="BV234" s="38">
        <f t="shared" si="2246"/>
        <v>0</v>
      </c>
      <c r="BW234" s="38">
        <f t="shared" si="2246"/>
        <v>0</v>
      </c>
      <c r="BX234" s="38">
        <f t="shared" si="2246"/>
        <v>0</v>
      </c>
      <c r="BY234" s="38">
        <f t="shared" si="2246"/>
        <v>0</v>
      </c>
      <c r="BZ234" s="38">
        <f t="shared" si="2246"/>
        <v>0</v>
      </c>
      <c r="CA234" s="38">
        <f t="shared" si="2246"/>
        <v>29046000</v>
      </c>
      <c r="CB234" s="38">
        <f t="shared" si="2246"/>
        <v>0</v>
      </c>
      <c r="CC234" s="38">
        <f t="shared" si="2246"/>
        <v>0</v>
      </c>
      <c r="CD234" s="38">
        <f t="shared" si="2246"/>
        <v>0</v>
      </c>
      <c r="CE234" s="38">
        <f t="shared" si="2246"/>
        <v>0</v>
      </c>
      <c r="CF234" s="38">
        <f t="shared" si="2246"/>
        <v>0</v>
      </c>
      <c r="CG234" s="38">
        <f t="shared" si="2246"/>
        <v>0</v>
      </c>
      <c r="CH234" s="38">
        <f t="shared" si="2246"/>
        <v>0</v>
      </c>
      <c r="CI234" s="38">
        <f t="shared" si="2246"/>
        <v>0</v>
      </c>
      <c r="CJ234" s="38">
        <f t="shared" si="2246"/>
        <v>0</v>
      </c>
      <c r="CK234" s="38">
        <f t="shared" si="2246"/>
        <v>0</v>
      </c>
      <c r="CL234" s="38">
        <f t="shared" si="2246"/>
        <v>0</v>
      </c>
      <c r="CM234" s="38">
        <f t="shared" si="2246"/>
        <v>0</v>
      </c>
      <c r="CN234" s="38">
        <f t="shared" si="2246"/>
        <v>0</v>
      </c>
      <c r="CO234" s="38">
        <f t="shared" si="2246"/>
        <v>0</v>
      </c>
      <c r="CP234" s="38">
        <f t="shared" si="2246"/>
        <v>0</v>
      </c>
      <c r="CQ234" s="38">
        <f t="shared" si="2246"/>
        <v>0</v>
      </c>
      <c r="CR234" s="38">
        <f t="shared" si="2246"/>
        <v>0</v>
      </c>
      <c r="CS234" s="38">
        <f t="shared" si="2246"/>
        <v>0</v>
      </c>
      <c r="CT234" s="38">
        <f t="shared" si="2246"/>
        <v>0</v>
      </c>
      <c r="CU234" s="38">
        <f t="shared" si="2246"/>
        <v>0</v>
      </c>
      <c r="CV234" s="38">
        <f t="shared" si="2246"/>
        <v>0</v>
      </c>
      <c r="CW234" s="38">
        <f t="shared" si="2246"/>
        <v>0</v>
      </c>
      <c r="CX234" s="38">
        <f t="shared" si="2246"/>
        <v>0</v>
      </c>
      <c r="CY234" s="38">
        <f t="shared" si="2246"/>
        <v>0</v>
      </c>
      <c r="CZ234" s="38">
        <f t="shared" si="2246"/>
        <v>0</v>
      </c>
      <c r="DA234" s="38">
        <f t="shared" si="2246"/>
        <v>0</v>
      </c>
      <c r="DB234" s="38">
        <f t="shared" si="2246"/>
        <v>0</v>
      </c>
      <c r="DC234" s="38">
        <f t="shared" si="2246"/>
        <v>0</v>
      </c>
      <c r="DD234" s="38">
        <f t="shared" si="2246"/>
        <v>0</v>
      </c>
      <c r="DE234" s="38">
        <f t="shared" si="2246"/>
        <v>29046000</v>
      </c>
      <c r="DF234" s="38">
        <f t="shared" si="2246"/>
        <v>29046000</v>
      </c>
      <c r="DG234" s="38">
        <f t="shared" si="2246"/>
        <v>0</v>
      </c>
      <c r="DH234" s="38">
        <f t="shared" si="2246"/>
        <v>0</v>
      </c>
      <c r="DI234" s="38">
        <f t="shared" si="2246"/>
        <v>0</v>
      </c>
      <c r="DJ234" s="38">
        <f t="shared" si="2246"/>
        <v>0</v>
      </c>
      <c r="DK234" s="38">
        <f t="shared" si="2246"/>
        <v>0</v>
      </c>
      <c r="DL234" s="38">
        <f t="shared" si="2246"/>
        <v>0</v>
      </c>
      <c r="DM234" s="38">
        <f t="shared" si="2246"/>
        <v>0</v>
      </c>
      <c r="DN234" s="38">
        <f t="shared" si="2246"/>
        <v>29917380</v>
      </c>
      <c r="DO234" s="38">
        <f t="shared" si="2246"/>
        <v>0</v>
      </c>
      <c r="DP234" s="38">
        <f t="shared" si="2246"/>
        <v>0</v>
      </c>
      <c r="DQ234" s="38">
        <f t="shared" si="2246"/>
        <v>0</v>
      </c>
      <c r="DR234" s="38">
        <f t="shared" si="2246"/>
        <v>0</v>
      </c>
      <c r="DS234" s="38">
        <f t="shared" si="2246"/>
        <v>0</v>
      </c>
      <c r="DT234" s="38">
        <f t="shared" si="2246"/>
        <v>0</v>
      </c>
      <c r="DU234" s="38">
        <f t="shared" si="2246"/>
        <v>0</v>
      </c>
      <c r="DV234" s="38">
        <f t="shared" si="2246"/>
        <v>0</v>
      </c>
      <c r="DW234" s="38">
        <f t="shared" si="2246"/>
        <v>0</v>
      </c>
      <c r="DX234" s="38">
        <f t="shared" si="2246"/>
        <v>0</v>
      </c>
      <c r="DY234" s="38">
        <f t="shared" ref="DY234:EW234" si="2247">SUM(DY235)</f>
        <v>29046000</v>
      </c>
      <c r="DZ234" s="38">
        <f t="shared" si="2247"/>
        <v>24352000</v>
      </c>
      <c r="EA234" s="38">
        <f t="shared" si="2247"/>
        <v>24352000</v>
      </c>
      <c r="EB234" s="38">
        <f t="shared" si="2247"/>
        <v>0</v>
      </c>
      <c r="EC234" s="38">
        <f t="shared" si="2247"/>
        <v>0</v>
      </c>
      <c r="ED234" s="38">
        <f t="shared" si="2247"/>
        <v>0</v>
      </c>
      <c r="EE234" s="38">
        <f t="shared" si="2247"/>
        <v>0</v>
      </c>
      <c r="EF234" s="38">
        <f t="shared" si="2247"/>
        <v>0</v>
      </c>
      <c r="EG234" s="38">
        <f t="shared" si="2247"/>
        <v>0</v>
      </c>
      <c r="EH234" s="38">
        <f t="shared" si="2247"/>
        <v>0</v>
      </c>
      <c r="EI234" s="38">
        <f t="shared" si="2247"/>
        <v>0</v>
      </c>
      <c r="EJ234" s="38">
        <f t="shared" si="2247"/>
        <v>0</v>
      </c>
      <c r="EK234" s="38">
        <f t="shared" si="2247"/>
        <v>0</v>
      </c>
      <c r="EL234" s="38">
        <f t="shared" si="2247"/>
        <v>0</v>
      </c>
      <c r="EM234" s="38">
        <f t="shared" si="2247"/>
        <v>0</v>
      </c>
      <c r="EN234" s="38">
        <f t="shared" si="2247"/>
        <v>0</v>
      </c>
      <c r="EO234" s="38">
        <f t="shared" si="2247"/>
        <v>0</v>
      </c>
      <c r="EP234" s="38">
        <f t="shared" si="2247"/>
        <v>0</v>
      </c>
      <c r="EQ234" s="38">
        <f t="shared" si="2247"/>
        <v>0</v>
      </c>
      <c r="ER234" s="38">
        <f t="shared" si="2247"/>
        <v>0</v>
      </c>
      <c r="ES234" s="38">
        <f t="shared" si="2247"/>
        <v>0</v>
      </c>
      <c r="ET234" s="38">
        <f t="shared" si="2247"/>
        <v>0</v>
      </c>
      <c r="EU234" s="38">
        <f t="shared" si="2247"/>
        <v>0</v>
      </c>
      <c r="EV234" s="38">
        <f t="shared" si="2247"/>
        <v>0</v>
      </c>
      <c r="EW234" s="38">
        <f t="shared" si="2247"/>
        <v>29917380</v>
      </c>
      <c r="EX234" s="38">
        <f t="shared" ref="EX234:IW234" si="2248">SUM(EX235)</f>
        <v>29046000</v>
      </c>
      <c r="EY234" s="38">
        <f t="shared" si="2248"/>
        <v>24352000</v>
      </c>
      <c r="EZ234" s="38">
        <f t="shared" si="2248"/>
        <v>24352000</v>
      </c>
      <c r="FA234" s="38">
        <f t="shared" si="2248"/>
        <v>0</v>
      </c>
      <c r="FB234" s="38">
        <f t="shared" si="2248"/>
        <v>0</v>
      </c>
      <c r="FC234" s="38">
        <f t="shared" si="2248"/>
        <v>0</v>
      </c>
      <c r="FD234" s="38">
        <f t="shared" si="2248"/>
        <v>0</v>
      </c>
      <c r="FE234" s="38">
        <f t="shared" si="2248"/>
        <v>0</v>
      </c>
      <c r="FF234" s="38">
        <f t="shared" si="2248"/>
        <v>0</v>
      </c>
      <c r="FG234" s="38">
        <f t="shared" si="2248"/>
        <v>30814901.400000002</v>
      </c>
      <c r="FH234" s="38">
        <f t="shared" si="2248"/>
        <v>0</v>
      </c>
      <c r="FI234" s="38">
        <f t="shared" si="2248"/>
        <v>0</v>
      </c>
      <c r="FJ234" s="38">
        <f t="shared" si="2248"/>
        <v>0</v>
      </c>
      <c r="FK234" s="38">
        <f t="shared" si="2248"/>
        <v>0</v>
      </c>
      <c r="FL234" s="38">
        <f t="shared" si="2248"/>
        <v>0</v>
      </c>
      <c r="FM234" s="38">
        <f t="shared" si="2248"/>
        <v>30800000</v>
      </c>
      <c r="FN234" s="38">
        <f t="shared" si="2248"/>
        <v>30800000</v>
      </c>
      <c r="FO234" s="38">
        <f t="shared" si="2248"/>
        <v>30800000</v>
      </c>
      <c r="FP234" s="38">
        <f t="shared" si="2248"/>
        <v>0</v>
      </c>
      <c r="FQ234" s="38">
        <f t="shared" si="2248"/>
        <v>0</v>
      </c>
      <c r="FR234" s="38">
        <f t="shared" si="2248"/>
        <v>0</v>
      </c>
      <c r="FS234" s="38">
        <f t="shared" si="2248"/>
        <v>0</v>
      </c>
      <c r="FT234" s="38">
        <f t="shared" si="2248"/>
        <v>0</v>
      </c>
      <c r="FU234" s="38">
        <f t="shared" si="2248"/>
        <v>0</v>
      </c>
      <c r="FV234" s="38">
        <f t="shared" si="2248"/>
        <v>0</v>
      </c>
      <c r="FW234" s="38">
        <f t="shared" si="2248"/>
        <v>0</v>
      </c>
      <c r="FX234" s="38">
        <f t="shared" si="2248"/>
        <v>0</v>
      </c>
      <c r="FY234" s="38">
        <f t="shared" si="2248"/>
        <v>0</v>
      </c>
      <c r="FZ234" s="38">
        <f t="shared" si="2248"/>
        <v>0</v>
      </c>
      <c r="GA234" s="38">
        <f t="shared" si="2248"/>
        <v>0</v>
      </c>
      <c r="GB234" s="38">
        <f t="shared" si="2248"/>
        <v>0</v>
      </c>
      <c r="GC234" s="38">
        <f t="shared" si="2248"/>
        <v>0</v>
      </c>
      <c r="GD234" s="38">
        <f t="shared" si="2248"/>
        <v>0</v>
      </c>
      <c r="GE234" s="38">
        <f t="shared" si="2248"/>
        <v>0</v>
      </c>
      <c r="GF234" s="38">
        <f t="shared" si="2248"/>
        <v>0</v>
      </c>
      <c r="GG234" s="38">
        <f t="shared" si="2248"/>
        <v>0</v>
      </c>
      <c r="GH234" s="38">
        <f t="shared" si="2248"/>
        <v>0</v>
      </c>
      <c r="GI234" s="38">
        <f t="shared" si="2248"/>
        <v>0</v>
      </c>
      <c r="GJ234" s="38">
        <f t="shared" si="2248"/>
        <v>0</v>
      </c>
      <c r="GK234" s="38">
        <f t="shared" si="2248"/>
        <v>0</v>
      </c>
      <c r="GL234" s="38">
        <f t="shared" si="2248"/>
        <v>0</v>
      </c>
      <c r="GM234" s="38">
        <f t="shared" si="2248"/>
        <v>0</v>
      </c>
      <c r="GN234" s="38">
        <f t="shared" si="2248"/>
        <v>0</v>
      </c>
      <c r="GO234" s="38">
        <f t="shared" si="2248"/>
        <v>0</v>
      </c>
      <c r="GP234" s="38">
        <f t="shared" si="2248"/>
        <v>0</v>
      </c>
      <c r="GQ234" s="38">
        <f t="shared" si="2248"/>
        <v>0</v>
      </c>
      <c r="GR234" s="38">
        <f t="shared" si="2248"/>
        <v>0</v>
      </c>
      <c r="GS234" s="38">
        <f t="shared" si="2248"/>
        <v>0</v>
      </c>
      <c r="GT234" s="38">
        <f t="shared" si="2248"/>
        <v>0</v>
      </c>
      <c r="GU234" s="38">
        <f t="shared" si="2248"/>
        <v>30814901.400000002</v>
      </c>
      <c r="GV234" s="38">
        <f t="shared" si="2248"/>
        <v>30800000</v>
      </c>
      <c r="GW234" s="38">
        <f t="shared" si="2248"/>
        <v>30800000</v>
      </c>
      <c r="GX234" s="38">
        <f t="shared" si="2248"/>
        <v>30800000</v>
      </c>
      <c r="GY234" s="724">
        <f t="shared" si="2248"/>
        <v>0</v>
      </c>
      <c r="GZ234" s="38">
        <f t="shared" si="2248"/>
        <v>0</v>
      </c>
      <c r="HA234" s="38">
        <f t="shared" si="2248"/>
        <v>0</v>
      </c>
      <c r="HB234" s="38">
        <f t="shared" si="2248"/>
        <v>0</v>
      </c>
      <c r="HC234" s="38">
        <f t="shared" si="2248"/>
        <v>0</v>
      </c>
      <c r="HD234" s="38">
        <f t="shared" si="2248"/>
        <v>0</v>
      </c>
      <c r="HE234" s="38">
        <f t="shared" si="2248"/>
        <v>117978281.40000001</v>
      </c>
      <c r="HF234" s="38">
        <f t="shared" si="2248"/>
        <v>28200000</v>
      </c>
      <c r="HG234" s="38">
        <f t="shared" si="2248"/>
        <v>8167000</v>
      </c>
      <c r="HH234" s="38">
        <f t="shared" si="2248"/>
        <v>8167000</v>
      </c>
      <c r="HI234" s="38">
        <f t="shared" si="2248"/>
        <v>0</v>
      </c>
      <c r="HJ234" s="38">
        <f t="shared" si="2248"/>
        <v>0</v>
      </c>
      <c r="HK234" s="38">
        <f t="shared" si="2248"/>
        <v>59846000</v>
      </c>
      <c r="HL234" s="38">
        <f t="shared" si="2248"/>
        <v>30800000</v>
      </c>
      <c r="HM234" s="38">
        <f t="shared" si="2248"/>
        <v>30800000</v>
      </c>
      <c r="HN234" s="38">
        <f t="shared" si="2248"/>
        <v>0</v>
      </c>
      <c r="HO234" s="38">
        <f t="shared" si="2248"/>
        <v>0</v>
      </c>
      <c r="HP234" s="38">
        <f t="shared" si="2248"/>
        <v>29046000</v>
      </c>
      <c r="HQ234" s="38">
        <f t="shared" si="2248"/>
        <v>24352000</v>
      </c>
      <c r="HR234" s="38">
        <f t="shared" si="2248"/>
        <v>24352000</v>
      </c>
      <c r="HS234" s="38">
        <f t="shared" si="2248"/>
        <v>0</v>
      </c>
      <c r="HT234" s="38">
        <f t="shared" si="2248"/>
        <v>0</v>
      </c>
      <c r="HU234" s="38">
        <f t="shared" si="2248"/>
        <v>0</v>
      </c>
      <c r="HV234" s="38">
        <f t="shared" si="2248"/>
        <v>0</v>
      </c>
      <c r="HW234" s="38">
        <f t="shared" si="2248"/>
        <v>0</v>
      </c>
      <c r="HX234" s="38">
        <f t="shared" si="2248"/>
        <v>0</v>
      </c>
      <c r="HY234" s="38">
        <f t="shared" si="2248"/>
        <v>0</v>
      </c>
      <c r="HZ234" s="38">
        <f t="shared" si="2248"/>
        <v>0</v>
      </c>
      <c r="IA234" s="38">
        <f t="shared" si="2248"/>
        <v>0</v>
      </c>
      <c r="IB234" s="38">
        <f t="shared" si="2248"/>
        <v>0</v>
      </c>
      <c r="IC234" s="38">
        <f t="shared" si="2248"/>
        <v>0</v>
      </c>
      <c r="ID234" s="38">
        <f t="shared" si="2248"/>
        <v>0</v>
      </c>
      <c r="IE234" s="38">
        <f t="shared" si="2248"/>
        <v>0</v>
      </c>
      <c r="IF234" s="38">
        <f t="shared" si="2248"/>
        <v>0</v>
      </c>
      <c r="IG234" s="38">
        <f t="shared" si="2248"/>
        <v>0</v>
      </c>
      <c r="IH234" s="38">
        <f t="shared" si="2248"/>
        <v>0</v>
      </c>
      <c r="II234" s="38">
        <f t="shared" si="2248"/>
        <v>0</v>
      </c>
      <c r="IJ234" s="38">
        <f t="shared" si="2248"/>
        <v>0</v>
      </c>
      <c r="IK234" s="38">
        <f t="shared" si="2248"/>
        <v>0</v>
      </c>
      <c r="IL234" s="38">
        <f t="shared" si="2248"/>
        <v>0</v>
      </c>
      <c r="IM234" s="38">
        <f t="shared" si="2248"/>
        <v>0</v>
      </c>
      <c r="IN234" s="38">
        <f t="shared" si="2248"/>
        <v>0</v>
      </c>
      <c r="IO234" s="38">
        <f t="shared" si="2248"/>
        <v>0</v>
      </c>
      <c r="IP234" s="38">
        <f t="shared" si="2248"/>
        <v>0</v>
      </c>
      <c r="IQ234" s="38">
        <f t="shared" si="2248"/>
        <v>0</v>
      </c>
      <c r="IR234" s="38">
        <f t="shared" si="2248"/>
        <v>0</v>
      </c>
      <c r="IS234" s="38">
        <f t="shared" si="2248"/>
        <v>117978281.40000001</v>
      </c>
      <c r="IT234" s="38">
        <f t="shared" si="2248"/>
        <v>117092000</v>
      </c>
      <c r="IU234" s="38">
        <f t="shared" si="2248"/>
        <v>63319000</v>
      </c>
      <c r="IV234" s="38">
        <f t="shared" si="2248"/>
        <v>63319000</v>
      </c>
      <c r="IW234" s="38">
        <f t="shared" si="2248"/>
        <v>0</v>
      </c>
    </row>
    <row r="235" spans="1:257" ht="93.75" customHeight="1" x14ac:dyDescent="0.2">
      <c r="A235" s="346"/>
      <c r="B235" s="346"/>
      <c r="C235" s="264">
        <v>27</v>
      </c>
      <c r="D235" s="287" t="s">
        <v>577</v>
      </c>
      <c r="E235" s="267" t="s">
        <v>578</v>
      </c>
      <c r="F235" s="580">
        <v>0.92</v>
      </c>
      <c r="G235" s="273">
        <v>163</v>
      </c>
      <c r="H235" s="848" t="s">
        <v>579</v>
      </c>
      <c r="I235" s="511" t="s">
        <v>580</v>
      </c>
      <c r="J235" s="611" t="s">
        <v>444</v>
      </c>
      <c r="K235" s="544">
        <v>2</v>
      </c>
      <c r="L235" s="561" t="s">
        <v>58</v>
      </c>
      <c r="M235" s="272">
        <v>12</v>
      </c>
      <c r="N235" s="272">
        <v>12</v>
      </c>
      <c r="O235" s="559">
        <v>12</v>
      </c>
      <c r="P235" s="569">
        <v>12</v>
      </c>
      <c r="Q235" s="567">
        <v>12</v>
      </c>
      <c r="R235" s="275"/>
      <c r="S235" s="565">
        <v>12</v>
      </c>
      <c r="T235" s="567">
        <v>12</v>
      </c>
      <c r="U235" s="567"/>
      <c r="V235" s="565">
        <v>12</v>
      </c>
      <c r="W235" s="567">
        <v>12</v>
      </c>
      <c r="X235" s="567"/>
      <c r="Y235" s="838">
        <v>12</v>
      </c>
      <c r="Z235" s="612">
        <f>BM235/BM234</f>
        <v>1</v>
      </c>
      <c r="AA235" s="272">
        <v>3</v>
      </c>
      <c r="AB235" s="355" t="s">
        <v>455</v>
      </c>
      <c r="AC235" s="72"/>
      <c r="AD235" s="47"/>
      <c r="AE235" s="48"/>
      <c r="AF235" s="48"/>
      <c r="AG235" s="46">
        <v>28200000</v>
      </c>
      <c r="AH235" s="47">
        <v>28200000</v>
      </c>
      <c r="AI235" s="47">
        <v>8167000</v>
      </c>
      <c r="AJ235" s="47">
        <v>8167000</v>
      </c>
      <c r="AK235" s="72"/>
      <c r="AL235" s="47"/>
      <c r="AM235" s="47"/>
      <c r="AN235" s="47"/>
      <c r="AO235" s="72"/>
      <c r="AP235" s="47"/>
      <c r="AQ235" s="47"/>
      <c r="AR235" s="47"/>
      <c r="AS235" s="72"/>
      <c r="AT235" s="47"/>
      <c r="AU235" s="48"/>
      <c r="AV235" s="48"/>
      <c r="AW235" s="72"/>
      <c r="AX235" s="47"/>
      <c r="AY235" s="47"/>
      <c r="AZ235" s="47"/>
      <c r="BA235" s="72"/>
      <c r="BB235" s="47"/>
      <c r="BC235" s="47"/>
      <c r="BD235" s="47"/>
      <c r="BE235" s="72"/>
      <c r="BF235" s="47"/>
      <c r="BG235" s="48"/>
      <c r="BH235" s="48"/>
      <c r="BI235" s="72"/>
      <c r="BJ235" s="47"/>
      <c r="BK235" s="47"/>
      <c r="BL235" s="47"/>
      <c r="BM235" s="40">
        <f>+AC235+AG235+AK235+AO235+AS235+AW235+BA235+BE235+BI235</f>
        <v>28200000</v>
      </c>
      <c r="BN235" s="41">
        <f>AD235+AH235+AL235+AP235+AT235+AX235+BB235+BF235+BJ235</f>
        <v>28200000</v>
      </c>
      <c r="BO235" s="41">
        <f>AE235+AI235+AM235+AQ235+AU235+AY235+BC235+BG235+BK235</f>
        <v>8167000</v>
      </c>
      <c r="BP235" s="41">
        <f>AF235+AJ235+AN235+AR235+AV235+AZ235+BD235+BH235+BL235</f>
        <v>8167000</v>
      </c>
      <c r="BQ235" s="87"/>
      <c r="BR235" s="87"/>
      <c r="BS235" s="87"/>
      <c r="BT235" s="87"/>
      <c r="BU235" s="88">
        <v>29046000</v>
      </c>
      <c r="BV235" s="86"/>
      <c r="BW235" s="87"/>
      <c r="BX235" s="87"/>
      <c r="BY235" s="87"/>
      <c r="BZ235" s="87"/>
      <c r="CA235" s="613">
        <v>29046000</v>
      </c>
      <c r="CB235" s="86"/>
      <c r="CC235" s="86"/>
      <c r="CD235" s="86"/>
      <c r="CE235" s="87"/>
      <c r="CF235" s="613"/>
      <c r="CG235" s="86"/>
      <c r="CH235" s="86"/>
      <c r="CI235" s="87"/>
      <c r="CJ235" s="87"/>
      <c r="CK235" s="87"/>
      <c r="CL235" s="87"/>
      <c r="CM235" s="87"/>
      <c r="CN235" s="87"/>
      <c r="CO235" s="87"/>
      <c r="CP235" s="87"/>
      <c r="CQ235" s="87"/>
      <c r="CR235" s="87"/>
      <c r="CS235" s="87"/>
      <c r="CT235" s="87"/>
      <c r="CU235" s="87"/>
      <c r="CV235" s="87"/>
      <c r="CW235" s="613"/>
      <c r="CX235" s="87"/>
      <c r="CY235" s="87"/>
      <c r="CZ235" s="87"/>
      <c r="DA235" s="87"/>
      <c r="DB235" s="87"/>
      <c r="DC235" s="87"/>
      <c r="DD235" s="87"/>
      <c r="DE235" s="82">
        <f>BQ235+BU235+BZ235+CE235+CI235+CM235+CQ235+CV235+DA235</f>
        <v>29046000</v>
      </c>
      <c r="DF235" s="102">
        <f>BR235+BV235+CA235+CF235+CJ235+CN235+CR235+CW235+DB235</f>
        <v>29046000</v>
      </c>
      <c r="DG235" s="102">
        <f>BS235+BW235+CB235+CG235+CK235+CO235+CS235+CX235+DC235</f>
        <v>0</v>
      </c>
      <c r="DH235" s="102">
        <f>BT235+BX235+CC235+CH235+CL235+CP235+CT235+CY235+DD235</f>
        <v>0</v>
      </c>
      <c r="DI235" s="102"/>
      <c r="DJ235" s="88"/>
      <c r="DK235" s="57"/>
      <c r="DL235" s="88"/>
      <c r="DM235" s="88"/>
      <c r="DN235" s="88">
        <v>29917380</v>
      </c>
      <c r="DO235" s="88"/>
      <c r="DP235" s="88"/>
      <c r="DQ235" s="88"/>
      <c r="DR235" s="88"/>
      <c r="DS235" s="88"/>
      <c r="DT235" s="818"/>
      <c r="DU235" s="818"/>
      <c r="DV235" s="818"/>
      <c r="DW235" s="818"/>
      <c r="DX235" s="88"/>
      <c r="DY235" s="818">
        <v>29046000</v>
      </c>
      <c r="DZ235" s="818">
        <v>24352000</v>
      </c>
      <c r="EA235" s="818">
        <v>24352000</v>
      </c>
      <c r="EB235" s="818"/>
      <c r="EC235" s="818"/>
      <c r="ED235" s="88"/>
      <c r="EE235" s="88"/>
      <c r="EF235" s="88"/>
      <c r="EG235" s="88"/>
      <c r="EH235" s="88"/>
      <c r="EI235" s="88"/>
      <c r="EJ235" s="88"/>
      <c r="EK235" s="88"/>
      <c r="EL235" s="88"/>
      <c r="EM235" s="88"/>
      <c r="EN235" s="88"/>
      <c r="EO235" s="88"/>
      <c r="EP235" s="88"/>
      <c r="EQ235" s="88"/>
      <c r="ER235" s="88"/>
      <c r="ES235" s="88"/>
      <c r="ET235" s="87"/>
      <c r="EU235" s="87"/>
      <c r="EV235" s="87"/>
      <c r="EW235" s="82">
        <f>DJ235+DN235+DS235+DX235+EB235+EF235+EJ235+EN235+ES235</f>
        <v>29917380</v>
      </c>
      <c r="EX235" s="90">
        <f>DK235+DO235+DT235+DY235+EC235+EG235+EK235+EO235+ET235</f>
        <v>29046000</v>
      </c>
      <c r="EY235" s="90">
        <f>DL235+DP235+DU235+DZ235+ED235+EH235+EL235+EP235+EU235</f>
        <v>24352000</v>
      </c>
      <c r="EZ235" s="90">
        <f>DM235+DQ235+DV235+EA235+EE235+EI235+EM235+EQ235+EV235</f>
        <v>24352000</v>
      </c>
      <c r="FA235" s="173"/>
      <c r="FB235" s="87"/>
      <c r="FC235" s="88"/>
      <c r="FD235" s="88"/>
      <c r="FE235" s="88"/>
      <c r="FF235" s="133"/>
      <c r="FG235" s="87">
        <v>30814901.400000002</v>
      </c>
      <c r="FH235" s="87"/>
      <c r="FI235" s="87"/>
      <c r="FJ235" s="87"/>
      <c r="FK235" s="87"/>
      <c r="FL235" s="87"/>
      <c r="FM235" s="87">
        <v>30800000</v>
      </c>
      <c r="FN235" s="87">
        <v>30800000</v>
      </c>
      <c r="FO235" s="87">
        <v>30800000</v>
      </c>
      <c r="FP235" s="87"/>
      <c r="FQ235" s="87"/>
      <c r="FR235" s="87"/>
      <c r="FS235" s="87"/>
      <c r="FT235" s="87"/>
      <c r="FU235" s="87"/>
      <c r="FV235" s="87"/>
      <c r="FW235" s="87"/>
      <c r="FX235" s="87"/>
      <c r="FY235" s="87"/>
      <c r="FZ235" s="87"/>
      <c r="GA235" s="87"/>
      <c r="GB235" s="87"/>
      <c r="GC235" s="87"/>
      <c r="GD235" s="87"/>
      <c r="GE235" s="87"/>
      <c r="GF235" s="87"/>
      <c r="GG235" s="87"/>
      <c r="GH235" s="87"/>
      <c r="GI235" s="87"/>
      <c r="GJ235" s="87"/>
      <c r="GK235" s="87"/>
      <c r="GL235" s="87"/>
      <c r="GM235" s="87"/>
      <c r="GN235" s="87"/>
      <c r="GO235" s="87"/>
      <c r="GP235" s="87"/>
      <c r="GQ235" s="87"/>
      <c r="GR235" s="87"/>
      <c r="GS235" s="87"/>
      <c r="GT235" s="87"/>
      <c r="GU235" s="82">
        <f>FB235+FG235+FL235+FQ235+FV235+GA235+GF235+GK235+GP235</f>
        <v>30814901.400000002</v>
      </c>
      <c r="GV235" s="82">
        <f>FC235+FH235+FM235+FR235+FW235+GB235+GG235+GL235+GQ235</f>
        <v>30800000</v>
      </c>
      <c r="GW235" s="82">
        <f>FD235+FI235+FN235+FS235+FX235+GC235+GH235+GM235+GR235</f>
        <v>30800000</v>
      </c>
      <c r="GX235" s="82">
        <f>FE235+FJ235+FO235+FT235+FY235+GD235+GI235+GN235+GS235</f>
        <v>30800000</v>
      </c>
      <c r="GY235" s="792">
        <f>FF235+FK235+FP235+FU235+FZ235+GE235+GJ235+GO235+GT235</f>
        <v>0</v>
      </c>
      <c r="GZ235" s="792">
        <f>AC235+BQ235+DJ235+FB235</f>
        <v>0</v>
      </c>
      <c r="HA235" s="792">
        <f>AD235+BR235+DK235+FC235</f>
        <v>0</v>
      </c>
      <c r="HB235" s="792">
        <f>AE235+BS235+DL235+FD235</f>
        <v>0</v>
      </c>
      <c r="HC235" s="792">
        <f>AF235+BT235+DM235+FE235</f>
        <v>0</v>
      </c>
      <c r="HD235" s="792">
        <f>FF235</f>
        <v>0</v>
      </c>
      <c r="HE235" s="792">
        <f>AG235+BU235+DN235+FG235</f>
        <v>117978281.40000001</v>
      </c>
      <c r="HF235" s="792">
        <f>AH235+BV235+DO235+FH235</f>
        <v>28200000</v>
      </c>
      <c r="HG235" s="792">
        <f>AI235+BW235+DP235+FI235</f>
        <v>8167000</v>
      </c>
      <c r="HH235" s="792">
        <f>AJ235+BX235+DQ235+FJ235</f>
        <v>8167000</v>
      </c>
      <c r="HI235" s="792">
        <f>BY235+DR235+FK235</f>
        <v>0</v>
      </c>
      <c r="HJ235" s="792">
        <f>AK235+BZ235+DS235+FL235</f>
        <v>0</v>
      </c>
      <c r="HK235" s="792">
        <f>AL235+CA235+DT235+FM235</f>
        <v>59846000</v>
      </c>
      <c r="HL235" s="792">
        <f>AM235+CB235+DU235+FN235</f>
        <v>30800000</v>
      </c>
      <c r="HM235" s="792">
        <f>AN235+CC235+DV235+FO235</f>
        <v>30800000</v>
      </c>
      <c r="HN235" s="792">
        <f>CD235+DW235+FP235</f>
        <v>0</v>
      </c>
      <c r="HO235" s="792">
        <f>AO235+CE235+DX235+FQ235</f>
        <v>0</v>
      </c>
      <c r="HP235" s="792">
        <f>AP235+CF235+DY235+FR235</f>
        <v>29046000</v>
      </c>
      <c r="HQ235" s="792">
        <f>AQ235+CG235+DZ235+FS235</f>
        <v>24352000</v>
      </c>
      <c r="HR235" s="792">
        <f>FT235+EA235+CH235+AR235</f>
        <v>24352000</v>
      </c>
      <c r="HS235" s="792">
        <f>FU235</f>
        <v>0</v>
      </c>
      <c r="HT235" s="792">
        <f>AS235+CI235+EB235+FV235</f>
        <v>0</v>
      </c>
      <c r="HU235" s="792">
        <f>AT235+CJ235+EC235+FW235</f>
        <v>0</v>
      </c>
      <c r="HV235" s="792">
        <f>AU235+CK235+ED235+FX235</f>
        <v>0</v>
      </c>
      <c r="HW235" s="792">
        <f>AV235+CL235+EE235+FY235</f>
        <v>0</v>
      </c>
      <c r="HX235" s="792">
        <f>FZ235</f>
        <v>0</v>
      </c>
      <c r="HY235" s="792">
        <f>AW235+CM235+EF235+GA235</f>
        <v>0</v>
      </c>
      <c r="HZ235" s="792">
        <f>AX235+CN235+EG235+GB235</f>
        <v>0</v>
      </c>
      <c r="IA235" s="792">
        <f>AY235+CO235+EH235+GC235</f>
        <v>0</v>
      </c>
      <c r="IB235" s="792">
        <f>AZ235+CP235+EI235+GD235</f>
        <v>0</v>
      </c>
      <c r="IC235" s="792">
        <f>GE235</f>
        <v>0</v>
      </c>
      <c r="ID235" s="792">
        <f>BA235+CQ235+EJ235+GF235</f>
        <v>0</v>
      </c>
      <c r="IE235" s="792">
        <f>BB235+CR235+EK235+GG235</f>
        <v>0</v>
      </c>
      <c r="IF235" s="792">
        <f>BC235+CS235+EL235+GH235</f>
        <v>0</v>
      </c>
      <c r="IG235" s="792">
        <f>BD235+CT235+EM235+GI235</f>
        <v>0</v>
      </c>
      <c r="IH235" s="792">
        <f>CU235+GJ235</f>
        <v>0</v>
      </c>
      <c r="II235" s="792">
        <f>BE235+CV235+EN235+GK235</f>
        <v>0</v>
      </c>
      <c r="IJ235" s="792">
        <f>BF235+CW235+EO235+GL235</f>
        <v>0</v>
      </c>
      <c r="IK235" s="792">
        <f>BG235+CX235+EP235+GM235</f>
        <v>0</v>
      </c>
      <c r="IL235" s="792">
        <f>GN235+EQ235+CY235+BH235</f>
        <v>0</v>
      </c>
      <c r="IM235" s="792">
        <f>CZ235+ER235+GO235</f>
        <v>0</v>
      </c>
      <c r="IN235" s="792">
        <f>BI235+DA235+ES235+GP235</f>
        <v>0</v>
      </c>
      <c r="IO235" s="792"/>
      <c r="IP235" s="792"/>
      <c r="IQ235" s="792"/>
      <c r="IR235" s="792"/>
      <c r="IS235" s="792">
        <f>GZ235+HE235+HJ235+HO235+HT235+HY235+ID235+II235+IN235</f>
        <v>117978281.40000001</v>
      </c>
      <c r="IT235" s="792">
        <f>HA235+HF235+HK235+HP235+HU235+HZ235+IE235+IJ235+IO235</f>
        <v>117092000</v>
      </c>
      <c r="IU235" s="792">
        <f>HB235+HG235+HL235+HQ235+HV235+IA235+IF235+IK235+IP235</f>
        <v>63319000</v>
      </c>
      <c r="IV235" s="792">
        <f>HC235+HH235+HM235+HR235+HW235+IB235+IG235+IL235+IQ235</f>
        <v>63319000</v>
      </c>
      <c r="IW235" s="793">
        <f>HD235+HI235+HN235+HS235+HX235+IC235+IH235+IM235+IR235</f>
        <v>0</v>
      </c>
    </row>
    <row r="236" spans="1:257" ht="24.75" customHeight="1" x14ac:dyDescent="0.2">
      <c r="A236" s="346"/>
      <c r="B236" s="346"/>
      <c r="C236" s="252">
        <v>48</v>
      </c>
      <c r="D236" s="253" t="s">
        <v>581</v>
      </c>
      <c r="E236" s="256"/>
      <c r="F236" s="256"/>
      <c r="G236" s="252"/>
      <c r="H236" s="252"/>
      <c r="I236" s="252"/>
      <c r="J236" s="252"/>
      <c r="K236" s="252"/>
      <c r="L236" s="252"/>
      <c r="M236" s="252"/>
      <c r="N236" s="252"/>
      <c r="O236" s="252"/>
      <c r="P236" s="252"/>
      <c r="Q236" s="252"/>
      <c r="R236" s="252"/>
      <c r="S236" s="252"/>
      <c r="T236" s="252"/>
      <c r="U236" s="252"/>
      <c r="V236" s="252"/>
      <c r="W236" s="252"/>
      <c r="X236" s="252"/>
      <c r="Y236" s="749"/>
      <c r="Z236" s="252"/>
      <c r="AA236" s="252"/>
      <c r="AB236" s="252"/>
      <c r="AC236" s="38">
        <f t="shared" ref="AC236:BL236" si="2249">SUM(AC237)</f>
        <v>0</v>
      </c>
      <c r="AD236" s="38">
        <f t="shared" si="2249"/>
        <v>0</v>
      </c>
      <c r="AE236" s="38">
        <f t="shared" si="2249"/>
        <v>0</v>
      </c>
      <c r="AF236" s="38">
        <f t="shared" si="2249"/>
        <v>0</v>
      </c>
      <c r="AG236" s="38">
        <f t="shared" si="2249"/>
        <v>18861571816</v>
      </c>
      <c r="AH236" s="38">
        <f t="shared" si="2249"/>
        <v>19133304428</v>
      </c>
      <c r="AI236" s="38">
        <f t="shared" si="2249"/>
        <v>14490707066</v>
      </c>
      <c r="AJ236" s="38">
        <f t="shared" si="2249"/>
        <v>14490707066</v>
      </c>
      <c r="AK236" s="38">
        <f t="shared" si="2249"/>
        <v>0</v>
      </c>
      <c r="AL236" s="38">
        <f t="shared" si="2249"/>
        <v>0</v>
      </c>
      <c r="AM236" s="38">
        <f t="shared" si="2249"/>
        <v>0</v>
      </c>
      <c r="AN236" s="38">
        <f t="shared" si="2249"/>
        <v>0</v>
      </c>
      <c r="AO236" s="38">
        <f t="shared" si="2249"/>
        <v>0</v>
      </c>
      <c r="AP236" s="38">
        <f t="shared" si="2249"/>
        <v>124458172</v>
      </c>
      <c r="AQ236" s="38">
        <f t="shared" si="2249"/>
        <v>0</v>
      </c>
      <c r="AR236" s="38">
        <f t="shared" si="2249"/>
        <v>0</v>
      </c>
      <c r="AS236" s="38">
        <f t="shared" si="2249"/>
        <v>0</v>
      </c>
      <c r="AT236" s="38">
        <f t="shared" si="2249"/>
        <v>0</v>
      </c>
      <c r="AU236" s="38">
        <f t="shared" si="2249"/>
        <v>0</v>
      </c>
      <c r="AV236" s="38">
        <f t="shared" si="2249"/>
        <v>0</v>
      </c>
      <c r="AW236" s="38">
        <f t="shared" si="2249"/>
        <v>0</v>
      </c>
      <c r="AX236" s="38">
        <f t="shared" si="2249"/>
        <v>0</v>
      </c>
      <c r="AY236" s="38">
        <f t="shared" si="2249"/>
        <v>0</v>
      </c>
      <c r="AZ236" s="38">
        <f t="shared" si="2249"/>
        <v>0</v>
      </c>
      <c r="BA236" s="38">
        <f t="shared" si="2249"/>
        <v>0</v>
      </c>
      <c r="BB236" s="38">
        <f t="shared" si="2249"/>
        <v>0</v>
      </c>
      <c r="BC236" s="38">
        <f t="shared" si="2249"/>
        <v>0</v>
      </c>
      <c r="BD236" s="38">
        <f t="shared" si="2249"/>
        <v>0</v>
      </c>
      <c r="BE236" s="38">
        <f t="shared" si="2249"/>
        <v>0</v>
      </c>
      <c r="BF236" s="38">
        <f t="shared" si="2249"/>
        <v>0</v>
      </c>
      <c r="BG236" s="38">
        <f t="shared" si="2249"/>
        <v>0</v>
      </c>
      <c r="BH236" s="38">
        <f t="shared" si="2249"/>
        <v>0</v>
      </c>
      <c r="BI236" s="38">
        <f t="shared" si="2249"/>
        <v>0</v>
      </c>
      <c r="BJ236" s="38">
        <f t="shared" si="2249"/>
        <v>0</v>
      </c>
      <c r="BK236" s="38">
        <f t="shared" si="2249"/>
        <v>0</v>
      </c>
      <c r="BL236" s="38">
        <f t="shared" si="2249"/>
        <v>0</v>
      </c>
      <c r="BM236" s="38">
        <f t="shared" ref="BM236:DX236" si="2250">SUM(BM237)</f>
        <v>18861571816</v>
      </c>
      <c r="BN236" s="38">
        <f t="shared" si="2250"/>
        <v>19257762600</v>
      </c>
      <c r="BO236" s="38">
        <f t="shared" si="2250"/>
        <v>14490707066</v>
      </c>
      <c r="BP236" s="38">
        <f t="shared" si="2250"/>
        <v>14490707066</v>
      </c>
      <c r="BQ236" s="38">
        <f t="shared" si="2250"/>
        <v>0</v>
      </c>
      <c r="BR236" s="38">
        <f t="shared" si="2250"/>
        <v>0</v>
      </c>
      <c r="BS236" s="38">
        <f t="shared" si="2250"/>
        <v>0</v>
      </c>
      <c r="BT236" s="38">
        <f t="shared" si="2250"/>
        <v>0</v>
      </c>
      <c r="BU236" s="38">
        <f t="shared" si="2250"/>
        <v>14770928277.66</v>
      </c>
      <c r="BV236" s="38">
        <f t="shared" si="2250"/>
        <v>96518485</v>
      </c>
      <c r="BW236" s="38">
        <f t="shared" si="2250"/>
        <v>0</v>
      </c>
      <c r="BX236" s="38">
        <f t="shared" si="2250"/>
        <v>0</v>
      </c>
      <c r="BY236" s="38">
        <f t="shared" si="2250"/>
        <v>0</v>
      </c>
      <c r="BZ236" s="38">
        <f t="shared" si="2250"/>
        <v>0</v>
      </c>
      <c r="CA236" s="38">
        <f t="shared" si="2250"/>
        <v>15748078984</v>
      </c>
      <c r="CB236" s="38">
        <f t="shared" si="2250"/>
        <v>15516775294.75</v>
      </c>
      <c r="CC236" s="38">
        <f t="shared" si="2250"/>
        <v>15516775294.75</v>
      </c>
      <c r="CD236" s="38">
        <f t="shared" si="2250"/>
        <v>0</v>
      </c>
      <c r="CE236" s="38">
        <f t="shared" si="2250"/>
        <v>0</v>
      </c>
      <c r="CF236" s="38">
        <f t="shared" si="2250"/>
        <v>0</v>
      </c>
      <c r="CG236" s="38">
        <f t="shared" si="2250"/>
        <v>0</v>
      </c>
      <c r="CH236" s="38">
        <f t="shared" si="2250"/>
        <v>0</v>
      </c>
      <c r="CI236" s="38">
        <f t="shared" si="2250"/>
        <v>0</v>
      </c>
      <c r="CJ236" s="38">
        <f t="shared" si="2250"/>
        <v>0</v>
      </c>
      <c r="CK236" s="38">
        <f t="shared" si="2250"/>
        <v>0</v>
      </c>
      <c r="CL236" s="38">
        <f t="shared" si="2250"/>
        <v>0</v>
      </c>
      <c r="CM236" s="38">
        <f t="shared" si="2250"/>
        <v>0</v>
      </c>
      <c r="CN236" s="38">
        <f t="shared" si="2250"/>
        <v>0</v>
      </c>
      <c r="CO236" s="38">
        <f t="shared" si="2250"/>
        <v>0</v>
      </c>
      <c r="CP236" s="38">
        <f t="shared" si="2250"/>
        <v>0</v>
      </c>
      <c r="CQ236" s="38">
        <f t="shared" si="2250"/>
        <v>0</v>
      </c>
      <c r="CR236" s="38">
        <f t="shared" si="2250"/>
        <v>0</v>
      </c>
      <c r="CS236" s="38">
        <f t="shared" si="2250"/>
        <v>0</v>
      </c>
      <c r="CT236" s="38">
        <f t="shared" si="2250"/>
        <v>0</v>
      </c>
      <c r="CU236" s="38">
        <f t="shared" si="2250"/>
        <v>0</v>
      </c>
      <c r="CV236" s="38">
        <f t="shared" si="2250"/>
        <v>0</v>
      </c>
      <c r="CW236" s="38">
        <f t="shared" si="2250"/>
        <v>0</v>
      </c>
      <c r="CX236" s="38">
        <f t="shared" si="2250"/>
        <v>0</v>
      </c>
      <c r="CY236" s="38">
        <f t="shared" si="2250"/>
        <v>0</v>
      </c>
      <c r="CZ236" s="38">
        <f t="shared" si="2250"/>
        <v>0</v>
      </c>
      <c r="DA236" s="38">
        <f t="shared" si="2250"/>
        <v>0</v>
      </c>
      <c r="DB236" s="38">
        <f t="shared" si="2250"/>
        <v>0</v>
      </c>
      <c r="DC236" s="38">
        <f t="shared" si="2250"/>
        <v>0</v>
      </c>
      <c r="DD236" s="38">
        <f t="shared" si="2250"/>
        <v>0</v>
      </c>
      <c r="DE236" s="38">
        <f t="shared" si="2250"/>
        <v>14770928277.66</v>
      </c>
      <c r="DF236" s="38">
        <f t="shared" si="2250"/>
        <v>15844597469</v>
      </c>
      <c r="DG236" s="38">
        <f t="shared" si="2250"/>
        <v>15516775294.75</v>
      </c>
      <c r="DH236" s="38">
        <f t="shared" si="2250"/>
        <v>15516775294.75</v>
      </c>
      <c r="DI236" s="38">
        <f t="shared" si="2250"/>
        <v>0</v>
      </c>
      <c r="DJ236" s="38">
        <f t="shared" si="2250"/>
        <v>0</v>
      </c>
      <c r="DK236" s="38">
        <f t="shared" si="2250"/>
        <v>0</v>
      </c>
      <c r="DL236" s="38">
        <f t="shared" si="2250"/>
        <v>0</v>
      </c>
      <c r="DM236" s="38">
        <f t="shared" si="2250"/>
        <v>0</v>
      </c>
      <c r="DN236" s="38">
        <f t="shared" si="2250"/>
        <v>15214056124.9298</v>
      </c>
      <c r="DO236" s="38">
        <f t="shared" si="2250"/>
        <v>74566467</v>
      </c>
      <c r="DP236" s="38">
        <f t="shared" si="2250"/>
        <v>0</v>
      </c>
      <c r="DQ236" s="38">
        <f t="shared" si="2250"/>
        <v>0</v>
      </c>
      <c r="DR236" s="38">
        <f t="shared" si="2250"/>
        <v>0</v>
      </c>
      <c r="DS236" s="38">
        <f t="shared" si="2250"/>
        <v>0</v>
      </c>
      <c r="DT236" s="38">
        <f t="shared" si="2250"/>
        <v>0</v>
      </c>
      <c r="DU236" s="38">
        <f t="shared" si="2250"/>
        <v>0</v>
      </c>
      <c r="DV236" s="38">
        <f t="shared" si="2250"/>
        <v>0</v>
      </c>
      <c r="DW236" s="38">
        <f t="shared" si="2250"/>
        <v>0</v>
      </c>
      <c r="DX236" s="38">
        <f t="shared" si="2250"/>
        <v>0</v>
      </c>
      <c r="DY236" s="38">
        <f t="shared" ref="DY236:EW236" si="2251">SUM(DY237)</f>
        <v>20732291107</v>
      </c>
      <c r="DZ236" s="38">
        <f t="shared" si="2251"/>
        <v>17765222415</v>
      </c>
      <c r="EA236" s="38">
        <f t="shared" si="2251"/>
        <v>17765222415</v>
      </c>
      <c r="EB236" s="38">
        <f t="shared" si="2251"/>
        <v>0</v>
      </c>
      <c r="EC236" s="38">
        <f t="shared" si="2251"/>
        <v>0</v>
      </c>
      <c r="ED236" s="38">
        <f t="shared" si="2251"/>
        <v>0</v>
      </c>
      <c r="EE236" s="38">
        <f t="shared" si="2251"/>
        <v>0</v>
      </c>
      <c r="EF236" s="38">
        <f t="shared" si="2251"/>
        <v>0</v>
      </c>
      <c r="EG236" s="38">
        <f t="shared" si="2251"/>
        <v>0</v>
      </c>
      <c r="EH236" s="38">
        <f t="shared" si="2251"/>
        <v>0</v>
      </c>
      <c r="EI236" s="38">
        <f t="shared" si="2251"/>
        <v>0</v>
      </c>
      <c r="EJ236" s="38">
        <f t="shared" si="2251"/>
        <v>0</v>
      </c>
      <c r="EK236" s="38">
        <f t="shared" si="2251"/>
        <v>0</v>
      </c>
      <c r="EL236" s="38">
        <f t="shared" si="2251"/>
        <v>0</v>
      </c>
      <c r="EM236" s="38">
        <f t="shared" si="2251"/>
        <v>0</v>
      </c>
      <c r="EN236" s="38">
        <f t="shared" si="2251"/>
        <v>0</v>
      </c>
      <c r="EO236" s="38">
        <f t="shared" si="2251"/>
        <v>0</v>
      </c>
      <c r="EP236" s="38">
        <f t="shared" si="2251"/>
        <v>0</v>
      </c>
      <c r="EQ236" s="38">
        <f t="shared" si="2251"/>
        <v>0</v>
      </c>
      <c r="ER236" s="38">
        <f t="shared" si="2251"/>
        <v>0</v>
      </c>
      <c r="ES236" s="38">
        <f t="shared" si="2251"/>
        <v>0</v>
      </c>
      <c r="ET236" s="38">
        <f t="shared" si="2251"/>
        <v>0</v>
      </c>
      <c r="EU236" s="38">
        <f t="shared" si="2251"/>
        <v>0</v>
      </c>
      <c r="EV236" s="38">
        <f t="shared" si="2251"/>
        <v>0</v>
      </c>
      <c r="EW236" s="38">
        <f t="shared" si="2251"/>
        <v>15214056124.9298</v>
      </c>
      <c r="EX236" s="38">
        <f t="shared" ref="EX236:IW236" si="2252">SUM(EX237)</f>
        <v>20806857574</v>
      </c>
      <c r="EY236" s="38">
        <f t="shared" si="2252"/>
        <v>17765222415</v>
      </c>
      <c r="EZ236" s="38">
        <f t="shared" si="2252"/>
        <v>17765222415</v>
      </c>
      <c r="FA236" s="38">
        <f t="shared" si="2252"/>
        <v>0</v>
      </c>
      <c r="FB236" s="38">
        <f t="shared" si="2252"/>
        <v>0</v>
      </c>
      <c r="FC236" s="38">
        <f t="shared" si="2252"/>
        <v>0</v>
      </c>
      <c r="FD236" s="38">
        <f t="shared" si="2252"/>
        <v>0</v>
      </c>
      <c r="FE236" s="38">
        <f t="shared" si="2252"/>
        <v>0</v>
      </c>
      <c r="FF236" s="38">
        <f t="shared" si="2252"/>
        <v>0</v>
      </c>
      <c r="FG236" s="38">
        <f t="shared" si="2252"/>
        <v>15670477808.267694</v>
      </c>
      <c r="FH236" s="38">
        <f t="shared" si="2252"/>
        <v>78204383</v>
      </c>
      <c r="FI236" s="38">
        <f t="shared" si="2252"/>
        <v>0</v>
      </c>
      <c r="FJ236" s="38">
        <f t="shared" si="2252"/>
        <v>0</v>
      </c>
      <c r="FK236" s="38">
        <f t="shared" si="2252"/>
        <v>0</v>
      </c>
      <c r="FL236" s="38">
        <f t="shared" si="2252"/>
        <v>0</v>
      </c>
      <c r="FM236" s="38">
        <f t="shared" si="2252"/>
        <v>0</v>
      </c>
      <c r="FN236" s="38">
        <f t="shared" si="2252"/>
        <v>0</v>
      </c>
      <c r="FO236" s="38">
        <f t="shared" si="2252"/>
        <v>0</v>
      </c>
      <c r="FP236" s="38">
        <f t="shared" si="2252"/>
        <v>0</v>
      </c>
      <c r="FQ236" s="38">
        <f t="shared" si="2252"/>
        <v>0</v>
      </c>
      <c r="FR236" s="38">
        <f t="shared" si="2252"/>
        <v>21723171612</v>
      </c>
      <c r="FS236" s="38">
        <f t="shared" si="2252"/>
        <v>20687821300.439999</v>
      </c>
      <c r="FT236" s="38">
        <f t="shared" si="2252"/>
        <v>20687821300.439999</v>
      </c>
      <c r="FU236" s="38">
        <f t="shared" si="2252"/>
        <v>0</v>
      </c>
      <c r="FV236" s="38">
        <f t="shared" si="2252"/>
        <v>0</v>
      </c>
      <c r="FW236" s="38">
        <f t="shared" si="2252"/>
        <v>0</v>
      </c>
      <c r="FX236" s="38">
        <f t="shared" si="2252"/>
        <v>0</v>
      </c>
      <c r="FY236" s="38">
        <f t="shared" si="2252"/>
        <v>0</v>
      </c>
      <c r="FZ236" s="38">
        <f t="shared" si="2252"/>
        <v>0</v>
      </c>
      <c r="GA236" s="38">
        <f t="shared" si="2252"/>
        <v>0</v>
      </c>
      <c r="GB236" s="38">
        <f t="shared" si="2252"/>
        <v>0</v>
      </c>
      <c r="GC236" s="38">
        <f t="shared" si="2252"/>
        <v>0</v>
      </c>
      <c r="GD236" s="38">
        <f t="shared" si="2252"/>
        <v>0</v>
      </c>
      <c r="GE236" s="38">
        <f t="shared" si="2252"/>
        <v>0</v>
      </c>
      <c r="GF236" s="38">
        <f t="shared" si="2252"/>
        <v>0</v>
      </c>
      <c r="GG236" s="38">
        <f t="shared" si="2252"/>
        <v>0</v>
      </c>
      <c r="GH236" s="38">
        <f t="shared" si="2252"/>
        <v>0</v>
      </c>
      <c r="GI236" s="38">
        <f t="shared" si="2252"/>
        <v>0</v>
      </c>
      <c r="GJ236" s="38">
        <f t="shared" si="2252"/>
        <v>0</v>
      </c>
      <c r="GK236" s="38">
        <f t="shared" si="2252"/>
        <v>0</v>
      </c>
      <c r="GL236" s="38">
        <f t="shared" si="2252"/>
        <v>0</v>
      </c>
      <c r="GM236" s="38">
        <f t="shared" si="2252"/>
        <v>0</v>
      </c>
      <c r="GN236" s="38">
        <f t="shared" si="2252"/>
        <v>0</v>
      </c>
      <c r="GO236" s="38">
        <f t="shared" si="2252"/>
        <v>0</v>
      </c>
      <c r="GP236" s="38">
        <f t="shared" si="2252"/>
        <v>0</v>
      </c>
      <c r="GQ236" s="38">
        <f t="shared" si="2252"/>
        <v>0</v>
      </c>
      <c r="GR236" s="38">
        <f t="shared" si="2252"/>
        <v>0</v>
      </c>
      <c r="GS236" s="38">
        <f t="shared" si="2252"/>
        <v>0</v>
      </c>
      <c r="GT236" s="38">
        <f t="shared" si="2252"/>
        <v>0</v>
      </c>
      <c r="GU236" s="38">
        <f t="shared" si="2252"/>
        <v>15670477808.267694</v>
      </c>
      <c r="GV236" s="38">
        <f t="shared" si="2252"/>
        <v>21801375995</v>
      </c>
      <c r="GW236" s="38">
        <f t="shared" si="2252"/>
        <v>20687821300.439999</v>
      </c>
      <c r="GX236" s="38">
        <f t="shared" si="2252"/>
        <v>20687821300.439999</v>
      </c>
      <c r="GY236" s="724">
        <f t="shared" si="2252"/>
        <v>0</v>
      </c>
      <c r="GZ236" s="38">
        <f t="shared" si="2252"/>
        <v>0</v>
      </c>
      <c r="HA236" s="38">
        <f t="shared" si="2252"/>
        <v>0</v>
      </c>
      <c r="HB236" s="38">
        <f t="shared" si="2252"/>
        <v>0</v>
      </c>
      <c r="HC236" s="38">
        <f t="shared" si="2252"/>
        <v>0</v>
      </c>
      <c r="HD236" s="38">
        <f t="shared" si="2252"/>
        <v>0</v>
      </c>
      <c r="HE236" s="38">
        <f t="shared" si="2252"/>
        <v>64517034026.857491</v>
      </c>
      <c r="HF236" s="38">
        <f t="shared" si="2252"/>
        <v>19382593763</v>
      </c>
      <c r="HG236" s="38">
        <f t="shared" si="2252"/>
        <v>14490707066</v>
      </c>
      <c r="HH236" s="38">
        <f t="shared" si="2252"/>
        <v>14490707066</v>
      </c>
      <c r="HI236" s="38">
        <f t="shared" si="2252"/>
        <v>0</v>
      </c>
      <c r="HJ236" s="38">
        <f t="shared" si="2252"/>
        <v>0</v>
      </c>
      <c r="HK236" s="38">
        <f t="shared" si="2252"/>
        <v>15748078984</v>
      </c>
      <c r="HL236" s="38">
        <f t="shared" si="2252"/>
        <v>15516775294.75</v>
      </c>
      <c r="HM236" s="38">
        <f t="shared" si="2252"/>
        <v>15516775294.75</v>
      </c>
      <c r="HN236" s="38">
        <f t="shared" si="2252"/>
        <v>0</v>
      </c>
      <c r="HO236" s="38">
        <f t="shared" si="2252"/>
        <v>0</v>
      </c>
      <c r="HP236" s="38">
        <f t="shared" si="2252"/>
        <v>42579920891</v>
      </c>
      <c r="HQ236" s="38">
        <f t="shared" si="2252"/>
        <v>38453043715.440002</v>
      </c>
      <c r="HR236" s="38">
        <f t="shared" si="2252"/>
        <v>38453043715.440002</v>
      </c>
      <c r="HS236" s="38">
        <f t="shared" si="2252"/>
        <v>0</v>
      </c>
      <c r="HT236" s="38">
        <f t="shared" si="2252"/>
        <v>0</v>
      </c>
      <c r="HU236" s="38">
        <f t="shared" si="2252"/>
        <v>0</v>
      </c>
      <c r="HV236" s="38">
        <f t="shared" si="2252"/>
        <v>0</v>
      </c>
      <c r="HW236" s="38">
        <f t="shared" si="2252"/>
        <v>0</v>
      </c>
      <c r="HX236" s="38">
        <f t="shared" si="2252"/>
        <v>0</v>
      </c>
      <c r="HY236" s="38">
        <f t="shared" si="2252"/>
        <v>0</v>
      </c>
      <c r="HZ236" s="38">
        <f t="shared" si="2252"/>
        <v>0</v>
      </c>
      <c r="IA236" s="38">
        <f t="shared" si="2252"/>
        <v>0</v>
      </c>
      <c r="IB236" s="38">
        <f t="shared" si="2252"/>
        <v>0</v>
      </c>
      <c r="IC236" s="38">
        <f t="shared" si="2252"/>
        <v>0</v>
      </c>
      <c r="ID236" s="38">
        <f t="shared" si="2252"/>
        <v>0</v>
      </c>
      <c r="IE236" s="38">
        <f t="shared" si="2252"/>
        <v>0</v>
      </c>
      <c r="IF236" s="38">
        <f t="shared" si="2252"/>
        <v>0</v>
      </c>
      <c r="IG236" s="38">
        <f t="shared" si="2252"/>
        <v>0</v>
      </c>
      <c r="IH236" s="38">
        <f t="shared" si="2252"/>
        <v>0</v>
      </c>
      <c r="II236" s="38">
        <f t="shared" si="2252"/>
        <v>0</v>
      </c>
      <c r="IJ236" s="38">
        <f t="shared" si="2252"/>
        <v>0</v>
      </c>
      <c r="IK236" s="38">
        <f t="shared" si="2252"/>
        <v>0</v>
      </c>
      <c r="IL236" s="38">
        <f t="shared" si="2252"/>
        <v>0</v>
      </c>
      <c r="IM236" s="38">
        <f t="shared" si="2252"/>
        <v>0</v>
      </c>
      <c r="IN236" s="38">
        <f t="shared" si="2252"/>
        <v>0</v>
      </c>
      <c r="IO236" s="38">
        <f t="shared" si="2252"/>
        <v>0</v>
      </c>
      <c r="IP236" s="38">
        <f t="shared" si="2252"/>
        <v>0</v>
      </c>
      <c r="IQ236" s="38">
        <f t="shared" si="2252"/>
        <v>0</v>
      </c>
      <c r="IR236" s="38">
        <f t="shared" si="2252"/>
        <v>0</v>
      </c>
      <c r="IS236" s="38">
        <f t="shared" si="2252"/>
        <v>64517034026.857491</v>
      </c>
      <c r="IT236" s="38">
        <f t="shared" si="2252"/>
        <v>77710593638</v>
      </c>
      <c r="IU236" s="38">
        <f t="shared" si="2252"/>
        <v>68460526076.190002</v>
      </c>
      <c r="IV236" s="38">
        <f t="shared" si="2252"/>
        <v>68460526076.190002</v>
      </c>
      <c r="IW236" s="38">
        <f t="shared" si="2252"/>
        <v>0</v>
      </c>
    </row>
    <row r="237" spans="1:257" ht="93.75" customHeight="1" x14ac:dyDescent="0.2">
      <c r="A237" s="346"/>
      <c r="B237" s="346"/>
      <c r="C237" s="286">
        <v>27</v>
      </c>
      <c r="D237" s="287" t="s">
        <v>577</v>
      </c>
      <c r="E237" s="299" t="s">
        <v>578</v>
      </c>
      <c r="F237" s="414">
        <v>0.92</v>
      </c>
      <c r="G237" s="273">
        <v>164</v>
      </c>
      <c r="H237" s="848" t="s">
        <v>582</v>
      </c>
      <c r="I237" s="511" t="s">
        <v>583</v>
      </c>
      <c r="J237" s="614" t="s">
        <v>444</v>
      </c>
      <c r="K237" s="545">
        <v>2</v>
      </c>
      <c r="L237" s="561" t="s">
        <v>58</v>
      </c>
      <c r="M237" s="272">
        <v>12</v>
      </c>
      <c r="N237" s="272">
        <v>12</v>
      </c>
      <c r="O237" s="559">
        <v>12</v>
      </c>
      <c r="P237" s="569">
        <v>12</v>
      </c>
      <c r="Q237" s="567">
        <v>12</v>
      </c>
      <c r="R237" s="275"/>
      <c r="S237" s="565">
        <v>12</v>
      </c>
      <c r="T237" s="567">
        <v>12</v>
      </c>
      <c r="U237" s="567"/>
      <c r="V237" s="565">
        <v>12</v>
      </c>
      <c r="W237" s="567">
        <v>12</v>
      </c>
      <c r="X237" s="567"/>
      <c r="Y237" s="838">
        <v>12</v>
      </c>
      <c r="Z237" s="612">
        <f>BM237/BM236</f>
        <v>1</v>
      </c>
      <c r="AA237" s="272">
        <v>3</v>
      </c>
      <c r="AB237" s="355" t="s">
        <v>455</v>
      </c>
      <c r="AC237" s="72">
        <v>0</v>
      </c>
      <c r="AD237" s="47"/>
      <c r="AE237" s="48"/>
      <c r="AF237" s="48"/>
      <c r="AG237" s="46">
        <v>18861571816</v>
      </c>
      <c r="AH237" s="47">
        <v>19133304428</v>
      </c>
      <c r="AI237" s="42">
        <v>14490707066</v>
      </c>
      <c r="AJ237" s="42">
        <v>14490707066</v>
      </c>
      <c r="AK237" s="72">
        <v>0</v>
      </c>
      <c r="AL237" s="47"/>
      <c r="AM237" s="47"/>
      <c r="AN237" s="47"/>
      <c r="AO237" s="45">
        <v>0</v>
      </c>
      <c r="AP237" s="42">
        <v>124458172</v>
      </c>
      <c r="AQ237" s="42"/>
      <c r="AR237" s="47"/>
      <c r="AS237" s="72">
        <v>0</v>
      </c>
      <c r="AT237" s="47"/>
      <c r="AU237" s="48"/>
      <c r="AV237" s="48"/>
      <c r="AW237" s="72">
        <v>0</v>
      </c>
      <c r="AX237" s="47"/>
      <c r="AY237" s="47"/>
      <c r="AZ237" s="47"/>
      <c r="BA237" s="72">
        <v>0</v>
      </c>
      <c r="BB237" s="47"/>
      <c r="BC237" s="47"/>
      <c r="BD237" s="47"/>
      <c r="BE237" s="72">
        <v>0</v>
      </c>
      <c r="BF237" s="47"/>
      <c r="BG237" s="48"/>
      <c r="BH237" s="48"/>
      <c r="BI237" s="72">
        <v>0</v>
      </c>
      <c r="BJ237" s="47"/>
      <c r="BK237" s="47"/>
      <c r="BL237" s="47"/>
      <c r="BM237" s="40">
        <f>+AC237+AG237+AK237+AO237+AS237+AW237+BA237+BE237+BI237</f>
        <v>18861571816</v>
      </c>
      <c r="BN237" s="41">
        <f>AD237+AH237+AL237+AP237+AT237+AX237+BB237+BF237+BJ237</f>
        <v>19257762600</v>
      </c>
      <c r="BO237" s="41">
        <f>AE237+AI237+AM237+AQ237+AU237+AY237+BC237+BG237+BK237</f>
        <v>14490707066</v>
      </c>
      <c r="BP237" s="41">
        <f>AF237+AJ237+AN237+AR237+AV237+AZ237+BD237+BH237+BL237</f>
        <v>14490707066</v>
      </c>
      <c r="BQ237" s="87"/>
      <c r="BR237" s="87"/>
      <c r="BS237" s="87"/>
      <c r="BT237" s="87"/>
      <c r="BU237" s="88">
        <v>14770928277.66</v>
      </c>
      <c r="BV237" s="86">
        <v>96518485</v>
      </c>
      <c r="BW237" s="86"/>
      <c r="BX237" s="86"/>
      <c r="BY237" s="86"/>
      <c r="BZ237" s="86"/>
      <c r="CA237" s="86">
        <f>15844597469-96518485</f>
        <v>15748078984</v>
      </c>
      <c r="CB237" s="86">
        <v>15516775294.75</v>
      </c>
      <c r="CC237" s="86">
        <v>15516775294.75</v>
      </c>
      <c r="CD237" s="86"/>
      <c r="CE237" s="86"/>
      <c r="CF237" s="86"/>
      <c r="CG237" s="86"/>
      <c r="CH237" s="86"/>
      <c r="CI237" s="86"/>
      <c r="CJ237" s="86"/>
      <c r="CK237" s="87"/>
      <c r="CL237" s="86"/>
      <c r="CM237" s="87"/>
      <c r="CN237" s="87"/>
      <c r="CO237" s="87"/>
      <c r="CP237" s="87"/>
      <c r="CQ237" s="87"/>
      <c r="CR237" s="87"/>
      <c r="CS237" s="87"/>
      <c r="CT237" s="87"/>
      <c r="CU237" s="87"/>
      <c r="CV237" s="87"/>
      <c r="CW237" s="87"/>
      <c r="CX237" s="87"/>
      <c r="CY237" s="87"/>
      <c r="CZ237" s="87"/>
      <c r="DA237" s="87"/>
      <c r="DB237" s="87"/>
      <c r="DC237" s="87"/>
      <c r="DD237" s="87"/>
      <c r="DE237" s="82">
        <f>BQ237+BU237+BZ237+CE237+CI237+CM237+CQ237+CV237+DA237</f>
        <v>14770928277.66</v>
      </c>
      <c r="DF237" s="102">
        <f>BR237+BV237+CA237+CF237+CJ237+CN237+CR237+CW237+DB237</f>
        <v>15844597469</v>
      </c>
      <c r="DG237" s="102">
        <f>BS237+BW237+CB237+CG237+CK237+CO237+CS237+CX237+DC237</f>
        <v>15516775294.75</v>
      </c>
      <c r="DH237" s="102">
        <f>BT237+BX237+CC237+CH237+CL237+CP237+CT237+CY237+DD237</f>
        <v>15516775294.75</v>
      </c>
      <c r="DI237" s="102"/>
      <c r="DJ237" s="88"/>
      <c r="DK237" s="57"/>
      <c r="DL237" s="88"/>
      <c r="DM237" s="57"/>
      <c r="DN237" s="88">
        <v>15214056124.9298</v>
      </c>
      <c r="DO237" s="57">
        <v>74566467</v>
      </c>
      <c r="DP237" s="57"/>
      <c r="DQ237" s="57"/>
      <c r="DR237" s="57"/>
      <c r="DS237" s="88"/>
      <c r="DT237" s="818"/>
      <c r="DU237" s="818"/>
      <c r="DV237" s="818"/>
      <c r="DW237" s="57"/>
      <c r="DX237" s="88"/>
      <c r="DY237" s="818">
        <v>20732291107</v>
      </c>
      <c r="DZ237" s="818">
        <v>17765222415</v>
      </c>
      <c r="EA237" s="818">
        <v>17765222415</v>
      </c>
      <c r="EB237" s="818"/>
      <c r="EC237" s="57"/>
      <c r="ED237" s="57"/>
      <c r="EE237" s="57"/>
      <c r="EF237" s="88"/>
      <c r="EG237" s="57"/>
      <c r="EH237" s="57"/>
      <c r="EI237" s="57"/>
      <c r="EJ237" s="88"/>
      <c r="EK237" s="57"/>
      <c r="EL237" s="57"/>
      <c r="EM237" s="57"/>
      <c r="EN237" s="88"/>
      <c r="EO237" s="57"/>
      <c r="EP237" s="57"/>
      <c r="EQ237" s="57"/>
      <c r="ER237" s="57"/>
      <c r="ES237" s="88"/>
      <c r="ET237" s="86"/>
      <c r="EU237" s="87"/>
      <c r="EV237" s="87"/>
      <c r="EW237" s="82">
        <f>DJ237+DN237+DS237+DX237+EB237+EF237+EJ237+EN237+ES237</f>
        <v>15214056124.9298</v>
      </c>
      <c r="EX237" s="89">
        <f>DK237+DO237+DT237+DY237+EC237+EG237+EK237+EO237+ET237</f>
        <v>20806857574</v>
      </c>
      <c r="EY237" s="89">
        <f>DL237+DP237+DU237+DZ237+ED237+EH237+EL237+EP237+EU237</f>
        <v>17765222415</v>
      </c>
      <c r="EZ237" s="89">
        <f>DM237+DQ237+DV237+EA237+EE237+EI237+EM237+EQ237+EV237</f>
        <v>17765222415</v>
      </c>
      <c r="FA237" s="184"/>
      <c r="FB237" s="87"/>
      <c r="FC237" s="88"/>
      <c r="FD237" s="88"/>
      <c r="FE237" s="88"/>
      <c r="FF237" s="133"/>
      <c r="FG237" s="87">
        <v>15670477808.267694</v>
      </c>
      <c r="FH237" s="730">
        <v>78204383</v>
      </c>
      <c r="FI237" s="806"/>
      <c r="FJ237" s="806"/>
      <c r="FK237" s="730"/>
      <c r="FL237" s="87"/>
      <c r="FM237" s="87"/>
      <c r="FN237" s="87"/>
      <c r="FO237" s="87"/>
      <c r="FP237" s="87"/>
      <c r="FQ237" s="87"/>
      <c r="FR237" s="806">
        <f>'[2]MP SALUD'!$O$89+'[2]MP SALUD'!$O$90+'[2]MP SALUD'!$O$92</f>
        <v>21723171612</v>
      </c>
      <c r="FS237" s="806">
        <v>20687821300.439999</v>
      </c>
      <c r="FT237" s="806">
        <v>20687821300.439999</v>
      </c>
      <c r="FU237" s="730"/>
      <c r="FV237" s="87"/>
      <c r="FW237" s="87"/>
      <c r="FX237" s="87"/>
      <c r="FY237" s="87"/>
      <c r="FZ237" s="87"/>
      <c r="GA237" s="87"/>
      <c r="GB237" s="87"/>
      <c r="GC237" s="87"/>
      <c r="GD237" s="87"/>
      <c r="GE237" s="87"/>
      <c r="GF237" s="87"/>
      <c r="GG237" s="87"/>
      <c r="GH237" s="87"/>
      <c r="GI237" s="87"/>
      <c r="GJ237" s="87"/>
      <c r="GK237" s="87"/>
      <c r="GL237" s="87"/>
      <c r="GM237" s="87"/>
      <c r="GN237" s="87"/>
      <c r="GO237" s="87"/>
      <c r="GP237" s="87"/>
      <c r="GQ237" s="87"/>
      <c r="GR237" s="87"/>
      <c r="GS237" s="87"/>
      <c r="GT237" s="87"/>
      <c r="GU237" s="82">
        <f>FB237+FG237+FL237+FQ237+FV237+GA237+GF237+GK237+GP237</f>
        <v>15670477808.267694</v>
      </c>
      <c r="GV237" s="82">
        <f>FC237+FH237+FM237+FR237+FW237+GB237+GG237+GL237+GQ237</f>
        <v>21801375995</v>
      </c>
      <c r="GW237" s="82">
        <f>FD237+FI237+FN237+FS237+FX237+GC237+GH237+GM237+GR237</f>
        <v>20687821300.439999</v>
      </c>
      <c r="GX237" s="82">
        <f>FE237+FJ237+FO237+FT237+FY237+GD237+GI237+GN237+GS237</f>
        <v>20687821300.439999</v>
      </c>
      <c r="GY237" s="792">
        <f>FF237+FK237+FP237+FU237+FZ237+GE237+GJ237+GO237+GT237</f>
        <v>0</v>
      </c>
      <c r="GZ237" s="792">
        <f>AC237+BQ237+DJ237+FB237</f>
        <v>0</v>
      </c>
      <c r="HA237" s="792">
        <f>AD237+BR237+DK237+FC237</f>
        <v>0</v>
      </c>
      <c r="HB237" s="792">
        <f>AE237+BS237+DL237+FD237</f>
        <v>0</v>
      </c>
      <c r="HC237" s="792">
        <f>AF237+BT237+DM237+FE237</f>
        <v>0</v>
      </c>
      <c r="HD237" s="792">
        <f>FF237</f>
        <v>0</v>
      </c>
      <c r="HE237" s="792">
        <f>AG237+BU237+DN237+FG237</f>
        <v>64517034026.857491</v>
      </c>
      <c r="HF237" s="792">
        <f>AH237+BV237+DO237+FH237</f>
        <v>19382593763</v>
      </c>
      <c r="HG237" s="792">
        <f>AI237+BW237+DP237+FI237</f>
        <v>14490707066</v>
      </c>
      <c r="HH237" s="792">
        <f>AJ237+BX237+DQ237+FJ237</f>
        <v>14490707066</v>
      </c>
      <c r="HI237" s="792">
        <f>BY237+DR237+FK237</f>
        <v>0</v>
      </c>
      <c r="HJ237" s="792">
        <f>AK237+BZ237+DS237+FL237</f>
        <v>0</v>
      </c>
      <c r="HK237" s="792">
        <f>AL237+CA237+DT237+FM237</f>
        <v>15748078984</v>
      </c>
      <c r="HL237" s="792">
        <f>AM237+CB237+DU237+FN237</f>
        <v>15516775294.75</v>
      </c>
      <c r="HM237" s="792">
        <f>AN237+CC237+DV237+FO237</f>
        <v>15516775294.75</v>
      </c>
      <c r="HN237" s="792">
        <f>CD237+DW237+FP237</f>
        <v>0</v>
      </c>
      <c r="HO237" s="792">
        <f>AO237+CE237+DX237+FQ237</f>
        <v>0</v>
      </c>
      <c r="HP237" s="792">
        <f>AP237+CF237+DY237+FR237</f>
        <v>42579920891</v>
      </c>
      <c r="HQ237" s="792">
        <f>AQ237+CG237+DZ237+FS237</f>
        <v>38453043715.440002</v>
      </c>
      <c r="HR237" s="792">
        <f>FT237+EA237+CH237+AR237</f>
        <v>38453043715.440002</v>
      </c>
      <c r="HS237" s="792">
        <f>FU237</f>
        <v>0</v>
      </c>
      <c r="HT237" s="792">
        <f>AS237+CI237+EB237+FV237</f>
        <v>0</v>
      </c>
      <c r="HU237" s="792">
        <f>AT237+CJ237+EC237+FW237</f>
        <v>0</v>
      </c>
      <c r="HV237" s="792">
        <f>AU237+CK237+ED237+FX237</f>
        <v>0</v>
      </c>
      <c r="HW237" s="792">
        <f>AV237+CL237+EE237+FY237</f>
        <v>0</v>
      </c>
      <c r="HX237" s="792">
        <f>FZ237</f>
        <v>0</v>
      </c>
      <c r="HY237" s="792">
        <f>AW237+CM237+EF237+GA237</f>
        <v>0</v>
      </c>
      <c r="HZ237" s="792">
        <f>AX237+CN237+EG237+GB237</f>
        <v>0</v>
      </c>
      <c r="IA237" s="792">
        <f>AY237+CO237+EH237+GC237</f>
        <v>0</v>
      </c>
      <c r="IB237" s="792">
        <f>AZ237+CP237+EI237+GD237</f>
        <v>0</v>
      </c>
      <c r="IC237" s="792">
        <f>GE237</f>
        <v>0</v>
      </c>
      <c r="ID237" s="792">
        <f>BA237+CQ237+EJ237+GF237</f>
        <v>0</v>
      </c>
      <c r="IE237" s="792">
        <f>BB237+CR237+EK237+GG237</f>
        <v>0</v>
      </c>
      <c r="IF237" s="792">
        <f>BC237+CS237+EL237+GH237</f>
        <v>0</v>
      </c>
      <c r="IG237" s="792">
        <f>BD237+CT237+EM237+GI237</f>
        <v>0</v>
      </c>
      <c r="IH237" s="792">
        <f>CU237+GJ237</f>
        <v>0</v>
      </c>
      <c r="II237" s="792">
        <f>BE237+CV237+EN237+GK237</f>
        <v>0</v>
      </c>
      <c r="IJ237" s="792">
        <f>BF237+CW237+EO237+GL237</f>
        <v>0</v>
      </c>
      <c r="IK237" s="792">
        <f>BG237+CX237+EP237+GM237</f>
        <v>0</v>
      </c>
      <c r="IL237" s="792">
        <f>GN237+EQ237+CY237+BH237</f>
        <v>0</v>
      </c>
      <c r="IM237" s="792">
        <f>CZ237+ER237+GO237</f>
        <v>0</v>
      </c>
      <c r="IN237" s="792">
        <f>BI237+DA237+ES237+GP237</f>
        <v>0</v>
      </c>
      <c r="IO237" s="792"/>
      <c r="IP237" s="792"/>
      <c r="IQ237" s="792"/>
      <c r="IR237" s="792"/>
      <c r="IS237" s="792">
        <f>GZ237+HE237+HJ237+HO237+HT237+HY237+ID237+II237+IN237</f>
        <v>64517034026.857491</v>
      </c>
      <c r="IT237" s="792">
        <f>HA237+HF237+HK237+HP237+HU237+HZ237+IE237+IJ237+IO237</f>
        <v>77710593638</v>
      </c>
      <c r="IU237" s="792">
        <f>HB237+HG237+HL237+HQ237+HV237+IA237+IF237+IK237+IP237</f>
        <v>68460526076.190002</v>
      </c>
      <c r="IV237" s="792">
        <f>HC237+HH237+HM237+HR237+HW237+IB237+IG237+IL237+IQ237</f>
        <v>68460526076.190002</v>
      </c>
      <c r="IW237" s="793">
        <f>HD237+HI237+HN237+HS237+HX237+IC237+IH237+IM237+IR237</f>
        <v>0</v>
      </c>
    </row>
    <row r="238" spans="1:257" ht="24.75" customHeight="1" x14ac:dyDescent="0.2">
      <c r="A238" s="346"/>
      <c r="B238" s="346"/>
      <c r="C238" s="252">
        <v>49</v>
      </c>
      <c r="D238" s="253" t="s">
        <v>584</v>
      </c>
      <c r="E238" s="256"/>
      <c r="F238" s="256"/>
      <c r="G238" s="252"/>
      <c r="H238" s="252"/>
      <c r="I238" s="252"/>
      <c r="J238" s="252"/>
      <c r="K238" s="252"/>
      <c r="L238" s="252"/>
      <c r="M238" s="252"/>
      <c r="N238" s="252"/>
      <c r="O238" s="252"/>
      <c r="P238" s="252"/>
      <c r="Q238" s="252"/>
      <c r="R238" s="252"/>
      <c r="S238" s="252"/>
      <c r="T238" s="252"/>
      <c r="U238" s="252"/>
      <c r="V238" s="252"/>
      <c r="W238" s="252"/>
      <c r="X238" s="252"/>
      <c r="Y238" s="749"/>
      <c r="Z238" s="252"/>
      <c r="AA238" s="252"/>
      <c r="AB238" s="252"/>
      <c r="AC238" s="38">
        <f t="shared" ref="AC238:BL238" si="2253">SUM(AC239)</f>
        <v>0</v>
      </c>
      <c r="AD238" s="38">
        <f t="shared" si="2253"/>
        <v>0</v>
      </c>
      <c r="AE238" s="38">
        <f t="shared" si="2253"/>
        <v>0</v>
      </c>
      <c r="AF238" s="38">
        <f t="shared" si="2253"/>
        <v>0</v>
      </c>
      <c r="AG238" s="38">
        <f t="shared" si="2253"/>
        <v>20304000</v>
      </c>
      <c r="AH238" s="38">
        <f t="shared" si="2253"/>
        <v>20304000</v>
      </c>
      <c r="AI238" s="38">
        <f t="shared" si="2253"/>
        <v>9900000</v>
      </c>
      <c r="AJ238" s="38">
        <f t="shared" si="2253"/>
        <v>9900000</v>
      </c>
      <c r="AK238" s="38">
        <f t="shared" si="2253"/>
        <v>0</v>
      </c>
      <c r="AL238" s="38">
        <f t="shared" si="2253"/>
        <v>0</v>
      </c>
      <c r="AM238" s="38">
        <f t="shared" si="2253"/>
        <v>0</v>
      </c>
      <c r="AN238" s="38">
        <f t="shared" si="2253"/>
        <v>0</v>
      </c>
      <c r="AO238" s="38">
        <f t="shared" si="2253"/>
        <v>0</v>
      </c>
      <c r="AP238" s="38">
        <f t="shared" si="2253"/>
        <v>0</v>
      </c>
      <c r="AQ238" s="38">
        <f t="shared" si="2253"/>
        <v>0</v>
      </c>
      <c r="AR238" s="38">
        <f t="shared" si="2253"/>
        <v>0</v>
      </c>
      <c r="AS238" s="38">
        <f t="shared" si="2253"/>
        <v>0</v>
      </c>
      <c r="AT238" s="38">
        <f t="shared" si="2253"/>
        <v>0</v>
      </c>
      <c r="AU238" s="38">
        <f t="shared" si="2253"/>
        <v>0</v>
      </c>
      <c r="AV238" s="38">
        <f t="shared" si="2253"/>
        <v>0</v>
      </c>
      <c r="AW238" s="38">
        <f t="shared" si="2253"/>
        <v>0</v>
      </c>
      <c r="AX238" s="38">
        <f t="shared" si="2253"/>
        <v>0</v>
      </c>
      <c r="AY238" s="38">
        <f t="shared" si="2253"/>
        <v>0</v>
      </c>
      <c r="AZ238" s="38">
        <f t="shared" si="2253"/>
        <v>0</v>
      </c>
      <c r="BA238" s="38">
        <f t="shared" si="2253"/>
        <v>0</v>
      </c>
      <c r="BB238" s="38">
        <f t="shared" si="2253"/>
        <v>0</v>
      </c>
      <c r="BC238" s="38">
        <f t="shared" si="2253"/>
        <v>0</v>
      </c>
      <c r="BD238" s="38">
        <f t="shared" si="2253"/>
        <v>0</v>
      </c>
      <c r="BE238" s="38">
        <f t="shared" si="2253"/>
        <v>0</v>
      </c>
      <c r="BF238" s="38">
        <f t="shared" si="2253"/>
        <v>0</v>
      </c>
      <c r="BG238" s="38">
        <f t="shared" si="2253"/>
        <v>0</v>
      </c>
      <c r="BH238" s="38">
        <f t="shared" si="2253"/>
        <v>0</v>
      </c>
      <c r="BI238" s="38">
        <f t="shared" si="2253"/>
        <v>0</v>
      </c>
      <c r="BJ238" s="38">
        <f t="shared" si="2253"/>
        <v>0</v>
      </c>
      <c r="BK238" s="38">
        <f t="shared" si="2253"/>
        <v>0</v>
      </c>
      <c r="BL238" s="38">
        <f t="shared" si="2253"/>
        <v>0</v>
      </c>
      <c r="BM238" s="38">
        <f t="shared" ref="BM238:DX238" si="2254">SUM(BM239)</f>
        <v>20304000</v>
      </c>
      <c r="BN238" s="38">
        <f t="shared" si="2254"/>
        <v>20304000</v>
      </c>
      <c r="BO238" s="38">
        <f t="shared" si="2254"/>
        <v>9900000</v>
      </c>
      <c r="BP238" s="38">
        <f t="shared" si="2254"/>
        <v>9900000</v>
      </c>
      <c r="BQ238" s="38">
        <f t="shared" si="2254"/>
        <v>0</v>
      </c>
      <c r="BR238" s="38">
        <f t="shared" si="2254"/>
        <v>0</v>
      </c>
      <c r="BS238" s="38">
        <f t="shared" si="2254"/>
        <v>0</v>
      </c>
      <c r="BT238" s="38">
        <f t="shared" si="2254"/>
        <v>0</v>
      </c>
      <c r="BU238" s="38">
        <f t="shared" si="2254"/>
        <v>20913120</v>
      </c>
      <c r="BV238" s="38">
        <f t="shared" si="2254"/>
        <v>0</v>
      </c>
      <c r="BW238" s="38">
        <f t="shared" si="2254"/>
        <v>0</v>
      </c>
      <c r="BX238" s="38">
        <f t="shared" si="2254"/>
        <v>0</v>
      </c>
      <c r="BY238" s="38">
        <f t="shared" si="2254"/>
        <v>0</v>
      </c>
      <c r="BZ238" s="38">
        <f t="shared" si="2254"/>
        <v>0</v>
      </c>
      <c r="CA238" s="38">
        <f t="shared" si="2254"/>
        <v>20913120</v>
      </c>
      <c r="CB238" s="38">
        <f t="shared" si="2254"/>
        <v>0</v>
      </c>
      <c r="CC238" s="38">
        <f t="shared" si="2254"/>
        <v>0</v>
      </c>
      <c r="CD238" s="38">
        <f t="shared" si="2254"/>
        <v>0</v>
      </c>
      <c r="CE238" s="38">
        <f t="shared" si="2254"/>
        <v>0</v>
      </c>
      <c r="CF238" s="38">
        <f t="shared" si="2254"/>
        <v>0</v>
      </c>
      <c r="CG238" s="38">
        <f t="shared" si="2254"/>
        <v>0</v>
      </c>
      <c r="CH238" s="38">
        <f t="shared" si="2254"/>
        <v>0</v>
      </c>
      <c r="CI238" s="38">
        <f t="shared" si="2254"/>
        <v>0</v>
      </c>
      <c r="CJ238" s="38">
        <f t="shared" si="2254"/>
        <v>0</v>
      </c>
      <c r="CK238" s="38">
        <f t="shared" si="2254"/>
        <v>0</v>
      </c>
      <c r="CL238" s="38">
        <f t="shared" si="2254"/>
        <v>0</v>
      </c>
      <c r="CM238" s="38">
        <f t="shared" si="2254"/>
        <v>0</v>
      </c>
      <c r="CN238" s="38">
        <f t="shared" si="2254"/>
        <v>0</v>
      </c>
      <c r="CO238" s="38">
        <f t="shared" si="2254"/>
        <v>0</v>
      </c>
      <c r="CP238" s="38">
        <f t="shared" si="2254"/>
        <v>0</v>
      </c>
      <c r="CQ238" s="38">
        <f t="shared" si="2254"/>
        <v>0</v>
      </c>
      <c r="CR238" s="38">
        <f t="shared" si="2254"/>
        <v>0</v>
      </c>
      <c r="CS238" s="38">
        <f t="shared" si="2254"/>
        <v>0</v>
      </c>
      <c r="CT238" s="38">
        <f t="shared" si="2254"/>
        <v>0</v>
      </c>
      <c r="CU238" s="38">
        <f t="shared" si="2254"/>
        <v>0</v>
      </c>
      <c r="CV238" s="38">
        <f t="shared" si="2254"/>
        <v>0</v>
      </c>
      <c r="CW238" s="38">
        <f t="shared" si="2254"/>
        <v>0</v>
      </c>
      <c r="CX238" s="38">
        <f t="shared" si="2254"/>
        <v>0</v>
      </c>
      <c r="CY238" s="38">
        <f t="shared" si="2254"/>
        <v>0</v>
      </c>
      <c r="CZ238" s="38">
        <f t="shared" si="2254"/>
        <v>0</v>
      </c>
      <c r="DA238" s="38">
        <f t="shared" si="2254"/>
        <v>0</v>
      </c>
      <c r="DB238" s="38">
        <f t="shared" si="2254"/>
        <v>0</v>
      </c>
      <c r="DC238" s="38">
        <f t="shared" si="2254"/>
        <v>0</v>
      </c>
      <c r="DD238" s="38">
        <f t="shared" si="2254"/>
        <v>0</v>
      </c>
      <c r="DE238" s="38">
        <f t="shared" si="2254"/>
        <v>20913120</v>
      </c>
      <c r="DF238" s="38">
        <f t="shared" si="2254"/>
        <v>20913120</v>
      </c>
      <c r="DG238" s="38">
        <f t="shared" si="2254"/>
        <v>0</v>
      </c>
      <c r="DH238" s="38">
        <f t="shared" si="2254"/>
        <v>0</v>
      </c>
      <c r="DI238" s="38">
        <f t="shared" si="2254"/>
        <v>0</v>
      </c>
      <c r="DJ238" s="38">
        <f t="shared" si="2254"/>
        <v>0</v>
      </c>
      <c r="DK238" s="38">
        <f t="shared" si="2254"/>
        <v>0</v>
      </c>
      <c r="DL238" s="38">
        <f t="shared" si="2254"/>
        <v>0</v>
      </c>
      <c r="DM238" s="38">
        <f t="shared" si="2254"/>
        <v>0</v>
      </c>
      <c r="DN238" s="38">
        <f t="shared" si="2254"/>
        <v>21540513.600000001</v>
      </c>
      <c r="DO238" s="38">
        <f t="shared" si="2254"/>
        <v>0</v>
      </c>
      <c r="DP238" s="38">
        <f t="shared" si="2254"/>
        <v>0</v>
      </c>
      <c r="DQ238" s="38">
        <f t="shared" si="2254"/>
        <v>0</v>
      </c>
      <c r="DR238" s="38">
        <f t="shared" si="2254"/>
        <v>0</v>
      </c>
      <c r="DS238" s="38">
        <f t="shared" si="2254"/>
        <v>0</v>
      </c>
      <c r="DT238" s="38">
        <f t="shared" si="2254"/>
        <v>0</v>
      </c>
      <c r="DU238" s="38">
        <f t="shared" si="2254"/>
        <v>0</v>
      </c>
      <c r="DV238" s="38">
        <f t="shared" si="2254"/>
        <v>0</v>
      </c>
      <c r="DW238" s="38">
        <f t="shared" si="2254"/>
        <v>0</v>
      </c>
      <c r="DX238" s="38">
        <f t="shared" si="2254"/>
        <v>0</v>
      </c>
      <c r="DY238" s="38">
        <f t="shared" ref="DY238:EW238" si="2255">SUM(DY239)</f>
        <v>20913120</v>
      </c>
      <c r="DZ238" s="38">
        <f t="shared" si="2255"/>
        <v>12588000</v>
      </c>
      <c r="EA238" s="38">
        <f t="shared" si="2255"/>
        <v>12588000</v>
      </c>
      <c r="EB238" s="38">
        <f t="shared" si="2255"/>
        <v>0</v>
      </c>
      <c r="EC238" s="38">
        <f t="shared" si="2255"/>
        <v>0</v>
      </c>
      <c r="ED238" s="38">
        <f t="shared" si="2255"/>
        <v>0</v>
      </c>
      <c r="EE238" s="38">
        <f t="shared" si="2255"/>
        <v>0</v>
      </c>
      <c r="EF238" s="38">
        <f t="shared" si="2255"/>
        <v>0</v>
      </c>
      <c r="EG238" s="38">
        <f t="shared" si="2255"/>
        <v>0</v>
      </c>
      <c r="EH238" s="38">
        <f t="shared" si="2255"/>
        <v>0</v>
      </c>
      <c r="EI238" s="38">
        <f t="shared" si="2255"/>
        <v>0</v>
      </c>
      <c r="EJ238" s="38">
        <f t="shared" si="2255"/>
        <v>0</v>
      </c>
      <c r="EK238" s="38">
        <f t="shared" si="2255"/>
        <v>0</v>
      </c>
      <c r="EL238" s="38">
        <f t="shared" si="2255"/>
        <v>0</v>
      </c>
      <c r="EM238" s="38">
        <f t="shared" si="2255"/>
        <v>0</v>
      </c>
      <c r="EN238" s="38">
        <f t="shared" si="2255"/>
        <v>0</v>
      </c>
      <c r="EO238" s="38">
        <f t="shared" si="2255"/>
        <v>0</v>
      </c>
      <c r="EP238" s="38">
        <f t="shared" si="2255"/>
        <v>0</v>
      </c>
      <c r="EQ238" s="38">
        <f t="shared" si="2255"/>
        <v>0</v>
      </c>
      <c r="ER238" s="38">
        <f t="shared" si="2255"/>
        <v>0</v>
      </c>
      <c r="ES238" s="38">
        <f t="shared" si="2255"/>
        <v>0</v>
      </c>
      <c r="ET238" s="38">
        <f t="shared" si="2255"/>
        <v>0</v>
      </c>
      <c r="EU238" s="38">
        <f t="shared" si="2255"/>
        <v>0</v>
      </c>
      <c r="EV238" s="38">
        <f t="shared" si="2255"/>
        <v>0</v>
      </c>
      <c r="EW238" s="38">
        <f t="shared" si="2255"/>
        <v>21540513.600000001</v>
      </c>
      <c r="EX238" s="38">
        <f t="shared" ref="EX238:IW238" si="2256">SUM(EX239)</f>
        <v>20913120</v>
      </c>
      <c r="EY238" s="38">
        <f t="shared" si="2256"/>
        <v>12588000</v>
      </c>
      <c r="EZ238" s="38">
        <f t="shared" si="2256"/>
        <v>12588000</v>
      </c>
      <c r="FA238" s="38">
        <f t="shared" si="2256"/>
        <v>0</v>
      </c>
      <c r="FB238" s="38">
        <f t="shared" si="2256"/>
        <v>0</v>
      </c>
      <c r="FC238" s="38">
        <f t="shared" si="2256"/>
        <v>0</v>
      </c>
      <c r="FD238" s="38">
        <f t="shared" si="2256"/>
        <v>0</v>
      </c>
      <c r="FE238" s="38">
        <f t="shared" si="2256"/>
        <v>0</v>
      </c>
      <c r="FF238" s="38">
        <f t="shared" si="2256"/>
        <v>0</v>
      </c>
      <c r="FG238" s="38">
        <f t="shared" si="2256"/>
        <v>22186729.008000001</v>
      </c>
      <c r="FH238" s="38">
        <f t="shared" si="2256"/>
        <v>52000000</v>
      </c>
      <c r="FI238" s="38">
        <f t="shared" si="2256"/>
        <v>51946800</v>
      </c>
      <c r="FJ238" s="38">
        <f t="shared" si="2256"/>
        <v>51946800</v>
      </c>
      <c r="FK238" s="38">
        <f t="shared" si="2256"/>
        <v>0</v>
      </c>
      <c r="FL238" s="38">
        <f t="shared" si="2256"/>
        <v>0</v>
      </c>
      <c r="FM238" s="38">
        <f t="shared" si="2256"/>
        <v>21000000</v>
      </c>
      <c r="FN238" s="38">
        <f t="shared" si="2256"/>
        <v>20985000</v>
      </c>
      <c r="FO238" s="38">
        <f t="shared" si="2256"/>
        <v>20985000</v>
      </c>
      <c r="FP238" s="38">
        <f t="shared" si="2256"/>
        <v>0</v>
      </c>
      <c r="FQ238" s="38">
        <f t="shared" si="2256"/>
        <v>0</v>
      </c>
      <c r="FR238" s="38">
        <f t="shared" si="2256"/>
        <v>0</v>
      </c>
      <c r="FS238" s="38">
        <f t="shared" si="2256"/>
        <v>0</v>
      </c>
      <c r="FT238" s="38">
        <f t="shared" si="2256"/>
        <v>0</v>
      </c>
      <c r="FU238" s="38">
        <f t="shared" si="2256"/>
        <v>0</v>
      </c>
      <c r="FV238" s="38">
        <f t="shared" si="2256"/>
        <v>0</v>
      </c>
      <c r="FW238" s="38">
        <f t="shared" si="2256"/>
        <v>0</v>
      </c>
      <c r="FX238" s="38">
        <f t="shared" si="2256"/>
        <v>0</v>
      </c>
      <c r="FY238" s="38">
        <f t="shared" si="2256"/>
        <v>0</v>
      </c>
      <c r="FZ238" s="38">
        <f t="shared" si="2256"/>
        <v>0</v>
      </c>
      <c r="GA238" s="38">
        <f t="shared" si="2256"/>
        <v>0</v>
      </c>
      <c r="GB238" s="38">
        <f t="shared" si="2256"/>
        <v>0</v>
      </c>
      <c r="GC238" s="38">
        <f t="shared" si="2256"/>
        <v>0</v>
      </c>
      <c r="GD238" s="38">
        <f t="shared" si="2256"/>
        <v>0</v>
      </c>
      <c r="GE238" s="38">
        <f t="shared" si="2256"/>
        <v>0</v>
      </c>
      <c r="GF238" s="38">
        <f t="shared" si="2256"/>
        <v>0</v>
      </c>
      <c r="GG238" s="38">
        <f t="shared" si="2256"/>
        <v>0</v>
      </c>
      <c r="GH238" s="38">
        <f t="shared" si="2256"/>
        <v>0</v>
      </c>
      <c r="GI238" s="38">
        <f t="shared" si="2256"/>
        <v>0</v>
      </c>
      <c r="GJ238" s="38">
        <f t="shared" si="2256"/>
        <v>0</v>
      </c>
      <c r="GK238" s="38">
        <f t="shared" si="2256"/>
        <v>0</v>
      </c>
      <c r="GL238" s="38">
        <f t="shared" si="2256"/>
        <v>0</v>
      </c>
      <c r="GM238" s="38">
        <f t="shared" si="2256"/>
        <v>0</v>
      </c>
      <c r="GN238" s="38">
        <f t="shared" si="2256"/>
        <v>0</v>
      </c>
      <c r="GO238" s="38">
        <f t="shared" si="2256"/>
        <v>0</v>
      </c>
      <c r="GP238" s="38">
        <f t="shared" si="2256"/>
        <v>0</v>
      </c>
      <c r="GQ238" s="38">
        <f t="shared" si="2256"/>
        <v>0</v>
      </c>
      <c r="GR238" s="38">
        <f t="shared" si="2256"/>
        <v>0</v>
      </c>
      <c r="GS238" s="38">
        <f t="shared" si="2256"/>
        <v>0</v>
      </c>
      <c r="GT238" s="38">
        <f t="shared" si="2256"/>
        <v>0</v>
      </c>
      <c r="GU238" s="38">
        <f t="shared" si="2256"/>
        <v>22186729.008000001</v>
      </c>
      <c r="GV238" s="38">
        <f t="shared" si="2256"/>
        <v>73000000</v>
      </c>
      <c r="GW238" s="38">
        <f t="shared" si="2256"/>
        <v>72931800</v>
      </c>
      <c r="GX238" s="38">
        <f t="shared" si="2256"/>
        <v>72931800</v>
      </c>
      <c r="GY238" s="724">
        <f t="shared" si="2256"/>
        <v>0</v>
      </c>
      <c r="GZ238" s="38">
        <f t="shared" si="2256"/>
        <v>0</v>
      </c>
      <c r="HA238" s="38">
        <f t="shared" si="2256"/>
        <v>0</v>
      </c>
      <c r="HB238" s="38">
        <f t="shared" si="2256"/>
        <v>0</v>
      </c>
      <c r="HC238" s="38">
        <f t="shared" si="2256"/>
        <v>0</v>
      </c>
      <c r="HD238" s="38">
        <f t="shared" si="2256"/>
        <v>0</v>
      </c>
      <c r="HE238" s="38">
        <f t="shared" si="2256"/>
        <v>84944362.60800001</v>
      </c>
      <c r="HF238" s="38">
        <f t="shared" si="2256"/>
        <v>72304000</v>
      </c>
      <c r="HG238" s="38">
        <f t="shared" si="2256"/>
        <v>61846800</v>
      </c>
      <c r="HH238" s="38">
        <f t="shared" si="2256"/>
        <v>61846800</v>
      </c>
      <c r="HI238" s="38">
        <f t="shared" si="2256"/>
        <v>0</v>
      </c>
      <c r="HJ238" s="38">
        <f t="shared" si="2256"/>
        <v>0</v>
      </c>
      <c r="HK238" s="38">
        <f t="shared" si="2256"/>
        <v>41913120</v>
      </c>
      <c r="HL238" s="38">
        <f t="shared" si="2256"/>
        <v>20985000</v>
      </c>
      <c r="HM238" s="38">
        <f t="shared" si="2256"/>
        <v>20985000</v>
      </c>
      <c r="HN238" s="38">
        <f t="shared" si="2256"/>
        <v>0</v>
      </c>
      <c r="HO238" s="38">
        <f t="shared" si="2256"/>
        <v>0</v>
      </c>
      <c r="HP238" s="38">
        <f t="shared" si="2256"/>
        <v>20913120</v>
      </c>
      <c r="HQ238" s="38">
        <f t="shared" si="2256"/>
        <v>12588000</v>
      </c>
      <c r="HR238" s="38">
        <f t="shared" si="2256"/>
        <v>12588000</v>
      </c>
      <c r="HS238" s="38">
        <f t="shared" si="2256"/>
        <v>0</v>
      </c>
      <c r="HT238" s="38">
        <f t="shared" si="2256"/>
        <v>0</v>
      </c>
      <c r="HU238" s="38">
        <f t="shared" si="2256"/>
        <v>0</v>
      </c>
      <c r="HV238" s="38">
        <f t="shared" si="2256"/>
        <v>0</v>
      </c>
      <c r="HW238" s="38">
        <f t="shared" si="2256"/>
        <v>0</v>
      </c>
      <c r="HX238" s="38">
        <f t="shared" si="2256"/>
        <v>0</v>
      </c>
      <c r="HY238" s="38">
        <f t="shared" si="2256"/>
        <v>0</v>
      </c>
      <c r="HZ238" s="38">
        <f t="shared" si="2256"/>
        <v>0</v>
      </c>
      <c r="IA238" s="38">
        <f t="shared" si="2256"/>
        <v>0</v>
      </c>
      <c r="IB238" s="38">
        <f t="shared" si="2256"/>
        <v>0</v>
      </c>
      <c r="IC238" s="38">
        <f t="shared" si="2256"/>
        <v>0</v>
      </c>
      <c r="ID238" s="38">
        <f t="shared" si="2256"/>
        <v>0</v>
      </c>
      <c r="IE238" s="38">
        <f t="shared" si="2256"/>
        <v>0</v>
      </c>
      <c r="IF238" s="38">
        <f t="shared" si="2256"/>
        <v>0</v>
      </c>
      <c r="IG238" s="38">
        <f t="shared" si="2256"/>
        <v>0</v>
      </c>
      <c r="IH238" s="38">
        <f t="shared" si="2256"/>
        <v>0</v>
      </c>
      <c r="II238" s="38">
        <f t="shared" si="2256"/>
        <v>0</v>
      </c>
      <c r="IJ238" s="38">
        <f t="shared" si="2256"/>
        <v>0</v>
      </c>
      <c r="IK238" s="38">
        <f t="shared" si="2256"/>
        <v>0</v>
      </c>
      <c r="IL238" s="38">
        <f t="shared" si="2256"/>
        <v>0</v>
      </c>
      <c r="IM238" s="38">
        <f t="shared" si="2256"/>
        <v>0</v>
      </c>
      <c r="IN238" s="38">
        <f t="shared" si="2256"/>
        <v>0</v>
      </c>
      <c r="IO238" s="38">
        <f t="shared" si="2256"/>
        <v>0</v>
      </c>
      <c r="IP238" s="38">
        <f t="shared" si="2256"/>
        <v>0</v>
      </c>
      <c r="IQ238" s="38">
        <f t="shared" si="2256"/>
        <v>0</v>
      </c>
      <c r="IR238" s="38">
        <f t="shared" si="2256"/>
        <v>0</v>
      </c>
      <c r="IS238" s="38">
        <f t="shared" si="2256"/>
        <v>84944362.60800001</v>
      </c>
      <c r="IT238" s="38">
        <f t="shared" si="2256"/>
        <v>135130240</v>
      </c>
      <c r="IU238" s="38">
        <f t="shared" si="2256"/>
        <v>95419800</v>
      </c>
      <c r="IV238" s="38">
        <f t="shared" si="2256"/>
        <v>95419800</v>
      </c>
      <c r="IW238" s="38">
        <f t="shared" si="2256"/>
        <v>0</v>
      </c>
    </row>
    <row r="239" spans="1:257" ht="93.75" customHeight="1" x14ac:dyDescent="0.2">
      <c r="A239" s="346"/>
      <c r="B239" s="401"/>
      <c r="C239" s="284">
        <v>27</v>
      </c>
      <c r="D239" s="316" t="s">
        <v>577</v>
      </c>
      <c r="E239" s="267" t="s">
        <v>578</v>
      </c>
      <c r="F239" s="580">
        <v>0.92</v>
      </c>
      <c r="G239" s="273">
        <v>165</v>
      </c>
      <c r="H239" s="848" t="s">
        <v>585</v>
      </c>
      <c r="I239" s="511" t="s">
        <v>586</v>
      </c>
      <c r="J239" s="611" t="s">
        <v>444</v>
      </c>
      <c r="K239" s="544">
        <v>2</v>
      </c>
      <c r="L239" s="561" t="s">
        <v>58</v>
      </c>
      <c r="M239" s="558">
        <v>12</v>
      </c>
      <c r="N239" s="558">
        <v>12</v>
      </c>
      <c r="O239" s="559">
        <v>12</v>
      </c>
      <c r="P239" s="569">
        <v>12</v>
      </c>
      <c r="Q239" s="567">
        <v>12</v>
      </c>
      <c r="R239" s="275"/>
      <c r="S239" s="565">
        <v>12</v>
      </c>
      <c r="T239" s="567">
        <v>12</v>
      </c>
      <c r="U239" s="567"/>
      <c r="V239" s="565">
        <v>12</v>
      </c>
      <c r="W239" s="567">
        <v>12</v>
      </c>
      <c r="X239" s="596"/>
      <c r="Y239" s="838">
        <v>12</v>
      </c>
      <c r="Z239" s="612">
        <f>BM239/BM238</f>
        <v>1</v>
      </c>
      <c r="AA239" s="272">
        <v>3</v>
      </c>
      <c r="AB239" s="355" t="s">
        <v>455</v>
      </c>
      <c r="AC239" s="72"/>
      <c r="AD239" s="47"/>
      <c r="AE239" s="48"/>
      <c r="AF239" s="48"/>
      <c r="AG239" s="46">
        <v>20304000</v>
      </c>
      <c r="AH239" s="42">
        <v>20304000</v>
      </c>
      <c r="AI239" s="47">
        <v>9900000</v>
      </c>
      <c r="AJ239" s="47">
        <v>9900000</v>
      </c>
      <c r="AK239" s="72"/>
      <c r="AL239" s="47"/>
      <c r="AM239" s="47"/>
      <c r="AN239" s="47"/>
      <c r="AO239" s="72"/>
      <c r="AP239" s="47"/>
      <c r="AQ239" s="47"/>
      <c r="AR239" s="47"/>
      <c r="AS239" s="72"/>
      <c r="AT239" s="47"/>
      <c r="AU239" s="48"/>
      <c r="AV239" s="48"/>
      <c r="AW239" s="72"/>
      <c r="AX239" s="47"/>
      <c r="AY239" s="47"/>
      <c r="AZ239" s="47"/>
      <c r="BA239" s="72"/>
      <c r="BB239" s="47"/>
      <c r="BC239" s="47"/>
      <c r="BD239" s="47"/>
      <c r="BE239" s="72"/>
      <c r="BF239" s="47"/>
      <c r="BG239" s="48"/>
      <c r="BH239" s="48"/>
      <c r="BI239" s="72"/>
      <c r="BJ239" s="47"/>
      <c r="BK239" s="47"/>
      <c r="BL239" s="47"/>
      <c r="BM239" s="40">
        <f>+AC239+AG239+AK239+AO239+AS239+AW239+BA239+BE239+BI239</f>
        <v>20304000</v>
      </c>
      <c r="BN239" s="41">
        <f>AD239+AH239+AL239+AP239+AT239+AX239+BB239+BF239+BJ239</f>
        <v>20304000</v>
      </c>
      <c r="BO239" s="41">
        <f>AE239+AI239+AM239+AQ239+AU239+AY239+BC239+BG239+BK239</f>
        <v>9900000</v>
      </c>
      <c r="BP239" s="41">
        <f>AF239+AJ239+AN239+AR239+AV239+AZ239+BD239+BH239+BL239</f>
        <v>9900000</v>
      </c>
      <c r="BQ239" s="87"/>
      <c r="BR239" s="87"/>
      <c r="BS239" s="87"/>
      <c r="BT239" s="87"/>
      <c r="BU239" s="88">
        <v>20913120</v>
      </c>
      <c r="BV239" s="86"/>
      <c r="BW239" s="87"/>
      <c r="BX239" s="87"/>
      <c r="BY239" s="87"/>
      <c r="BZ239" s="87"/>
      <c r="CA239" s="86">
        <v>20913120</v>
      </c>
      <c r="CB239" s="86"/>
      <c r="CC239" s="86"/>
      <c r="CD239" s="86"/>
      <c r="CE239" s="87"/>
      <c r="CF239" s="86"/>
      <c r="CG239" s="86"/>
      <c r="CH239" s="86"/>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2">
        <f>BQ239+BU239+BZ239+CE239+CI239+CM239+CQ239+CV239+DA239</f>
        <v>20913120</v>
      </c>
      <c r="DF239" s="102">
        <f>BR239+BV239+CA239+CF239+CJ239+CN239+CR239+CW239+DB239</f>
        <v>20913120</v>
      </c>
      <c r="DG239" s="102">
        <f>BS239+BW239+CB239+CG239+CK239+CO239+CS239+CX239+DC239</f>
        <v>0</v>
      </c>
      <c r="DH239" s="102">
        <f>BT239+BX239+CC239+CH239+CL239+CP239+CT239+CY239+DD239</f>
        <v>0</v>
      </c>
      <c r="DI239" s="102"/>
      <c r="DJ239" s="88"/>
      <c r="DK239" s="57"/>
      <c r="DL239" s="88"/>
      <c r="DM239" s="88"/>
      <c r="DN239" s="88">
        <v>21540513.600000001</v>
      </c>
      <c r="DO239" s="88"/>
      <c r="DP239" s="88"/>
      <c r="DQ239" s="88"/>
      <c r="DR239" s="88"/>
      <c r="DS239" s="88"/>
      <c r="DT239" s="818"/>
      <c r="DU239" s="818"/>
      <c r="DV239" s="818"/>
      <c r="DW239" s="88"/>
      <c r="DX239" s="88"/>
      <c r="DY239" s="788">
        <v>20913120</v>
      </c>
      <c r="DZ239" s="788">
        <v>12588000</v>
      </c>
      <c r="EA239" s="788">
        <v>12588000</v>
      </c>
      <c r="EB239" s="88"/>
      <c r="EC239" s="88"/>
      <c r="ED239" s="88"/>
      <c r="EE239" s="88"/>
      <c r="EF239" s="88"/>
      <c r="EG239" s="88"/>
      <c r="EH239" s="88"/>
      <c r="EI239" s="88"/>
      <c r="EJ239" s="88"/>
      <c r="EK239" s="88"/>
      <c r="EL239" s="88"/>
      <c r="EM239" s="88"/>
      <c r="EN239" s="88"/>
      <c r="EO239" s="88"/>
      <c r="EP239" s="88"/>
      <c r="EQ239" s="88"/>
      <c r="ER239" s="88"/>
      <c r="ES239" s="88"/>
      <c r="ET239" s="87"/>
      <c r="EU239" s="87"/>
      <c r="EV239" s="87"/>
      <c r="EW239" s="82">
        <f>DJ239+DN239+DS239+DX239+EB239+EF239+EJ239+EN239+ES239</f>
        <v>21540513.600000001</v>
      </c>
      <c r="EX239" s="90">
        <f>DK239+DO239+DT239+DY239+EC239+EG239+EK239+EO239+ET239</f>
        <v>20913120</v>
      </c>
      <c r="EY239" s="90">
        <f>DL239+DP239+DU239+DZ239+ED239+EH239+EL239+EP239+EU239</f>
        <v>12588000</v>
      </c>
      <c r="EZ239" s="90">
        <f>DM239+DQ239+DV239+EA239+EE239+EI239+EM239+EQ239+EV239</f>
        <v>12588000</v>
      </c>
      <c r="FA239" s="173"/>
      <c r="FB239" s="87"/>
      <c r="FC239" s="88"/>
      <c r="FD239" s="88"/>
      <c r="FE239" s="88"/>
      <c r="FF239" s="133"/>
      <c r="FG239" s="87">
        <v>22186729.008000001</v>
      </c>
      <c r="FH239" s="87">
        <v>52000000</v>
      </c>
      <c r="FI239" s="87">
        <v>51946800</v>
      </c>
      <c r="FJ239" s="87">
        <v>51946800</v>
      </c>
      <c r="FK239" s="87"/>
      <c r="FL239" s="87"/>
      <c r="FM239" s="87">
        <v>21000000</v>
      </c>
      <c r="FN239" s="87">
        <v>20985000</v>
      </c>
      <c r="FO239" s="87">
        <v>20985000</v>
      </c>
      <c r="FP239" s="87"/>
      <c r="FQ239" s="87"/>
      <c r="FR239" s="87"/>
      <c r="FS239" s="87"/>
      <c r="FT239" s="87"/>
      <c r="FU239" s="87"/>
      <c r="FV239" s="87"/>
      <c r="FW239" s="87"/>
      <c r="FX239" s="87"/>
      <c r="FY239" s="87"/>
      <c r="FZ239" s="87"/>
      <c r="GA239" s="87"/>
      <c r="GB239" s="87"/>
      <c r="GC239" s="87"/>
      <c r="GD239" s="87"/>
      <c r="GE239" s="87"/>
      <c r="GF239" s="87"/>
      <c r="GG239" s="87"/>
      <c r="GH239" s="87"/>
      <c r="GI239" s="87"/>
      <c r="GJ239" s="87"/>
      <c r="GK239" s="87"/>
      <c r="GL239" s="87"/>
      <c r="GM239" s="87"/>
      <c r="GN239" s="87"/>
      <c r="GO239" s="87"/>
      <c r="GP239" s="87"/>
      <c r="GQ239" s="87"/>
      <c r="GR239" s="87"/>
      <c r="GS239" s="87"/>
      <c r="GT239" s="87"/>
      <c r="GU239" s="82">
        <f>FB239+FG239+FL239+FQ239+FV239+GA239+GF239+GK239+GP239</f>
        <v>22186729.008000001</v>
      </c>
      <c r="GV239" s="82">
        <f>FC239+FH239+FM239+FR239+FW239+GB239+GG239+GL239+GQ239</f>
        <v>73000000</v>
      </c>
      <c r="GW239" s="82">
        <f>FD239+FI239+FN239+FS239+FX239+GC239+GH239+GM239+GR239</f>
        <v>72931800</v>
      </c>
      <c r="GX239" s="82">
        <f>FE239+FJ239+FO239+FT239+FY239+GD239+GI239+GN239+GS239</f>
        <v>72931800</v>
      </c>
      <c r="GY239" s="792">
        <f>FF239+FK239+FP239+FU239+FZ239+GE239+GJ239+GO239+GT239</f>
        <v>0</v>
      </c>
      <c r="GZ239" s="792">
        <f>AC239+BQ239+DJ239+FB239</f>
        <v>0</v>
      </c>
      <c r="HA239" s="792">
        <f>AD239+BR239+DK239+FC239</f>
        <v>0</v>
      </c>
      <c r="HB239" s="792">
        <f>AE239+BS239+DL239+FD239</f>
        <v>0</v>
      </c>
      <c r="HC239" s="792">
        <f>AF239+BT239+DM239+FE239</f>
        <v>0</v>
      </c>
      <c r="HD239" s="792">
        <f>FF239</f>
        <v>0</v>
      </c>
      <c r="HE239" s="792">
        <f>AG239+BU239+DN239+FG239</f>
        <v>84944362.60800001</v>
      </c>
      <c r="HF239" s="792">
        <f>AH239+BV239+DO239+FH239</f>
        <v>72304000</v>
      </c>
      <c r="HG239" s="792">
        <f>AI239+BW239+DP239+FI239</f>
        <v>61846800</v>
      </c>
      <c r="HH239" s="792">
        <f>AJ239+BX239+DQ239+FJ239</f>
        <v>61846800</v>
      </c>
      <c r="HI239" s="792">
        <f>BY239+DR239+FK239</f>
        <v>0</v>
      </c>
      <c r="HJ239" s="792">
        <f>AK239+BZ239+DS239+FL239</f>
        <v>0</v>
      </c>
      <c r="HK239" s="792">
        <f>AL239+CA239+DT239+FM239</f>
        <v>41913120</v>
      </c>
      <c r="HL239" s="792">
        <f>AM239+CB239+DU239+FN239</f>
        <v>20985000</v>
      </c>
      <c r="HM239" s="792">
        <f>AN239+CC239+DV239+FO239</f>
        <v>20985000</v>
      </c>
      <c r="HN239" s="792">
        <f>CD239+DW239+FP239</f>
        <v>0</v>
      </c>
      <c r="HO239" s="792">
        <f>AO239+CE239+DX239+FQ239</f>
        <v>0</v>
      </c>
      <c r="HP239" s="792">
        <f>AP239+CF239+DY239+FR239</f>
        <v>20913120</v>
      </c>
      <c r="HQ239" s="792">
        <f>AQ239+CG239+DZ239+FS239</f>
        <v>12588000</v>
      </c>
      <c r="HR239" s="792">
        <f>FT239+EA239+CH239+AR239</f>
        <v>12588000</v>
      </c>
      <c r="HS239" s="792">
        <f>FU239</f>
        <v>0</v>
      </c>
      <c r="HT239" s="792">
        <f>AS239+CI239+EB239+FV239</f>
        <v>0</v>
      </c>
      <c r="HU239" s="792">
        <f>AT239+CJ239+EC239+FW239</f>
        <v>0</v>
      </c>
      <c r="HV239" s="792">
        <f>AU239+CK239+ED239+FX239</f>
        <v>0</v>
      </c>
      <c r="HW239" s="792">
        <f>AV239+CL239+EE239+FY239</f>
        <v>0</v>
      </c>
      <c r="HX239" s="792">
        <f>FZ239</f>
        <v>0</v>
      </c>
      <c r="HY239" s="792">
        <f>AW239+CM239+EF239+GA239</f>
        <v>0</v>
      </c>
      <c r="HZ239" s="792">
        <f>AX239+CN239+EG239+GB239</f>
        <v>0</v>
      </c>
      <c r="IA239" s="792">
        <f>AY239+CO239+EH239+GC239</f>
        <v>0</v>
      </c>
      <c r="IB239" s="792">
        <f>AZ239+CP239+EI239+GD239</f>
        <v>0</v>
      </c>
      <c r="IC239" s="792">
        <f>GE239</f>
        <v>0</v>
      </c>
      <c r="ID239" s="792">
        <f>BA239+CQ239+EJ239+GF239</f>
        <v>0</v>
      </c>
      <c r="IE239" s="792">
        <f>BB239+CR239+EK239+GG239</f>
        <v>0</v>
      </c>
      <c r="IF239" s="792">
        <f>BC239+CS239+EL239+GH239</f>
        <v>0</v>
      </c>
      <c r="IG239" s="792">
        <f>BD239+CT239+EM239+GI239</f>
        <v>0</v>
      </c>
      <c r="IH239" s="792">
        <f>CU239+GJ239</f>
        <v>0</v>
      </c>
      <c r="II239" s="792">
        <f>BE239+CV239+EN239+GK239</f>
        <v>0</v>
      </c>
      <c r="IJ239" s="792">
        <f>BF239+CW239+EO239+GL239</f>
        <v>0</v>
      </c>
      <c r="IK239" s="792">
        <f>BG239+CX239+EP239+GM239</f>
        <v>0</v>
      </c>
      <c r="IL239" s="792">
        <f>GN239+EQ239+CY239+BH239</f>
        <v>0</v>
      </c>
      <c r="IM239" s="792">
        <f>CZ239+ER239+GO239</f>
        <v>0</v>
      </c>
      <c r="IN239" s="792">
        <f>BI239+DA239+ES239+GP239</f>
        <v>0</v>
      </c>
      <c r="IO239" s="792"/>
      <c r="IP239" s="792"/>
      <c r="IQ239" s="792"/>
      <c r="IR239" s="792"/>
      <c r="IS239" s="792">
        <f>GZ239+HE239+HJ239+HO239+HT239+HY239+ID239+II239+IN239</f>
        <v>84944362.60800001</v>
      </c>
      <c r="IT239" s="792">
        <f>HA239+HF239+HK239+HP239+HU239+HZ239+IE239+IJ239+IO239</f>
        <v>135130240</v>
      </c>
      <c r="IU239" s="792">
        <f>HB239+HG239+HL239+HQ239+HV239+IA239+IF239+IK239+IP239</f>
        <v>95419800</v>
      </c>
      <c r="IV239" s="792">
        <f>HC239+HH239+HM239+HR239+HW239+IB239+IG239+IL239+IQ239</f>
        <v>95419800</v>
      </c>
      <c r="IW239" s="793">
        <f>HD239+HI239+HN239+HS239+HX239+IC239+IH239+IM239+IR239</f>
        <v>0</v>
      </c>
    </row>
    <row r="240" spans="1:257" ht="24.75" customHeight="1" x14ac:dyDescent="0.2">
      <c r="A240" s="346"/>
      <c r="B240" s="616">
        <v>14</v>
      </c>
      <c r="C240" s="344" t="s">
        <v>587</v>
      </c>
      <c r="D240" s="617"/>
      <c r="E240" s="617"/>
      <c r="F240" s="617"/>
      <c r="G240" s="345"/>
      <c r="H240" s="345"/>
      <c r="I240" s="345"/>
      <c r="J240" s="345"/>
      <c r="K240" s="345"/>
      <c r="L240" s="345"/>
      <c r="M240" s="345"/>
      <c r="N240" s="345"/>
      <c r="O240" s="345"/>
      <c r="P240" s="345"/>
      <c r="Q240" s="345"/>
      <c r="R240" s="345"/>
      <c r="S240" s="345"/>
      <c r="T240" s="345"/>
      <c r="U240" s="345"/>
      <c r="V240" s="345"/>
      <c r="W240" s="345"/>
      <c r="X240" s="345"/>
      <c r="Y240" s="751"/>
      <c r="Z240" s="345"/>
      <c r="AA240" s="345"/>
      <c r="AB240" s="345"/>
      <c r="AC240" s="37">
        <f t="shared" ref="AC240:CN240" si="2257">AC241+AC245+AC247+AC251+AC254</f>
        <v>0</v>
      </c>
      <c r="AD240" s="37">
        <f t="shared" si="2257"/>
        <v>0</v>
      </c>
      <c r="AE240" s="37">
        <f t="shared" si="2257"/>
        <v>0</v>
      </c>
      <c r="AF240" s="37">
        <f t="shared" si="2257"/>
        <v>0</v>
      </c>
      <c r="AG240" s="37">
        <f t="shared" si="2257"/>
        <v>4620095942</v>
      </c>
      <c r="AH240" s="37">
        <f t="shared" si="2257"/>
        <v>6456847097</v>
      </c>
      <c r="AI240" s="37">
        <f t="shared" si="2257"/>
        <v>3511172309</v>
      </c>
      <c r="AJ240" s="37">
        <f t="shared" si="2257"/>
        <v>2641172309</v>
      </c>
      <c r="AK240" s="37">
        <f t="shared" si="2257"/>
        <v>310000000</v>
      </c>
      <c r="AL240" s="37">
        <f t="shared" si="2257"/>
        <v>310000000</v>
      </c>
      <c r="AM240" s="37">
        <f t="shared" si="2257"/>
        <v>310000000</v>
      </c>
      <c r="AN240" s="37">
        <f t="shared" si="2257"/>
        <v>310000000</v>
      </c>
      <c r="AO240" s="37">
        <f t="shared" si="2257"/>
        <v>1159946856</v>
      </c>
      <c r="AP240" s="37">
        <f t="shared" si="2257"/>
        <v>1420369214</v>
      </c>
      <c r="AQ240" s="37">
        <f t="shared" si="2257"/>
        <v>1113611691</v>
      </c>
      <c r="AR240" s="37">
        <f t="shared" si="2257"/>
        <v>749348680</v>
      </c>
      <c r="AS240" s="37">
        <f t="shared" si="2257"/>
        <v>0</v>
      </c>
      <c r="AT240" s="37">
        <f t="shared" si="2257"/>
        <v>0</v>
      </c>
      <c r="AU240" s="37">
        <f t="shared" si="2257"/>
        <v>0</v>
      </c>
      <c r="AV240" s="37">
        <f t="shared" si="2257"/>
        <v>0</v>
      </c>
      <c r="AW240" s="37">
        <f t="shared" si="2257"/>
        <v>0</v>
      </c>
      <c r="AX240" s="37">
        <f t="shared" si="2257"/>
        <v>0</v>
      </c>
      <c r="AY240" s="37">
        <f t="shared" si="2257"/>
        <v>0</v>
      </c>
      <c r="AZ240" s="37">
        <f t="shared" si="2257"/>
        <v>0</v>
      </c>
      <c r="BA240" s="37">
        <f t="shared" si="2257"/>
        <v>0</v>
      </c>
      <c r="BB240" s="37">
        <f t="shared" si="2257"/>
        <v>0</v>
      </c>
      <c r="BC240" s="37">
        <f t="shared" si="2257"/>
        <v>0</v>
      </c>
      <c r="BD240" s="37">
        <f t="shared" si="2257"/>
        <v>0</v>
      </c>
      <c r="BE240" s="37">
        <f t="shared" si="2257"/>
        <v>7882699266</v>
      </c>
      <c r="BF240" s="37">
        <f t="shared" si="2257"/>
        <v>10609236816</v>
      </c>
      <c r="BG240" s="37">
        <f t="shared" si="2257"/>
        <v>9958568759</v>
      </c>
      <c r="BH240" s="37">
        <f t="shared" si="2257"/>
        <v>8423363113</v>
      </c>
      <c r="BI240" s="37">
        <f t="shared" si="2257"/>
        <v>0</v>
      </c>
      <c r="BJ240" s="37">
        <f t="shared" si="2257"/>
        <v>0</v>
      </c>
      <c r="BK240" s="37">
        <f t="shared" si="2257"/>
        <v>0</v>
      </c>
      <c r="BL240" s="37">
        <f t="shared" si="2257"/>
        <v>0</v>
      </c>
      <c r="BM240" s="37">
        <f t="shared" si="2257"/>
        <v>13972742064</v>
      </c>
      <c r="BN240" s="37">
        <f t="shared" si="2257"/>
        <v>18796453127</v>
      </c>
      <c r="BO240" s="37">
        <f t="shared" si="2257"/>
        <v>14893352759</v>
      </c>
      <c r="BP240" s="37">
        <f t="shared" si="2257"/>
        <v>12123884102</v>
      </c>
      <c r="BQ240" s="37">
        <f t="shared" si="2257"/>
        <v>0</v>
      </c>
      <c r="BR240" s="37">
        <f t="shared" si="2257"/>
        <v>0</v>
      </c>
      <c r="BS240" s="37">
        <f t="shared" si="2257"/>
        <v>0</v>
      </c>
      <c r="BT240" s="37">
        <f t="shared" si="2257"/>
        <v>0</v>
      </c>
      <c r="BU240" s="37">
        <f t="shared" si="2257"/>
        <v>4134875595.7799997</v>
      </c>
      <c r="BV240" s="37">
        <f t="shared" si="2257"/>
        <v>8636521107</v>
      </c>
      <c r="BW240" s="37">
        <f t="shared" si="2257"/>
        <v>8226705708</v>
      </c>
      <c r="BX240" s="37">
        <f t="shared" si="2257"/>
        <v>8214705708</v>
      </c>
      <c r="BY240" s="37">
        <f t="shared" si="2257"/>
        <v>85423541</v>
      </c>
      <c r="BZ240" s="37">
        <f t="shared" si="2257"/>
        <v>300000000</v>
      </c>
      <c r="CA240" s="37">
        <f t="shared" si="2257"/>
        <v>5154087112</v>
      </c>
      <c r="CB240" s="37">
        <f t="shared" si="2257"/>
        <v>4237317118</v>
      </c>
      <c r="CC240" s="37">
        <f t="shared" si="2257"/>
        <v>4222317028</v>
      </c>
      <c r="CD240" s="37">
        <f t="shared" si="2257"/>
        <v>543294497.85000002</v>
      </c>
      <c r="CE240" s="37">
        <f t="shared" si="2257"/>
        <v>0</v>
      </c>
      <c r="CF240" s="37">
        <f t="shared" si="2257"/>
        <v>1041292626</v>
      </c>
      <c r="CG240" s="37">
        <f t="shared" si="2257"/>
        <v>658816635</v>
      </c>
      <c r="CH240" s="37">
        <f t="shared" si="2257"/>
        <v>601773635</v>
      </c>
      <c r="CI240" s="37">
        <f t="shared" si="2257"/>
        <v>0</v>
      </c>
      <c r="CJ240" s="37">
        <f t="shared" si="2257"/>
        <v>0</v>
      </c>
      <c r="CK240" s="37">
        <f t="shared" si="2257"/>
        <v>0</v>
      </c>
      <c r="CL240" s="37">
        <f t="shared" si="2257"/>
        <v>0</v>
      </c>
      <c r="CM240" s="37">
        <f t="shared" si="2257"/>
        <v>0</v>
      </c>
      <c r="CN240" s="37">
        <f t="shared" si="2257"/>
        <v>0</v>
      </c>
      <c r="CO240" s="37">
        <f t="shared" ref="CO240:EV240" si="2258">CO241+CO245+CO247+CO251+CO254</f>
        <v>0</v>
      </c>
      <c r="CP240" s="37">
        <f t="shared" si="2258"/>
        <v>0</v>
      </c>
      <c r="CQ240" s="37">
        <f t="shared" si="2258"/>
        <v>0</v>
      </c>
      <c r="CR240" s="37">
        <f t="shared" si="2258"/>
        <v>0</v>
      </c>
      <c r="CS240" s="37">
        <f t="shared" si="2258"/>
        <v>0</v>
      </c>
      <c r="CT240" s="37">
        <f t="shared" si="2258"/>
        <v>0</v>
      </c>
      <c r="CU240" s="37">
        <f t="shared" si="2258"/>
        <v>0</v>
      </c>
      <c r="CV240" s="37">
        <f t="shared" si="2258"/>
        <v>7334790933</v>
      </c>
      <c r="CW240" s="37">
        <f t="shared" si="2258"/>
        <v>10050013964</v>
      </c>
      <c r="CX240" s="37">
        <f t="shared" si="2258"/>
        <v>9521853383</v>
      </c>
      <c r="CY240" s="37">
        <f t="shared" si="2258"/>
        <v>8864203383</v>
      </c>
      <c r="CZ240" s="37">
        <f t="shared" si="2258"/>
        <v>95307757</v>
      </c>
      <c r="DA240" s="37">
        <f t="shared" si="2258"/>
        <v>0</v>
      </c>
      <c r="DB240" s="37">
        <f t="shared" si="2258"/>
        <v>0</v>
      </c>
      <c r="DC240" s="37">
        <f t="shared" si="2258"/>
        <v>0</v>
      </c>
      <c r="DD240" s="37">
        <f t="shared" si="2258"/>
        <v>0</v>
      </c>
      <c r="DE240" s="37">
        <f t="shared" si="2258"/>
        <v>11769666528.780001</v>
      </c>
      <c r="DF240" s="37">
        <f t="shared" si="2258"/>
        <v>24881914809</v>
      </c>
      <c r="DG240" s="37">
        <f t="shared" si="2258"/>
        <v>22644692844</v>
      </c>
      <c r="DH240" s="37">
        <f t="shared" si="2258"/>
        <v>21902999754</v>
      </c>
      <c r="DI240" s="37">
        <f t="shared" si="2258"/>
        <v>724025795.85000002</v>
      </c>
      <c r="DJ240" s="37">
        <f t="shared" si="2258"/>
        <v>0</v>
      </c>
      <c r="DK240" s="37">
        <f t="shared" si="2258"/>
        <v>0</v>
      </c>
      <c r="DL240" s="37">
        <f t="shared" si="2258"/>
        <v>0</v>
      </c>
      <c r="DM240" s="37">
        <f t="shared" si="2258"/>
        <v>0</v>
      </c>
      <c r="DN240" s="37">
        <f t="shared" si="2258"/>
        <v>4258921863.6533999</v>
      </c>
      <c r="DO240" s="37">
        <f t="shared" si="2258"/>
        <v>1215706200</v>
      </c>
      <c r="DP240" s="37">
        <f t="shared" si="2258"/>
        <v>593674240</v>
      </c>
      <c r="DQ240" s="37">
        <f t="shared" si="2258"/>
        <v>593674240</v>
      </c>
      <c r="DR240" s="37">
        <f t="shared" si="2258"/>
        <v>0</v>
      </c>
      <c r="DS240" s="37">
        <f t="shared" si="2258"/>
        <v>150000000</v>
      </c>
      <c r="DT240" s="37">
        <f t="shared" si="2258"/>
        <v>1671238455</v>
      </c>
      <c r="DU240" s="37">
        <f t="shared" si="2258"/>
        <v>1422294689</v>
      </c>
      <c r="DV240" s="37">
        <f t="shared" si="2258"/>
        <v>1418905597</v>
      </c>
      <c r="DW240" s="37">
        <f t="shared" si="2258"/>
        <v>15000000</v>
      </c>
      <c r="DX240" s="37">
        <f t="shared" si="2258"/>
        <v>0</v>
      </c>
      <c r="DY240" s="37">
        <f t="shared" si="2258"/>
        <v>14107753403</v>
      </c>
      <c r="DZ240" s="37">
        <f t="shared" si="2258"/>
        <v>12671526589</v>
      </c>
      <c r="EA240" s="37">
        <f t="shared" si="2258"/>
        <v>12671526589</v>
      </c>
      <c r="EB240" s="37">
        <f t="shared" si="2258"/>
        <v>0</v>
      </c>
      <c r="EC240" s="37">
        <f t="shared" si="2258"/>
        <v>0</v>
      </c>
      <c r="ED240" s="37">
        <f t="shared" si="2258"/>
        <v>0</v>
      </c>
      <c r="EE240" s="37">
        <f t="shared" si="2258"/>
        <v>0</v>
      </c>
      <c r="EF240" s="37">
        <f t="shared" si="2258"/>
        <v>0</v>
      </c>
      <c r="EG240" s="37">
        <f t="shared" si="2258"/>
        <v>0</v>
      </c>
      <c r="EH240" s="37">
        <f t="shared" si="2258"/>
        <v>0</v>
      </c>
      <c r="EI240" s="37">
        <f t="shared" si="2258"/>
        <v>0</v>
      </c>
      <c r="EJ240" s="37">
        <f t="shared" si="2258"/>
        <v>0</v>
      </c>
      <c r="EK240" s="37">
        <f t="shared" si="2258"/>
        <v>0</v>
      </c>
      <c r="EL240" s="37">
        <f t="shared" si="2258"/>
        <v>0</v>
      </c>
      <c r="EM240" s="37">
        <f t="shared" si="2258"/>
        <v>0</v>
      </c>
      <c r="EN240" s="37">
        <f t="shared" si="2258"/>
        <v>7554834662</v>
      </c>
      <c r="EO240" s="37">
        <f t="shared" si="2258"/>
        <v>8361380435</v>
      </c>
      <c r="EP240" s="37">
        <f t="shared" si="2258"/>
        <v>7901700459</v>
      </c>
      <c r="EQ240" s="37">
        <f t="shared" si="2258"/>
        <v>7244700459</v>
      </c>
      <c r="ER240" s="37">
        <f t="shared" si="2258"/>
        <v>0</v>
      </c>
      <c r="ES240" s="37">
        <f t="shared" si="2258"/>
        <v>0</v>
      </c>
      <c r="ET240" s="37">
        <f t="shared" si="2258"/>
        <v>0</v>
      </c>
      <c r="EU240" s="37">
        <f t="shared" si="2258"/>
        <v>0</v>
      </c>
      <c r="EV240" s="37">
        <f t="shared" si="2258"/>
        <v>0</v>
      </c>
      <c r="EW240" s="37">
        <f t="shared" ref="EW240" si="2259">EW241+EW245+EW247+EW251+EW254</f>
        <v>11963756525.653402</v>
      </c>
      <c r="EX240" s="37">
        <f t="shared" ref="EX240:GY240" si="2260">EX241+EX245+EX247+EX251+EX254</f>
        <v>25356078493</v>
      </c>
      <c r="EY240" s="37">
        <f t="shared" si="2260"/>
        <v>22589195977</v>
      </c>
      <c r="EZ240" s="37">
        <f t="shared" si="2260"/>
        <v>21928806885</v>
      </c>
      <c r="FA240" s="37">
        <f t="shared" si="2260"/>
        <v>15000000</v>
      </c>
      <c r="FB240" s="37">
        <f t="shared" si="2260"/>
        <v>0</v>
      </c>
      <c r="FC240" s="37">
        <f t="shared" si="2260"/>
        <v>0</v>
      </c>
      <c r="FD240" s="37">
        <f t="shared" si="2260"/>
        <v>0</v>
      </c>
      <c r="FE240" s="37">
        <f t="shared" si="2260"/>
        <v>0</v>
      </c>
      <c r="FF240" s="37">
        <f t="shared" si="2260"/>
        <v>0</v>
      </c>
      <c r="FG240" s="37">
        <f t="shared" si="2260"/>
        <v>4386689519.4150028</v>
      </c>
      <c r="FH240" s="37">
        <f t="shared" si="2260"/>
        <v>1242660616</v>
      </c>
      <c r="FI240" s="37">
        <f t="shared" si="2260"/>
        <v>959964067</v>
      </c>
      <c r="FJ240" s="37">
        <f t="shared" si="2260"/>
        <v>959964067</v>
      </c>
      <c r="FK240" s="37">
        <f t="shared" si="2260"/>
        <v>0</v>
      </c>
      <c r="FL240" s="37">
        <f t="shared" si="2260"/>
        <v>50000000</v>
      </c>
      <c r="FM240" s="37">
        <f t="shared" si="2260"/>
        <v>845201641</v>
      </c>
      <c r="FN240" s="37">
        <f t="shared" si="2260"/>
        <v>825829399</v>
      </c>
      <c r="FO240" s="37">
        <f t="shared" si="2260"/>
        <v>825829399</v>
      </c>
      <c r="FP240" s="37">
        <f t="shared" si="2260"/>
        <v>0</v>
      </c>
      <c r="FQ240" s="37">
        <f t="shared" si="2260"/>
        <v>0</v>
      </c>
      <c r="FR240" s="37">
        <f t="shared" si="2260"/>
        <v>7545143562.6900005</v>
      </c>
      <c r="FS240" s="37">
        <f t="shared" si="2260"/>
        <v>7482648019</v>
      </c>
      <c r="FT240" s="37">
        <f t="shared" si="2260"/>
        <v>7482648019</v>
      </c>
      <c r="FU240" s="37">
        <f t="shared" si="2260"/>
        <v>0</v>
      </c>
      <c r="FV240" s="37">
        <f t="shared" si="2260"/>
        <v>0</v>
      </c>
      <c r="FW240" s="37">
        <f t="shared" si="2260"/>
        <v>0</v>
      </c>
      <c r="FX240" s="37">
        <f t="shared" si="2260"/>
        <v>0</v>
      </c>
      <c r="FY240" s="37">
        <f t="shared" si="2260"/>
        <v>0</v>
      </c>
      <c r="FZ240" s="37">
        <f t="shared" si="2260"/>
        <v>0</v>
      </c>
      <c r="GA240" s="37">
        <f t="shared" si="2260"/>
        <v>0</v>
      </c>
      <c r="GB240" s="37">
        <f t="shared" si="2260"/>
        <v>0</v>
      </c>
      <c r="GC240" s="37">
        <f t="shared" si="2260"/>
        <v>0</v>
      </c>
      <c r="GD240" s="37">
        <f t="shared" si="2260"/>
        <v>0</v>
      </c>
      <c r="GE240" s="37">
        <f t="shared" si="2260"/>
        <v>0</v>
      </c>
      <c r="GF240" s="37">
        <f t="shared" si="2260"/>
        <v>0</v>
      </c>
      <c r="GG240" s="37">
        <f t="shared" si="2260"/>
        <v>0</v>
      </c>
      <c r="GH240" s="37">
        <f t="shared" si="2260"/>
        <v>0</v>
      </c>
      <c r="GI240" s="37">
        <f t="shared" si="2260"/>
        <v>0</v>
      </c>
      <c r="GJ240" s="37">
        <f t="shared" si="2260"/>
        <v>0</v>
      </c>
      <c r="GK240" s="37">
        <f t="shared" si="2260"/>
        <v>7781479701</v>
      </c>
      <c r="GL240" s="37">
        <f t="shared" si="2260"/>
        <v>10331621553</v>
      </c>
      <c r="GM240" s="37">
        <f t="shared" si="2260"/>
        <v>10324331553</v>
      </c>
      <c r="GN240" s="37">
        <f t="shared" si="2260"/>
        <v>10324331553</v>
      </c>
      <c r="GO240" s="37">
        <f t="shared" si="2260"/>
        <v>0</v>
      </c>
      <c r="GP240" s="37">
        <f t="shared" si="2260"/>
        <v>0</v>
      </c>
      <c r="GQ240" s="37">
        <f t="shared" si="2260"/>
        <v>0</v>
      </c>
      <c r="GR240" s="37">
        <f t="shared" si="2260"/>
        <v>0</v>
      </c>
      <c r="GS240" s="37">
        <f t="shared" si="2260"/>
        <v>0</v>
      </c>
      <c r="GT240" s="37">
        <f t="shared" si="2260"/>
        <v>0</v>
      </c>
      <c r="GU240" s="37">
        <f t="shared" si="2260"/>
        <v>12218169220.415003</v>
      </c>
      <c r="GV240" s="37">
        <f t="shared" si="2260"/>
        <v>19964627372.690002</v>
      </c>
      <c r="GW240" s="37">
        <f t="shared" si="2260"/>
        <v>19592773038</v>
      </c>
      <c r="GX240" s="37">
        <f t="shared" si="2260"/>
        <v>19592773038</v>
      </c>
      <c r="GY240" s="961">
        <f t="shared" si="2260"/>
        <v>0</v>
      </c>
      <c r="GZ240" s="37">
        <f t="shared" ref="GZ240:IW240" si="2261">GZ241+GZ245+GZ247+GZ251+GZ254</f>
        <v>0</v>
      </c>
      <c r="HA240" s="37">
        <f t="shared" si="2261"/>
        <v>0</v>
      </c>
      <c r="HB240" s="37">
        <f t="shared" si="2261"/>
        <v>0</v>
      </c>
      <c r="HC240" s="37">
        <f t="shared" si="2261"/>
        <v>0</v>
      </c>
      <c r="HD240" s="37">
        <f t="shared" si="2261"/>
        <v>0</v>
      </c>
      <c r="HE240" s="37">
        <f t="shared" si="2261"/>
        <v>17400582920.8484</v>
      </c>
      <c r="HF240" s="37">
        <f t="shared" si="2261"/>
        <v>17551735020</v>
      </c>
      <c r="HG240" s="37">
        <f t="shared" si="2261"/>
        <v>13291516324</v>
      </c>
      <c r="HH240" s="37">
        <f t="shared" si="2261"/>
        <v>12409516324</v>
      </c>
      <c r="HI240" s="37">
        <f t="shared" si="2261"/>
        <v>85423541</v>
      </c>
      <c r="HJ240" s="37">
        <f t="shared" si="2261"/>
        <v>810000000</v>
      </c>
      <c r="HK240" s="37">
        <f t="shared" si="2261"/>
        <v>7980527208</v>
      </c>
      <c r="HL240" s="37">
        <f t="shared" si="2261"/>
        <v>6795441206</v>
      </c>
      <c r="HM240" s="37">
        <f t="shared" si="2261"/>
        <v>6777052024</v>
      </c>
      <c r="HN240" s="37">
        <f t="shared" si="2261"/>
        <v>558294497.85000002</v>
      </c>
      <c r="HO240" s="37">
        <f t="shared" si="2261"/>
        <v>1159946856</v>
      </c>
      <c r="HP240" s="37">
        <f t="shared" si="2261"/>
        <v>24114558805.690002</v>
      </c>
      <c r="HQ240" s="37">
        <f t="shared" si="2261"/>
        <v>21926602934</v>
      </c>
      <c r="HR240" s="37">
        <f t="shared" si="2261"/>
        <v>21505296923</v>
      </c>
      <c r="HS240" s="37">
        <f t="shared" si="2261"/>
        <v>0</v>
      </c>
      <c r="HT240" s="37">
        <f t="shared" si="2261"/>
        <v>0</v>
      </c>
      <c r="HU240" s="37">
        <f t="shared" si="2261"/>
        <v>0</v>
      </c>
      <c r="HV240" s="37">
        <f t="shared" si="2261"/>
        <v>0</v>
      </c>
      <c r="HW240" s="37">
        <f t="shared" si="2261"/>
        <v>0</v>
      </c>
      <c r="HX240" s="37">
        <f t="shared" si="2261"/>
        <v>0</v>
      </c>
      <c r="HY240" s="37">
        <f t="shared" si="2261"/>
        <v>0</v>
      </c>
      <c r="HZ240" s="37">
        <f t="shared" si="2261"/>
        <v>0</v>
      </c>
      <c r="IA240" s="37">
        <f t="shared" si="2261"/>
        <v>0</v>
      </c>
      <c r="IB240" s="37">
        <f t="shared" si="2261"/>
        <v>0</v>
      </c>
      <c r="IC240" s="37">
        <f t="shared" si="2261"/>
        <v>0</v>
      </c>
      <c r="ID240" s="37">
        <f t="shared" si="2261"/>
        <v>0</v>
      </c>
      <c r="IE240" s="37">
        <f t="shared" si="2261"/>
        <v>0</v>
      </c>
      <c r="IF240" s="37">
        <f t="shared" si="2261"/>
        <v>0</v>
      </c>
      <c r="IG240" s="37">
        <f t="shared" si="2261"/>
        <v>0</v>
      </c>
      <c r="IH240" s="37">
        <f t="shared" si="2261"/>
        <v>0</v>
      </c>
      <c r="II240" s="37">
        <f t="shared" si="2261"/>
        <v>30553804562</v>
      </c>
      <c r="IJ240" s="37">
        <f t="shared" si="2261"/>
        <v>39352252768</v>
      </c>
      <c r="IK240" s="37">
        <f t="shared" si="2261"/>
        <v>37706454154</v>
      </c>
      <c r="IL240" s="37">
        <f t="shared" si="2261"/>
        <v>34856598508</v>
      </c>
      <c r="IM240" s="37">
        <f t="shared" si="2261"/>
        <v>95307757</v>
      </c>
      <c r="IN240" s="37">
        <f t="shared" si="2261"/>
        <v>0</v>
      </c>
      <c r="IO240" s="37">
        <f t="shared" si="2261"/>
        <v>0</v>
      </c>
      <c r="IP240" s="37">
        <f t="shared" si="2261"/>
        <v>0</v>
      </c>
      <c r="IQ240" s="37">
        <f t="shared" si="2261"/>
        <v>0</v>
      </c>
      <c r="IR240" s="37">
        <f t="shared" si="2261"/>
        <v>0</v>
      </c>
      <c r="IS240" s="37">
        <f t="shared" si="2261"/>
        <v>49924334338.848396</v>
      </c>
      <c r="IT240" s="37">
        <f t="shared" si="2261"/>
        <v>88999073801.690002</v>
      </c>
      <c r="IU240" s="37">
        <f t="shared" si="2261"/>
        <v>79720014618</v>
      </c>
      <c r="IV240" s="37">
        <f t="shared" si="2261"/>
        <v>75548463779</v>
      </c>
      <c r="IW240" s="37">
        <f t="shared" si="2261"/>
        <v>739025795.85000002</v>
      </c>
    </row>
    <row r="241" spans="1:257" ht="24.75" customHeight="1" x14ac:dyDescent="0.2">
      <c r="A241" s="346"/>
      <c r="B241" s="343"/>
      <c r="C241" s="252">
        <v>50</v>
      </c>
      <c r="D241" s="253" t="s">
        <v>588</v>
      </c>
      <c r="E241" s="256"/>
      <c r="F241" s="256"/>
      <c r="G241" s="252"/>
      <c r="H241" s="252"/>
      <c r="I241" s="252"/>
      <c r="J241" s="252"/>
      <c r="K241" s="252"/>
      <c r="L241" s="252"/>
      <c r="M241" s="252"/>
      <c r="N241" s="252"/>
      <c r="O241" s="252"/>
      <c r="P241" s="252"/>
      <c r="Q241" s="252"/>
      <c r="R241" s="252"/>
      <c r="S241" s="252"/>
      <c r="T241" s="252"/>
      <c r="U241" s="252"/>
      <c r="V241" s="252"/>
      <c r="W241" s="252"/>
      <c r="X241" s="252"/>
      <c r="Y241" s="749"/>
      <c r="Z241" s="252"/>
      <c r="AA241" s="252"/>
      <c r="AB241" s="252"/>
      <c r="AC241" s="38">
        <f t="shared" ref="AC241:BL241" si="2262">SUM(AC242:AC244)</f>
        <v>0</v>
      </c>
      <c r="AD241" s="38">
        <f t="shared" si="2262"/>
        <v>0</v>
      </c>
      <c r="AE241" s="38">
        <f t="shared" si="2262"/>
        <v>0</v>
      </c>
      <c r="AF241" s="38">
        <f t="shared" si="2262"/>
        <v>0</v>
      </c>
      <c r="AG241" s="38">
        <f t="shared" si="2262"/>
        <v>4379703942</v>
      </c>
      <c r="AH241" s="38">
        <f t="shared" si="2262"/>
        <v>6005673137</v>
      </c>
      <c r="AI241" s="38">
        <f t="shared" si="2262"/>
        <v>3249781642</v>
      </c>
      <c r="AJ241" s="38">
        <f t="shared" si="2262"/>
        <v>2379781642</v>
      </c>
      <c r="AK241" s="38">
        <f t="shared" si="2262"/>
        <v>0</v>
      </c>
      <c r="AL241" s="38">
        <f t="shared" si="2262"/>
        <v>0</v>
      </c>
      <c r="AM241" s="38">
        <f t="shared" si="2262"/>
        <v>0</v>
      </c>
      <c r="AN241" s="38">
        <f t="shared" si="2262"/>
        <v>0</v>
      </c>
      <c r="AO241" s="38">
        <f t="shared" si="2262"/>
        <v>1159946856</v>
      </c>
      <c r="AP241" s="38">
        <f t="shared" si="2262"/>
        <v>1420369214</v>
      </c>
      <c r="AQ241" s="38">
        <f t="shared" si="2262"/>
        <v>1113611691</v>
      </c>
      <c r="AR241" s="38">
        <f t="shared" si="2262"/>
        <v>749348680</v>
      </c>
      <c r="AS241" s="38">
        <f t="shared" si="2262"/>
        <v>0</v>
      </c>
      <c r="AT241" s="38">
        <f t="shared" si="2262"/>
        <v>0</v>
      </c>
      <c r="AU241" s="38">
        <f t="shared" si="2262"/>
        <v>0</v>
      </c>
      <c r="AV241" s="38">
        <f t="shared" si="2262"/>
        <v>0</v>
      </c>
      <c r="AW241" s="38">
        <f t="shared" si="2262"/>
        <v>0</v>
      </c>
      <c r="AX241" s="38">
        <f t="shared" si="2262"/>
        <v>0</v>
      </c>
      <c r="AY241" s="38">
        <f t="shared" si="2262"/>
        <v>0</v>
      </c>
      <c r="AZ241" s="38">
        <f t="shared" si="2262"/>
        <v>0</v>
      </c>
      <c r="BA241" s="38">
        <f t="shared" si="2262"/>
        <v>0</v>
      </c>
      <c r="BB241" s="38">
        <f t="shared" si="2262"/>
        <v>0</v>
      </c>
      <c r="BC241" s="38">
        <f t="shared" si="2262"/>
        <v>0</v>
      </c>
      <c r="BD241" s="38">
        <f t="shared" si="2262"/>
        <v>0</v>
      </c>
      <c r="BE241" s="38">
        <f t="shared" si="2262"/>
        <v>7882699266</v>
      </c>
      <c r="BF241" s="38">
        <f t="shared" si="2262"/>
        <v>10609236816</v>
      </c>
      <c r="BG241" s="38">
        <f t="shared" si="2262"/>
        <v>9958568759</v>
      </c>
      <c r="BH241" s="38">
        <f t="shared" si="2262"/>
        <v>8423363113</v>
      </c>
      <c r="BI241" s="38">
        <f t="shared" si="2262"/>
        <v>0</v>
      </c>
      <c r="BJ241" s="38">
        <f t="shared" si="2262"/>
        <v>0</v>
      </c>
      <c r="BK241" s="38">
        <f t="shared" si="2262"/>
        <v>0</v>
      </c>
      <c r="BL241" s="38">
        <f t="shared" si="2262"/>
        <v>0</v>
      </c>
      <c r="BM241" s="38">
        <f t="shared" ref="BM241:DX241" si="2263">SUM(BM242:BM244)</f>
        <v>13422350064</v>
      </c>
      <c r="BN241" s="38">
        <f t="shared" si="2263"/>
        <v>18035279167</v>
      </c>
      <c r="BO241" s="38">
        <f t="shared" si="2263"/>
        <v>14321962092</v>
      </c>
      <c r="BP241" s="38">
        <f t="shared" si="2263"/>
        <v>11552493435</v>
      </c>
      <c r="BQ241" s="38">
        <f t="shared" si="2263"/>
        <v>0</v>
      </c>
      <c r="BR241" s="38">
        <f t="shared" si="2263"/>
        <v>0</v>
      </c>
      <c r="BS241" s="38">
        <f t="shared" si="2263"/>
        <v>0</v>
      </c>
      <c r="BT241" s="38">
        <f t="shared" si="2263"/>
        <v>0</v>
      </c>
      <c r="BU241" s="38">
        <f t="shared" si="2263"/>
        <v>3887271835.7800002</v>
      </c>
      <c r="BV241" s="38">
        <f t="shared" si="2263"/>
        <v>8236521107</v>
      </c>
      <c r="BW241" s="38">
        <f t="shared" si="2263"/>
        <v>8109705708</v>
      </c>
      <c r="BX241" s="38">
        <f t="shared" si="2263"/>
        <v>8109705708</v>
      </c>
      <c r="BY241" s="38">
        <f t="shared" si="2263"/>
        <v>85423541</v>
      </c>
      <c r="BZ241" s="38">
        <f t="shared" si="2263"/>
        <v>0</v>
      </c>
      <c r="CA241" s="38">
        <f t="shared" si="2263"/>
        <v>4606483352</v>
      </c>
      <c r="CB241" s="38">
        <f t="shared" si="2263"/>
        <v>4043205327</v>
      </c>
      <c r="CC241" s="38">
        <f t="shared" si="2263"/>
        <v>4043205327</v>
      </c>
      <c r="CD241" s="38">
        <f t="shared" si="2263"/>
        <v>543294497.85000002</v>
      </c>
      <c r="CE241" s="38">
        <f t="shared" si="2263"/>
        <v>0</v>
      </c>
      <c r="CF241" s="38">
        <f t="shared" si="2263"/>
        <v>1041292626</v>
      </c>
      <c r="CG241" s="38">
        <f t="shared" si="2263"/>
        <v>658816635</v>
      </c>
      <c r="CH241" s="38">
        <f t="shared" si="2263"/>
        <v>601773635</v>
      </c>
      <c r="CI241" s="38">
        <f t="shared" si="2263"/>
        <v>0</v>
      </c>
      <c r="CJ241" s="38">
        <f t="shared" si="2263"/>
        <v>0</v>
      </c>
      <c r="CK241" s="38">
        <f t="shared" si="2263"/>
        <v>0</v>
      </c>
      <c r="CL241" s="38">
        <f t="shared" si="2263"/>
        <v>0</v>
      </c>
      <c r="CM241" s="38">
        <f t="shared" si="2263"/>
        <v>0</v>
      </c>
      <c r="CN241" s="38">
        <f t="shared" si="2263"/>
        <v>0</v>
      </c>
      <c r="CO241" s="38">
        <f t="shared" si="2263"/>
        <v>0</v>
      </c>
      <c r="CP241" s="38">
        <f t="shared" si="2263"/>
        <v>0</v>
      </c>
      <c r="CQ241" s="38">
        <f t="shared" si="2263"/>
        <v>0</v>
      </c>
      <c r="CR241" s="38">
        <f t="shared" si="2263"/>
        <v>0</v>
      </c>
      <c r="CS241" s="38">
        <f t="shared" si="2263"/>
        <v>0</v>
      </c>
      <c r="CT241" s="38">
        <f t="shared" si="2263"/>
        <v>0</v>
      </c>
      <c r="CU241" s="38">
        <f t="shared" si="2263"/>
        <v>0</v>
      </c>
      <c r="CV241" s="38">
        <f t="shared" si="2263"/>
        <v>7334790933</v>
      </c>
      <c r="CW241" s="38">
        <f t="shared" si="2263"/>
        <v>10050013964</v>
      </c>
      <c r="CX241" s="38">
        <f t="shared" si="2263"/>
        <v>9521853383</v>
      </c>
      <c r="CY241" s="38">
        <f t="shared" si="2263"/>
        <v>8864203383</v>
      </c>
      <c r="CZ241" s="38">
        <f t="shared" si="2263"/>
        <v>95307757</v>
      </c>
      <c r="DA241" s="38">
        <f t="shared" si="2263"/>
        <v>0</v>
      </c>
      <c r="DB241" s="38">
        <f t="shared" si="2263"/>
        <v>0</v>
      </c>
      <c r="DC241" s="38">
        <f t="shared" si="2263"/>
        <v>0</v>
      </c>
      <c r="DD241" s="38">
        <f t="shared" si="2263"/>
        <v>0</v>
      </c>
      <c r="DE241" s="38">
        <f t="shared" si="2263"/>
        <v>11222062768.780001</v>
      </c>
      <c r="DF241" s="38">
        <f t="shared" si="2263"/>
        <v>23934311049</v>
      </c>
      <c r="DG241" s="38">
        <f t="shared" si="2263"/>
        <v>22333581053</v>
      </c>
      <c r="DH241" s="38">
        <f t="shared" si="2263"/>
        <v>21618888053</v>
      </c>
      <c r="DI241" s="38">
        <f t="shared" si="2263"/>
        <v>724025795.85000002</v>
      </c>
      <c r="DJ241" s="38">
        <f t="shared" si="2263"/>
        <v>0</v>
      </c>
      <c r="DK241" s="38">
        <f t="shared" si="2263"/>
        <v>0</v>
      </c>
      <c r="DL241" s="38">
        <f t="shared" si="2263"/>
        <v>0</v>
      </c>
      <c r="DM241" s="38">
        <f t="shared" si="2263"/>
        <v>0</v>
      </c>
      <c r="DN241" s="38">
        <f t="shared" si="2263"/>
        <v>4003889990.8534002</v>
      </c>
      <c r="DO241" s="38">
        <f t="shared" si="2263"/>
        <v>955706200</v>
      </c>
      <c r="DP241" s="38">
        <f t="shared" si="2263"/>
        <v>411786240</v>
      </c>
      <c r="DQ241" s="38">
        <f t="shared" si="2263"/>
        <v>411786240</v>
      </c>
      <c r="DR241" s="38">
        <f t="shared" si="2263"/>
        <v>0</v>
      </c>
      <c r="DS241" s="38">
        <f t="shared" si="2263"/>
        <v>0</v>
      </c>
      <c r="DT241" s="38">
        <f t="shared" si="2263"/>
        <v>0</v>
      </c>
      <c r="DU241" s="38">
        <f t="shared" si="2263"/>
        <v>0</v>
      </c>
      <c r="DV241" s="38">
        <f t="shared" si="2263"/>
        <v>0</v>
      </c>
      <c r="DW241" s="38">
        <f t="shared" si="2263"/>
        <v>0</v>
      </c>
      <c r="DX241" s="38">
        <f t="shared" si="2263"/>
        <v>0</v>
      </c>
      <c r="DY241" s="38">
        <f t="shared" ref="DY241:EW241" si="2264">SUM(DY242:DY244)</f>
        <v>14107753403</v>
      </c>
      <c r="DZ241" s="38">
        <f t="shared" si="2264"/>
        <v>12671526589</v>
      </c>
      <c r="EA241" s="38">
        <f t="shared" si="2264"/>
        <v>12671526589</v>
      </c>
      <c r="EB241" s="38">
        <f t="shared" si="2264"/>
        <v>0</v>
      </c>
      <c r="EC241" s="38">
        <f t="shared" si="2264"/>
        <v>0</v>
      </c>
      <c r="ED241" s="38">
        <f t="shared" si="2264"/>
        <v>0</v>
      </c>
      <c r="EE241" s="38">
        <f t="shared" si="2264"/>
        <v>0</v>
      </c>
      <c r="EF241" s="38">
        <f t="shared" si="2264"/>
        <v>0</v>
      </c>
      <c r="EG241" s="38">
        <f t="shared" si="2264"/>
        <v>0</v>
      </c>
      <c r="EH241" s="38">
        <f t="shared" si="2264"/>
        <v>0</v>
      </c>
      <c r="EI241" s="38">
        <f t="shared" si="2264"/>
        <v>0</v>
      </c>
      <c r="EJ241" s="38">
        <f t="shared" si="2264"/>
        <v>0</v>
      </c>
      <c r="EK241" s="38">
        <f t="shared" si="2264"/>
        <v>0</v>
      </c>
      <c r="EL241" s="38">
        <f t="shared" si="2264"/>
        <v>0</v>
      </c>
      <c r="EM241" s="38">
        <f t="shared" si="2264"/>
        <v>0</v>
      </c>
      <c r="EN241" s="38">
        <f t="shared" si="2264"/>
        <v>7554834662</v>
      </c>
      <c r="EO241" s="38">
        <f t="shared" si="2264"/>
        <v>8361380435</v>
      </c>
      <c r="EP241" s="38">
        <f t="shared" si="2264"/>
        <v>7901700459</v>
      </c>
      <c r="EQ241" s="38">
        <f t="shared" si="2264"/>
        <v>7244700459</v>
      </c>
      <c r="ER241" s="38">
        <f t="shared" si="2264"/>
        <v>0</v>
      </c>
      <c r="ES241" s="38">
        <f t="shared" si="2264"/>
        <v>0</v>
      </c>
      <c r="ET241" s="38">
        <f t="shared" si="2264"/>
        <v>0</v>
      </c>
      <c r="EU241" s="38">
        <f t="shared" si="2264"/>
        <v>0</v>
      </c>
      <c r="EV241" s="38">
        <f t="shared" si="2264"/>
        <v>0</v>
      </c>
      <c r="EW241" s="38">
        <f t="shared" si="2264"/>
        <v>11558724652.853401</v>
      </c>
      <c r="EX241" s="38">
        <f t="shared" ref="EX241:GY241" si="2265">SUM(EX242:EX244)</f>
        <v>23424840038</v>
      </c>
      <c r="EY241" s="38">
        <f t="shared" si="2265"/>
        <v>20985013288</v>
      </c>
      <c r="EZ241" s="38">
        <f t="shared" si="2265"/>
        <v>20328013288</v>
      </c>
      <c r="FA241" s="38">
        <f t="shared" si="2265"/>
        <v>0</v>
      </c>
      <c r="FB241" s="38">
        <f t="shared" si="2265"/>
        <v>0</v>
      </c>
      <c r="FC241" s="38">
        <f t="shared" si="2265"/>
        <v>0</v>
      </c>
      <c r="FD241" s="38">
        <f t="shared" si="2265"/>
        <v>0</v>
      </c>
      <c r="FE241" s="38">
        <f t="shared" si="2265"/>
        <v>0</v>
      </c>
      <c r="FF241" s="38">
        <f t="shared" si="2265"/>
        <v>0</v>
      </c>
      <c r="FG241" s="38">
        <f t="shared" si="2265"/>
        <v>4124006690.5790024</v>
      </c>
      <c r="FH241" s="38">
        <f t="shared" si="2265"/>
        <v>421160616</v>
      </c>
      <c r="FI241" s="38">
        <f t="shared" si="2265"/>
        <v>269374458</v>
      </c>
      <c r="FJ241" s="38">
        <f t="shared" si="2265"/>
        <v>269374458</v>
      </c>
      <c r="FK241" s="38">
        <f t="shared" si="2265"/>
        <v>0</v>
      </c>
      <c r="FL241" s="38">
        <f t="shared" si="2265"/>
        <v>0</v>
      </c>
      <c r="FM241" s="38">
        <f t="shared" si="2265"/>
        <v>0</v>
      </c>
      <c r="FN241" s="38">
        <f t="shared" si="2265"/>
        <v>0</v>
      </c>
      <c r="FO241" s="38">
        <f t="shared" si="2265"/>
        <v>0</v>
      </c>
      <c r="FP241" s="38">
        <f t="shared" si="2265"/>
        <v>0</v>
      </c>
      <c r="FQ241" s="38">
        <f t="shared" si="2265"/>
        <v>0</v>
      </c>
      <c r="FR241" s="38">
        <f t="shared" si="2265"/>
        <v>7545143562.6900005</v>
      </c>
      <c r="FS241" s="38">
        <f t="shared" si="2265"/>
        <v>7482648019</v>
      </c>
      <c r="FT241" s="38">
        <f t="shared" si="2265"/>
        <v>7482648019</v>
      </c>
      <c r="FU241" s="38">
        <f t="shared" si="2265"/>
        <v>0</v>
      </c>
      <c r="FV241" s="38">
        <f t="shared" si="2265"/>
        <v>0</v>
      </c>
      <c r="FW241" s="38">
        <f t="shared" si="2265"/>
        <v>0</v>
      </c>
      <c r="FX241" s="38">
        <f t="shared" si="2265"/>
        <v>0</v>
      </c>
      <c r="FY241" s="38">
        <f t="shared" si="2265"/>
        <v>0</v>
      </c>
      <c r="FZ241" s="38">
        <f t="shared" si="2265"/>
        <v>0</v>
      </c>
      <c r="GA241" s="38">
        <f t="shared" si="2265"/>
        <v>0</v>
      </c>
      <c r="GB241" s="38">
        <f t="shared" si="2265"/>
        <v>0</v>
      </c>
      <c r="GC241" s="38">
        <f t="shared" si="2265"/>
        <v>0</v>
      </c>
      <c r="GD241" s="38">
        <f t="shared" si="2265"/>
        <v>0</v>
      </c>
      <c r="GE241" s="38">
        <f t="shared" si="2265"/>
        <v>0</v>
      </c>
      <c r="GF241" s="38">
        <f t="shared" si="2265"/>
        <v>0</v>
      </c>
      <c r="GG241" s="38">
        <f t="shared" si="2265"/>
        <v>0</v>
      </c>
      <c r="GH241" s="38">
        <f t="shared" si="2265"/>
        <v>0</v>
      </c>
      <c r="GI241" s="38">
        <f t="shared" si="2265"/>
        <v>0</v>
      </c>
      <c r="GJ241" s="38">
        <f t="shared" si="2265"/>
        <v>0</v>
      </c>
      <c r="GK241" s="38">
        <f t="shared" si="2265"/>
        <v>7781479701</v>
      </c>
      <c r="GL241" s="38">
        <f t="shared" si="2265"/>
        <v>10331621553</v>
      </c>
      <c r="GM241" s="38">
        <f t="shared" si="2265"/>
        <v>10324331553</v>
      </c>
      <c r="GN241" s="38">
        <f t="shared" si="2265"/>
        <v>10324331553</v>
      </c>
      <c r="GO241" s="38">
        <f t="shared" si="2265"/>
        <v>0</v>
      </c>
      <c r="GP241" s="38">
        <f t="shared" si="2265"/>
        <v>0</v>
      </c>
      <c r="GQ241" s="38">
        <f t="shared" si="2265"/>
        <v>0</v>
      </c>
      <c r="GR241" s="38">
        <f t="shared" si="2265"/>
        <v>0</v>
      </c>
      <c r="GS241" s="38">
        <f t="shared" si="2265"/>
        <v>0</v>
      </c>
      <c r="GT241" s="38">
        <f t="shared" si="2265"/>
        <v>0</v>
      </c>
      <c r="GU241" s="38">
        <f t="shared" si="2265"/>
        <v>11905486391.579002</v>
      </c>
      <c r="GV241" s="38">
        <f t="shared" si="2265"/>
        <v>18297925731.690002</v>
      </c>
      <c r="GW241" s="38">
        <f t="shared" si="2265"/>
        <v>18076354030</v>
      </c>
      <c r="GX241" s="38">
        <f t="shared" si="2265"/>
        <v>18076354030</v>
      </c>
      <c r="GY241" s="724">
        <f t="shared" si="2265"/>
        <v>0</v>
      </c>
      <c r="GZ241" s="38">
        <f t="shared" ref="GZ241:IW241" si="2266">SUM(GZ242:GZ244)</f>
        <v>0</v>
      </c>
      <c r="HA241" s="38">
        <f t="shared" si="2266"/>
        <v>0</v>
      </c>
      <c r="HB241" s="38">
        <f t="shared" si="2266"/>
        <v>0</v>
      </c>
      <c r="HC241" s="38">
        <f t="shared" si="2266"/>
        <v>0</v>
      </c>
      <c r="HD241" s="38">
        <f t="shared" si="2266"/>
        <v>0</v>
      </c>
      <c r="HE241" s="38">
        <f t="shared" si="2266"/>
        <v>16394872459.212402</v>
      </c>
      <c r="HF241" s="38">
        <f t="shared" si="2266"/>
        <v>15619061060</v>
      </c>
      <c r="HG241" s="38">
        <f t="shared" si="2266"/>
        <v>12040648048</v>
      </c>
      <c r="HH241" s="38">
        <f t="shared" si="2266"/>
        <v>11170648048</v>
      </c>
      <c r="HI241" s="38">
        <f t="shared" si="2266"/>
        <v>85423541</v>
      </c>
      <c r="HJ241" s="38">
        <f t="shared" si="2266"/>
        <v>0</v>
      </c>
      <c r="HK241" s="38">
        <f t="shared" si="2266"/>
        <v>4606483352</v>
      </c>
      <c r="HL241" s="38">
        <f t="shared" si="2266"/>
        <v>4043205327</v>
      </c>
      <c r="HM241" s="38">
        <f t="shared" si="2266"/>
        <v>4043205327</v>
      </c>
      <c r="HN241" s="38">
        <f t="shared" si="2266"/>
        <v>543294497.85000002</v>
      </c>
      <c r="HO241" s="38">
        <f t="shared" si="2266"/>
        <v>1159946856</v>
      </c>
      <c r="HP241" s="38">
        <f t="shared" si="2266"/>
        <v>24114558805.690002</v>
      </c>
      <c r="HQ241" s="38">
        <f t="shared" si="2266"/>
        <v>21926602934</v>
      </c>
      <c r="HR241" s="38">
        <f t="shared" si="2266"/>
        <v>21505296923</v>
      </c>
      <c r="HS241" s="38">
        <f t="shared" si="2266"/>
        <v>0</v>
      </c>
      <c r="HT241" s="38">
        <f t="shared" si="2266"/>
        <v>0</v>
      </c>
      <c r="HU241" s="38">
        <f t="shared" si="2266"/>
        <v>0</v>
      </c>
      <c r="HV241" s="38">
        <f t="shared" si="2266"/>
        <v>0</v>
      </c>
      <c r="HW241" s="38">
        <f t="shared" si="2266"/>
        <v>0</v>
      </c>
      <c r="HX241" s="38">
        <f t="shared" si="2266"/>
        <v>0</v>
      </c>
      <c r="HY241" s="38">
        <f t="shared" si="2266"/>
        <v>0</v>
      </c>
      <c r="HZ241" s="38">
        <f t="shared" si="2266"/>
        <v>0</v>
      </c>
      <c r="IA241" s="38">
        <f t="shared" si="2266"/>
        <v>0</v>
      </c>
      <c r="IB241" s="38">
        <f t="shared" si="2266"/>
        <v>0</v>
      </c>
      <c r="IC241" s="38">
        <f t="shared" si="2266"/>
        <v>0</v>
      </c>
      <c r="ID241" s="38">
        <f t="shared" si="2266"/>
        <v>0</v>
      </c>
      <c r="IE241" s="38">
        <f t="shared" si="2266"/>
        <v>0</v>
      </c>
      <c r="IF241" s="38">
        <f t="shared" si="2266"/>
        <v>0</v>
      </c>
      <c r="IG241" s="38">
        <f t="shared" si="2266"/>
        <v>0</v>
      </c>
      <c r="IH241" s="38">
        <f t="shared" si="2266"/>
        <v>0</v>
      </c>
      <c r="II241" s="38">
        <f t="shared" si="2266"/>
        <v>30553804562</v>
      </c>
      <c r="IJ241" s="38">
        <f t="shared" si="2266"/>
        <v>39352252768</v>
      </c>
      <c r="IK241" s="38">
        <f t="shared" si="2266"/>
        <v>37706454154</v>
      </c>
      <c r="IL241" s="38">
        <f t="shared" si="2266"/>
        <v>34856598508</v>
      </c>
      <c r="IM241" s="38">
        <f t="shared" si="2266"/>
        <v>95307757</v>
      </c>
      <c r="IN241" s="38">
        <f t="shared" si="2266"/>
        <v>0</v>
      </c>
      <c r="IO241" s="38">
        <f t="shared" si="2266"/>
        <v>0</v>
      </c>
      <c r="IP241" s="38">
        <f t="shared" si="2266"/>
        <v>0</v>
      </c>
      <c r="IQ241" s="38">
        <f t="shared" si="2266"/>
        <v>0</v>
      </c>
      <c r="IR241" s="38">
        <f t="shared" si="2266"/>
        <v>0</v>
      </c>
      <c r="IS241" s="38">
        <f t="shared" si="2266"/>
        <v>48108623877.212402</v>
      </c>
      <c r="IT241" s="38">
        <f t="shared" si="2266"/>
        <v>83692355985.690002</v>
      </c>
      <c r="IU241" s="38">
        <f t="shared" si="2266"/>
        <v>75716910463</v>
      </c>
      <c r="IV241" s="38">
        <f t="shared" si="2266"/>
        <v>71575748806</v>
      </c>
      <c r="IW241" s="38">
        <f t="shared" si="2266"/>
        <v>724025795.85000002</v>
      </c>
    </row>
    <row r="242" spans="1:257" ht="93.75" customHeight="1" x14ac:dyDescent="0.2">
      <c r="A242" s="346"/>
      <c r="B242" s="346"/>
      <c r="C242" s="264">
        <v>28</v>
      </c>
      <c r="D242" s="301" t="s">
        <v>589</v>
      </c>
      <c r="E242" s="349">
        <v>0.5</v>
      </c>
      <c r="F242" s="349">
        <v>1</v>
      </c>
      <c r="G242" s="273">
        <v>166</v>
      </c>
      <c r="H242" s="848" t="s">
        <v>590</v>
      </c>
      <c r="I242" s="511" t="s">
        <v>591</v>
      </c>
      <c r="J242" s="611" t="s">
        <v>444</v>
      </c>
      <c r="K242" s="544">
        <v>2</v>
      </c>
      <c r="L242" s="561" t="s">
        <v>58</v>
      </c>
      <c r="M242" s="558">
        <v>1</v>
      </c>
      <c r="N242" s="558">
        <v>0.8</v>
      </c>
      <c r="O242" s="559">
        <v>1</v>
      </c>
      <c r="P242" s="569">
        <v>1</v>
      </c>
      <c r="Q242" s="567">
        <v>1</v>
      </c>
      <c r="R242" s="275"/>
      <c r="S242" s="593">
        <v>0.8</v>
      </c>
      <c r="T242" s="567">
        <v>1</v>
      </c>
      <c r="U242" s="567"/>
      <c r="V242" s="565">
        <v>1</v>
      </c>
      <c r="W242" s="567">
        <v>1</v>
      </c>
      <c r="X242" s="561"/>
      <c r="Y242" s="921">
        <v>1</v>
      </c>
      <c r="Z242" s="618"/>
      <c r="AA242" s="273">
        <v>3</v>
      </c>
      <c r="AB242" s="270" t="s">
        <v>455</v>
      </c>
      <c r="AC242" s="46"/>
      <c r="AD242" s="47"/>
      <c r="AE242" s="48"/>
      <c r="AF242" s="48"/>
      <c r="AG242" s="46"/>
      <c r="AH242" s="47"/>
      <c r="AI242" s="47"/>
      <c r="AJ242" s="47"/>
      <c r="AK242" s="46"/>
      <c r="AL242" s="47"/>
      <c r="AM242" s="47"/>
      <c r="AN242" s="47"/>
      <c r="AO242" s="46"/>
      <c r="AP242" s="47"/>
      <c r="AQ242" s="47"/>
      <c r="AR242" s="47"/>
      <c r="AS242" s="46"/>
      <c r="AT242" s="47"/>
      <c r="AU242" s="48"/>
      <c r="AV242" s="48"/>
      <c r="AW242" s="46"/>
      <c r="AX242" s="47"/>
      <c r="AY242" s="47"/>
      <c r="AZ242" s="47"/>
      <c r="BA242" s="46"/>
      <c r="BB242" s="47"/>
      <c r="BC242" s="47"/>
      <c r="BD242" s="47"/>
      <c r="BE242" s="46"/>
      <c r="BF242" s="47"/>
      <c r="BG242" s="48"/>
      <c r="BH242" s="48"/>
      <c r="BI242" s="46"/>
      <c r="BJ242" s="47"/>
      <c r="BK242" s="47"/>
      <c r="BL242" s="47"/>
      <c r="BM242" s="40">
        <f>+AC242+AG242+AK242+AO242+AS242+AW242+BA242+BE242+BI242</f>
        <v>0</v>
      </c>
      <c r="BN242" s="41">
        <f t="shared" ref="BN242:BP244" si="2267">AD242+AH242+AL242+AP242+AT242+AX242+BB242+BF242+BJ242</f>
        <v>0</v>
      </c>
      <c r="BO242" s="41">
        <f t="shared" si="2267"/>
        <v>0</v>
      </c>
      <c r="BP242" s="41">
        <f t="shared" si="2267"/>
        <v>0</v>
      </c>
      <c r="BQ242" s="87"/>
      <c r="BR242" s="87"/>
      <c r="BS242" s="87"/>
      <c r="BT242" s="87"/>
      <c r="BU242" s="87"/>
      <c r="BV242" s="86"/>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2">
        <f t="shared" ref="DE242:DH244" si="2268">BQ242+BU242+BZ242+CE242+CI242+CM242+CQ242+CV242+DA242</f>
        <v>0</v>
      </c>
      <c r="DF242" s="102">
        <f t="shared" si="2268"/>
        <v>0</v>
      </c>
      <c r="DG242" s="102">
        <f t="shared" si="2268"/>
        <v>0</v>
      </c>
      <c r="DH242" s="102">
        <f t="shared" si="2268"/>
        <v>0</v>
      </c>
      <c r="DI242" s="102"/>
      <c r="DJ242" s="88"/>
      <c r="DK242" s="57"/>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7"/>
      <c r="EU242" s="87"/>
      <c r="EV242" s="87"/>
      <c r="EW242" s="82">
        <f t="shared" ref="EW242:EX244" si="2269">DJ242+DN242+DS242+DX242+EB242+EF242+EJ242+EN242+ES242</f>
        <v>0</v>
      </c>
      <c r="EX242" s="90">
        <f t="shared" si="2269"/>
        <v>0</v>
      </c>
      <c r="EY242" s="90">
        <f t="shared" ref="EY242:EZ244" si="2270">DL242+DP242+DU242+DZ242+ED242+EH242+EL242+EP242+EU242</f>
        <v>0</v>
      </c>
      <c r="EZ242" s="90">
        <f t="shared" si="2270"/>
        <v>0</v>
      </c>
      <c r="FA242" s="173"/>
      <c r="FB242" s="87"/>
      <c r="FC242" s="88"/>
      <c r="FD242" s="88"/>
      <c r="FE242" s="88"/>
      <c r="FF242" s="133"/>
      <c r="FG242" s="87"/>
      <c r="FH242" s="87"/>
      <c r="FI242" s="87"/>
      <c r="FJ242" s="87"/>
      <c r="FK242" s="87"/>
      <c r="FL242" s="87"/>
      <c r="FM242" s="87"/>
      <c r="FN242" s="87"/>
      <c r="FO242" s="87"/>
      <c r="FP242" s="87"/>
      <c r="FQ242" s="87"/>
      <c r="FR242" s="87"/>
      <c r="FS242" s="87"/>
      <c r="FT242" s="87"/>
      <c r="FU242" s="87"/>
      <c r="FV242" s="87"/>
      <c r="FW242" s="87"/>
      <c r="FX242" s="87"/>
      <c r="FY242" s="87"/>
      <c r="FZ242" s="87"/>
      <c r="GA242" s="87"/>
      <c r="GB242" s="87"/>
      <c r="GC242" s="87"/>
      <c r="GD242" s="87"/>
      <c r="GE242" s="87"/>
      <c r="GF242" s="87"/>
      <c r="GG242" s="87"/>
      <c r="GH242" s="87"/>
      <c r="GI242" s="87"/>
      <c r="GJ242" s="87"/>
      <c r="GK242" s="87"/>
      <c r="GL242" s="87"/>
      <c r="GM242" s="87"/>
      <c r="GN242" s="87"/>
      <c r="GO242" s="87"/>
      <c r="GP242" s="87"/>
      <c r="GQ242" s="87"/>
      <c r="GR242" s="87"/>
      <c r="GS242" s="87"/>
      <c r="GT242" s="87"/>
      <c r="GU242" s="82">
        <f t="shared" ref="GU242:GY244" si="2271">FB242+FG242+FL242+FQ242+FV242+GA242+GF242+GK242+GP242</f>
        <v>0</v>
      </c>
      <c r="GV242" s="82">
        <f t="shared" si="2271"/>
        <v>0</v>
      </c>
      <c r="GW242" s="82">
        <f t="shared" si="2271"/>
        <v>0</v>
      </c>
      <c r="GX242" s="82">
        <f t="shared" si="2271"/>
        <v>0</v>
      </c>
      <c r="GY242" s="792">
        <f t="shared" si="2271"/>
        <v>0</v>
      </c>
      <c r="GZ242" s="792">
        <f t="shared" ref="GZ242:GZ244" si="2272">AC242+BQ242+DJ242+FB242</f>
        <v>0</v>
      </c>
      <c r="HA242" s="792">
        <f t="shared" ref="HA242:HA244" si="2273">AD242+BR242+DK242+FC242</f>
        <v>0</v>
      </c>
      <c r="HB242" s="792">
        <f t="shared" ref="HB242:HB244" si="2274">AE242+BS242+DL242+FD242</f>
        <v>0</v>
      </c>
      <c r="HC242" s="792">
        <f t="shared" ref="HC242:HC244" si="2275">AF242+BT242+DM242+FE242</f>
        <v>0</v>
      </c>
      <c r="HD242" s="792">
        <f t="shared" ref="HD242:HD244" si="2276">FF242</f>
        <v>0</v>
      </c>
      <c r="HE242" s="792">
        <f t="shared" ref="HE242:HE244" si="2277">AG242+BU242+DN242+FG242</f>
        <v>0</v>
      </c>
      <c r="HF242" s="792">
        <f t="shared" ref="HF242:HF244" si="2278">AH242+BV242+DO242+FH242</f>
        <v>0</v>
      </c>
      <c r="HG242" s="792">
        <f t="shared" ref="HG242:HG244" si="2279">AI242+BW242+DP242+FI242</f>
        <v>0</v>
      </c>
      <c r="HH242" s="792">
        <f>AJ242+BX242+DQ242+FJ242</f>
        <v>0</v>
      </c>
      <c r="HI242" s="792">
        <f t="shared" ref="HI242:HI244" si="2280">BY242+DR242+FK242</f>
        <v>0</v>
      </c>
      <c r="HJ242" s="792">
        <f t="shared" ref="HJ242:HJ244" si="2281">AK242+BZ242+DS242+FL242</f>
        <v>0</v>
      </c>
      <c r="HK242" s="792">
        <f t="shared" ref="HK242:HK244" si="2282">AL242+CA242+DT242+FM242</f>
        <v>0</v>
      </c>
      <c r="HL242" s="792">
        <f t="shared" ref="HL242:HL244" si="2283">AM242+CB242+DU242+FN242</f>
        <v>0</v>
      </c>
      <c r="HM242" s="792">
        <f>AN242+CC242+DV242+FO242</f>
        <v>0</v>
      </c>
      <c r="HN242" s="792">
        <f t="shared" ref="HN242:HN244" si="2284">CD242+DW242+FP242</f>
        <v>0</v>
      </c>
      <c r="HO242" s="792">
        <f t="shared" ref="HO242:HO244" si="2285">AO242+CE242+DX242+FQ242</f>
        <v>0</v>
      </c>
      <c r="HP242" s="792">
        <f t="shared" ref="HP242:HP244" si="2286">AP242+CF242+DY242+FR242</f>
        <v>0</v>
      </c>
      <c r="HQ242" s="792">
        <f t="shared" ref="HQ242:HQ244" si="2287">AQ242+CG242+DZ242+FS242</f>
        <v>0</v>
      </c>
      <c r="HR242" s="792">
        <f>FT242+EA242+CH242+AR242</f>
        <v>0</v>
      </c>
      <c r="HS242" s="792">
        <f t="shared" ref="HS242:HS244" si="2288">FU242</f>
        <v>0</v>
      </c>
      <c r="HT242" s="792">
        <f t="shared" ref="HT242:HT244" si="2289">AS242+CI242+EB242+FV242</f>
        <v>0</v>
      </c>
      <c r="HU242" s="792">
        <f t="shared" ref="HU242:HU244" si="2290">AT242+CJ242+EC242+FW242</f>
        <v>0</v>
      </c>
      <c r="HV242" s="792">
        <f t="shared" ref="HV242:HV244" si="2291">AU242+CK242+ED242+FX242</f>
        <v>0</v>
      </c>
      <c r="HW242" s="792">
        <f t="shared" ref="HW242:HW244" si="2292">AV242+CL242+EE242+FY242</f>
        <v>0</v>
      </c>
      <c r="HX242" s="792">
        <f t="shared" ref="HX242:HX244" si="2293">FZ242</f>
        <v>0</v>
      </c>
      <c r="HY242" s="792">
        <f t="shared" ref="HY242:HY244" si="2294">AW242+CM242+EF242+GA242</f>
        <v>0</v>
      </c>
      <c r="HZ242" s="792">
        <f t="shared" ref="HZ242:HZ244" si="2295">AX242+CN242+EG242+GB242</f>
        <v>0</v>
      </c>
      <c r="IA242" s="792">
        <f t="shared" ref="IA242:IA244" si="2296">AY242+CO242+EH242+GC242</f>
        <v>0</v>
      </c>
      <c r="IB242" s="792">
        <f t="shared" ref="IB242:IB244" si="2297">AZ242+CP242+EI242+GD242</f>
        <v>0</v>
      </c>
      <c r="IC242" s="792">
        <f t="shared" ref="IC242:IC244" si="2298">GE242</f>
        <v>0</v>
      </c>
      <c r="ID242" s="792">
        <f t="shared" ref="ID242:ID244" si="2299">BA242+CQ242+EJ242+GF242</f>
        <v>0</v>
      </c>
      <c r="IE242" s="792">
        <f t="shared" ref="IE242:IE244" si="2300">BB242+CR242+EK242+GG242</f>
        <v>0</v>
      </c>
      <c r="IF242" s="792">
        <f t="shared" ref="IF242:IF244" si="2301">BC242+CS242+EL242+GH242</f>
        <v>0</v>
      </c>
      <c r="IG242" s="792">
        <f t="shared" ref="IG242:IG244" si="2302">BD242+CT242+EM242+GI242</f>
        <v>0</v>
      </c>
      <c r="IH242" s="792">
        <f t="shared" ref="IH242:IH244" si="2303">CU242+GJ242</f>
        <v>0</v>
      </c>
      <c r="II242" s="792">
        <f t="shared" ref="II242:II244" si="2304">BE242+CV242+EN242+GK242</f>
        <v>0</v>
      </c>
      <c r="IJ242" s="792">
        <f t="shared" ref="IJ242:IJ244" si="2305">BF242+CW242+EO242+GL242</f>
        <v>0</v>
      </c>
      <c r="IK242" s="792">
        <f t="shared" ref="IK242:IK244" si="2306">BG242+CX242+EP242+GM242</f>
        <v>0</v>
      </c>
      <c r="IL242" s="792">
        <f>GN242+EQ242+CY242+BH242</f>
        <v>0</v>
      </c>
      <c r="IM242" s="792">
        <f t="shared" ref="IM242:IM244" si="2307">CZ242+ER242+GO242</f>
        <v>0</v>
      </c>
      <c r="IN242" s="792">
        <f t="shared" ref="IN242:IN244" si="2308">BI242+DA242+ES242+GP242</f>
        <v>0</v>
      </c>
      <c r="IO242" s="792"/>
      <c r="IP242" s="792"/>
      <c r="IQ242" s="792"/>
      <c r="IR242" s="792"/>
      <c r="IS242" s="792">
        <f t="shared" ref="IS242:IS244" si="2309">GZ242+HE242+HJ242+HO242+HT242+HY242+ID242+II242+IN242</f>
        <v>0</v>
      </c>
      <c r="IT242" s="792">
        <f t="shared" ref="IT242:IT244" si="2310">HA242+HF242+HK242+HP242+HU242+HZ242+IE242+IJ242+IO242</f>
        <v>0</v>
      </c>
      <c r="IU242" s="792">
        <f t="shared" ref="IU242:IU244" si="2311">HB242+HG242+HL242+HQ242+HV242+IA242+IF242+IK242+IP242</f>
        <v>0</v>
      </c>
      <c r="IV242" s="792">
        <f>HC242+HH242+HM242+HR242+HW242+IB242+IG242+IL242+IQ242</f>
        <v>0</v>
      </c>
      <c r="IW242" s="793">
        <f t="shared" ref="IW242:IW244" si="2312">HD242+HI242+HN242+HS242+HX242+IC242+IH242+IM242+IR242</f>
        <v>0</v>
      </c>
    </row>
    <row r="243" spans="1:257" s="283" customFormat="1" ht="93.75" customHeight="1" x14ac:dyDescent="0.25">
      <c r="A243" s="346"/>
      <c r="B243" s="346"/>
      <c r="C243" s="286"/>
      <c r="D243" s="499"/>
      <c r="E243" s="380"/>
      <c r="F243" s="380"/>
      <c r="G243" s="800">
        <v>167</v>
      </c>
      <c r="H243" s="848" t="s">
        <v>592</v>
      </c>
      <c r="I243" s="511" t="s">
        <v>593</v>
      </c>
      <c r="J243" s="611" t="s">
        <v>444</v>
      </c>
      <c r="K243" s="810">
        <v>2</v>
      </c>
      <c r="L243" s="561" t="s">
        <v>58</v>
      </c>
      <c r="M243" s="558">
        <v>15</v>
      </c>
      <c r="N243" s="558">
        <v>15</v>
      </c>
      <c r="O243" s="559">
        <v>15</v>
      </c>
      <c r="P243" s="569">
        <v>15</v>
      </c>
      <c r="Q243" s="567">
        <v>15</v>
      </c>
      <c r="R243" s="275"/>
      <c r="S243" s="565">
        <v>15</v>
      </c>
      <c r="T243" s="567">
        <v>15</v>
      </c>
      <c r="U243" s="567"/>
      <c r="V243" s="565">
        <v>15</v>
      </c>
      <c r="W243" s="808">
        <v>15</v>
      </c>
      <c r="X243" s="811"/>
      <c r="Y243" s="812">
        <v>14</v>
      </c>
      <c r="Z243" s="521">
        <f>BM243/BM241</f>
        <v>1</v>
      </c>
      <c r="AA243" s="273">
        <v>3</v>
      </c>
      <c r="AB243" s="270" t="s">
        <v>455</v>
      </c>
      <c r="AC243" s="46"/>
      <c r="AD243" s="47"/>
      <c r="AE243" s="48"/>
      <c r="AF243" s="48"/>
      <c r="AG243" s="53">
        <v>4379703942</v>
      </c>
      <c r="AH243" s="42">
        <v>6005673137</v>
      </c>
      <c r="AI243" s="42">
        <v>3249781642</v>
      </c>
      <c r="AJ243" s="42">
        <v>2379781642</v>
      </c>
      <c r="AK243" s="46"/>
      <c r="AL243" s="47"/>
      <c r="AM243" s="47"/>
      <c r="AN243" s="47"/>
      <c r="AO243" s="45">
        <f>68256639+34500717+423437500+633752000</f>
        <v>1159946856</v>
      </c>
      <c r="AP243" s="42">
        <v>1420369214</v>
      </c>
      <c r="AQ243" s="42">
        <v>1113611691</v>
      </c>
      <c r="AR243" s="42">
        <v>749348680</v>
      </c>
      <c r="AS243" s="45"/>
      <c r="AT243" s="42"/>
      <c r="AU243" s="41"/>
      <c r="AV243" s="48"/>
      <c r="AW243" s="46"/>
      <c r="AX243" s="47"/>
      <c r="AY243" s="47"/>
      <c r="AZ243" s="47"/>
      <c r="BA243" s="46"/>
      <c r="BB243" s="47"/>
      <c r="BC243" s="47"/>
      <c r="BD243" s="47"/>
      <c r="BE243" s="42">
        <v>7882699266</v>
      </c>
      <c r="BF243" s="42">
        <v>10609236816</v>
      </c>
      <c r="BG243" s="41">
        <v>9958568759</v>
      </c>
      <c r="BH243" s="41">
        <v>8423363113</v>
      </c>
      <c r="BI243" s="46"/>
      <c r="BJ243" s="47"/>
      <c r="BK243" s="47"/>
      <c r="BL243" s="47"/>
      <c r="BM243" s="40">
        <f>+AC243+AG243+AK243+AO243+AS243+AW243+BA243+BE243+BI243</f>
        <v>13422350064</v>
      </c>
      <c r="BN243" s="41">
        <f t="shared" si="2267"/>
        <v>18035279167</v>
      </c>
      <c r="BO243" s="41">
        <f t="shared" si="2267"/>
        <v>14321962092</v>
      </c>
      <c r="BP243" s="41">
        <f t="shared" si="2267"/>
        <v>11552493435</v>
      </c>
      <c r="BQ243" s="87"/>
      <c r="BR243" s="87"/>
      <c r="BS243" s="87"/>
      <c r="BT243" s="87"/>
      <c r="BU243" s="87">
        <v>3887271835.7800002</v>
      </c>
      <c r="BV243" s="86">
        <v>8236521107</v>
      </c>
      <c r="BW243" s="86">
        <v>8109705708</v>
      </c>
      <c r="BX243" s="86">
        <v>8109705708</v>
      </c>
      <c r="BY243" s="86">
        <v>85423541</v>
      </c>
      <c r="BZ243" s="87"/>
      <c r="CA243" s="86">
        <v>4606483352</v>
      </c>
      <c r="CB243" s="86">
        <v>4043205327</v>
      </c>
      <c r="CC243" s="86">
        <v>4043205327</v>
      </c>
      <c r="CD243" s="88">
        <v>543294497.85000002</v>
      </c>
      <c r="CE243" s="87"/>
      <c r="CF243" s="86">
        <v>1041292626</v>
      </c>
      <c r="CG243" s="86">
        <v>658816635</v>
      </c>
      <c r="CH243" s="86">
        <v>601773635</v>
      </c>
      <c r="CI243" s="87"/>
      <c r="CJ243" s="87"/>
      <c r="CK243" s="87"/>
      <c r="CL243" s="87"/>
      <c r="CM243" s="87"/>
      <c r="CN243" s="87"/>
      <c r="CO243" s="87"/>
      <c r="CP243" s="87"/>
      <c r="CQ243" s="87"/>
      <c r="CR243" s="87"/>
      <c r="CS243" s="87"/>
      <c r="CT243" s="87"/>
      <c r="CU243" s="87"/>
      <c r="CV243" s="87">
        <v>7334790933</v>
      </c>
      <c r="CW243" s="86">
        <v>10050013964</v>
      </c>
      <c r="CX243" s="86">
        <v>9521853383</v>
      </c>
      <c r="CY243" s="86">
        <v>8864203383</v>
      </c>
      <c r="CZ243" s="88">
        <v>95307757</v>
      </c>
      <c r="DA243" s="87"/>
      <c r="DB243" s="87"/>
      <c r="DC243" s="87"/>
      <c r="DD243" s="87"/>
      <c r="DE243" s="82">
        <f t="shared" si="2268"/>
        <v>11222062768.780001</v>
      </c>
      <c r="DF243" s="102">
        <f t="shared" si="2268"/>
        <v>23934311049</v>
      </c>
      <c r="DG243" s="102">
        <f t="shared" si="2268"/>
        <v>22333581053</v>
      </c>
      <c r="DH243" s="102">
        <f t="shared" si="2268"/>
        <v>21618888053</v>
      </c>
      <c r="DI243" s="102">
        <f>CZ243+CD243+BY243</f>
        <v>724025795.85000002</v>
      </c>
      <c r="DJ243" s="88"/>
      <c r="DK243" s="57"/>
      <c r="DL243" s="88"/>
      <c r="DM243" s="88"/>
      <c r="DN243" s="57">
        <v>4003889990.8534002</v>
      </c>
      <c r="DO243" s="818">
        <v>955706200</v>
      </c>
      <c r="DP243" s="818">
        <v>411786240</v>
      </c>
      <c r="DQ243" s="818">
        <v>411786240</v>
      </c>
      <c r="DR243" s="818"/>
      <c r="DS243" s="818"/>
      <c r="DT243" s="818"/>
      <c r="DU243" s="818"/>
      <c r="DV243" s="818"/>
      <c r="DW243" s="88"/>
      <c r="DX243" s="88"/>
      <c r="DY243" s="818">
        <v>14107753403</v>
      </c>
      <c r="DZ243" s="818">
        <v>12671526589</v>
      </c>
      <c r="EA243" s="818">
        <v>12671526589</v>
      </c>
      <c r="EB243" s="88"/>
      <c r="EC243" s="88"/>
      <c r="ED243" s="88"/>
      <c r="EE243" s="88"/>
      <c r="EF243" s="88"/>
      <c r="EG243" s="88"/>
      <c r="EH243" s="88"/>
      <c r="EI243" s="88"/>
      <c r="EJ243" s="88"/>
      <c r="EK243" s="88"/>
      <c r="EL243" s="88"/>
      <c r="EM243" s="88"/>
      <c r="EN243" s="818">
        <v>7554834662</v>
      </c>
      <c r="EO243" s="818">
        <v>8361380435</v>
      </c>
      <c r="EP243" s="818">
        <v>7901700459</v>
      </c>
      <c r="EQ243" s="818">
        <v>7244700459</v>
      </c>
      <c r="ER243" s="88"/>
      <c r="ES243" s="88"/>
      <c r="ET243" s="87"/>
      <c r="EU243" s="87"/>
      <c r="EV243" s="87"/>
      <c r="EW243" s="82">
        <f t="shared" si="2269"/>
        <v>11558724652.853401</v>
      </c>
      <c r="EX243" s="89">
        <f t="shared" si="2269"/>
        <v>23424840038</v>
      </c>
      <c r="EY243" s="90">
        <f t="shared" si="2270"/>
        <v>20985013288</v>
      </c>
      <c r="EZ243" s="90">
        <f t="shared" si="2270"/>
        <v>20328013288</v>
      </c>
      <c r="FA243" s="173"/>
      <c r="FB243" s="87"/>
      <c r="FC243" s="88"/>
      <c r="FD243" s="88"/>
      <c r="FE243" s="88"/>
      <c r="FF243" s="141"/>
      <c r="FG243" s="57">
        <v>4124006690.5790024</v>
      </c>
      <c r="FH243" s="729">
        <f>'[2]MP SALUD'!$O$98+'[2]MP SALUD'!$O$101+'[2]MP SALUD'!$O$102+'[2]MP SALUD'!$O$103+'[2]MP SALUD'!$O$106</f>
        <v>421160616</v>
      </c>
      <c r="FI243" s="729">
        <v>269374458</v>
      </c>
      <c r="FJ243" s="729">
        <v>269374458</v>
      </c>
      <c r="FK243" s="729"/>
      <c r="FL243" s="87"/>
      <c r="FM243" s="806"/>
      <c r="FN243" s="806"/>
      <c r="FO243" s="806"/>
      <c r="FP243" s="729"/>
      <c r="FQ243" s="87"/>
      <c r="FR243" s="788">
        <f>'[2]MP SALUD'!$O$96+'[2]MP SALUD'!$O$97+'[2]MP SALUD'!$O$99+'[2]MP SALUD'!$O$104+'[2]MP SALUD'!$O$105</f>
        <v>7545143562.6900005</v>
      </c>
      <c r="FS243" s="788">
        <f>'[2]MP SALUD'!$P$105+'[2]MP SALUD'!$P$104+'[2]MP SALUD'!$P$99+'[2]MP SALUD'!$P$97+'[2]MP SALUD'!$P$96</f>
        <v>7482648019</v>
      </c>
      <c r="FT243" s="788">
        <v>7482648019</v>
      </c>
      <c r="FU243" s="87"/>
      <c r="FV243" s="87"/>
      <c r="FW243" s="87"/>
      <c r="FX243" s="87"/>
      <c r="FY243" s="87"/>
      <c r="FZ243" s="87"/>
      <c r="GA243" s="87"/>
      <c r="GB243" s="88"/>
      <c r="GC243" s="88"/>
      <c r="GD243" s="88"/>
      <c r="GE243" s="88"/>
      <c r="GF243" s="133"/>
      <c r="GG243" s="88"/>
      <c r="GH243" s="88"/>
      <c r="GI243" s="88"/>
      <c r="GJ243" s="88"/>
      <c r="GK243" s="99">
        <v>7781479701</v>
      </c>
      <c r="GL243" s="940">
        <v>10331621553</v>
      </c>
      <c r="GM243" s="615">
        <v>10324331553</v>
      </c>
      <c r="GN243" s="615">
        <v>10324331553</v>
      </c>
      <c r="GO243" s="615"/>
      <c r="GP243" s="133"/>
      <c r="GQ243" s="87"/>
      <c r="GR243" s="87"/>
      <c r="GS243" s="87"/>
      <c r="GT243" s="87"/>
      <c r="GU243" s="82">
        <f t="shared" si="2271"/>
        <v>11905486391.579002</v>
      </c>
      <c r="GV243" s="82">
        <f t="shared" si="2271"/>
        <v>18297925731.690002</v>
      </c>
      <c r="GW243" s="82">
        <f t="shared" si="2271"/>
        <v>18076354030</v>
      </c>
      <c r="GX243" s="82">
        <f t="shared" si="2271"/>
        <v>18076354030</v>
      </c>
      <c r="GY243" s="792">
        <f t="shared" si="2271"/>
        <v>0</v>
      </c>
      <c r="GZ243" s="792">
        <f t="shared" si="2272"/>
        <v>0</v>
      </c>
      <c r="HA243" s="792">
        <f t="shared" si="2273"/>
        <v>0</v>
      </c>
      <c r="HB243" s="792">
        <f t="shared" si="2274"/>
        <v>0</v>
      </c>
      <c r="HC243" s="792">
        <f t="shared" si="2275"/>
        <v>0</v>
      </c>
      <c r="HD243" s="792">
        <f t="shared" si="2276"/>
        <v>0</v>
      </c>
      <c r="HE243" s="792">
        <f t="shared" si="2277"/>
        <v>16394872459.212402</v>
      </c>
      <c r="HF243" s="792">
        <f t="shared" si="2278"/>
        <v>15619061060</v>
      </c>
      <c r="HG243" s="792">
        <f t="shared" si="2279"/>
        <v>12040648048</v>
      </c>
      <c r="HH243" s="792">
        <f>AJ243+BX243+DQ243+FJ243</f>
        <v>11170648048</v>
      </c>
      <c r="HI243" s="792">
        <f t="shared" si="2280"/>
        <v>85423541</v>
      </c>
      <c r="HJ243" s="792">
        <f t="shared" si="2281"/>
        <v>0</v>
      </c>
      <c r="HK243" s="792">
        <f t="shared" si="2282"/>
        <v>4606483352</v>
      </c>
      <c r="HL243" s="792">
        <f t="shared" si="2283"/>
        <v>4043205327</v>
      </c>
      <c r="HM243" s="792">
        <f>AN243+CC243+DV243+FO243</f>
        <v>4043205327</v>
      </c>
      <c r="HN243" s="792">
        <f t="shared" si="2284"/>
        <v>543294497.85000002</v>
      </c>
      <c r="HO243" s="792">
        <f t="shared" si="2285"/>
        <v>1159946856</v>
      </c>
      <c r="HP243" s="792">
        <f t="shared" si="2286"/>
        <v>24114558805.690002</v>
      </c>
      <c r="HQ243" s="792">
        <f t="shared" si="2287"/>
        <v>21926602934</v>
      </c>
      <c r="HR243" s="792">
        <f>FT243+EA243+CH243+AR243</f>
        <v>21505296923</v>
      </c>
      <c r="HS243" s="792">
        <f t="shared" si="2288"/>
        <v>0</v>
      </c>
      <c r="HT243" s="792">
        <f t="shared" si="2289"/>
        <v>0</v>
      </c>
      <c r="HU243" s="792">
        <f t="shared" si="2290"/>
        <v>0</v>
      </c>
      <c r="HV243" s="792">
        <f t="shared" si="2291"/>
        <v>0</v>
      </c>
      <c r="HW243" s="792">
        <f t="shared" si="2292"/>
        <v>0</v>
      </c>
      <c r="HX243" s="792">
        <f t="shared" si="2293"/>
        <v>0</v>
      </c>
      <c r="HY243" s="792">
        <f t="shared" si="2294"/>
        <v>0</v>
      </c>
      <c r="HZ243" s="792">
        <f t="shared" si="2295"/>
        <v>0</v>
      </c>
      <c r="IA243" s="792">
        <f t="shared" si="2296"/>
        <v>0</v>
      </c>
      <c r="IB243" s="792">
        <f t="shared" si="2297"/>
        <v>0</v>
      </c>
      <c r="IC243" s="792">
        <f t="shared" si="2298"/>
        <v>0</v>
      </c>
      <c r="ID243" s="792">
        <f t="shared" si="2299"/>
        <v>0</v>
      </c>
      <c r="IE243" s="792">
        <f t="shared" si="2300"/>
        <v>0</v>
      </c>
      <c r="IF243" s="792">
        <f t="shared" si="2301"/>
        <v>0</v>
      </c>
      <c r="IG243" s="792">
        <f t="shared" si="2302"/>
        <v>0</v>
      </c>
      <c r="IH243" s="792">
        <f t="shared" si="2303"/>
        <v>0</v>
      </c>
      <c r="II243" s="792">
        <f t="shared" si="2304"/>
        <v>30553804562</v>
      </c>
      <c r="IJ243" s="792">
        <f t="shared" si="2305"/>
        <v>39352252768</v>
      </c>
      <c r="IK243" s="792">
        <f t="shared" si="2306"/>
        <v>37706454154</v>
      </c>
      <c r="IL243" s="792">
        <f>GN243+EQ243+CY243+BH243</f>
        <v>34856598508</v>
      </c>
      <c r="IM243" s="792">
        <f t="shared" si="2307"/>
        <v>95307757</v>
      </c>
      <c r="IN243" s="792">
        <f t="shared" si="2308"/>
        <v>0</v>
      </c>
      <c r="IO243" s="792"/>
      <c r="IP243" s="792"/>
      <c r="IQ243" s="792"/>
      <c r="IR243" s="792"/>
      <c r="IS243" s="792">
        <f t="shared" si="2309"/>
        <v>48108623877.212402</v>
      </c>
      <c r="IT243" s="792">
        <f t="shared" si="2310"/>
        <v>83692355985.690002</v>
      </c>
      <c r="IU243" s="792">
        <f t="shared" si="2311"/>
        <v>75716910463</v>
      </c>
      <c r="IV243" s="792">
        <f>HC243+HH243+HM243+HR243+HW243+IB243+IG243+IL243+IQ243</f>
        <v>71575748806</v>
      </c>
      <c r="IW243" s="793">
        <f t="shared" si="2312"/>
        <v>724025795.85000002</v>
      </c>
    </row>
    <row r="244" spans="1:257" ht="93.75" customHeight="1" x14ac:dyDescent="0.2">
      <c r="A244" s="346"/>
      <c r="B244" s="346"/>
      <c r="C244" s="284"/>
      <c r="D244" s="594"/>
      <c r="E244" s="409"/>
      <c r="F244" s="409"/>
      <c r="G244" s="273">
        <v>168</v>
      </c>
      <c r="H244" s="848" t="s">
        <v>594</v>
      </c>
      <c r="I244" s="511" t="s">
        <v>595</v>
      </c>
      <c r="J244" s="611" t="s">
        <v>444</v>
      </c>
      <c r="K244" s="544">
        <v>2</v>
      </c>
      <c r="L244" s="561" t="s">
        <v>58</v>
      </c>
      <c r="M244" s="558">
        <v>7</v>
      </c>
      <c r="N244" s="558">
        <v>14</v>
      </c>
      <c r="O244" s="559">
        <v>14</v>
      </c>
      <c r="P244" s="569">
        <v>14</v>
      </c>
      <c r="Q244" s="567">
        <v>14</v>
      </c>
      <c r="R244" s="275"/>
      <c r="S244" s="565">
        <v>14</v>
      </c>
      <c r="T244" s="567">
        <v>14</v>
      </c>
      <c r="U244" s="567"/>
      <c r="V244" s="565">
        <v>14</v>
      </c>
      <c r="W244" s="567">
        <v>14</v>
      </c>
      <c r="X244" s="561"/>
      <c r="Y244" s="765">
        <v>14</v>
      </c>
      <c r="Z244" s="618"/>
      <c r="AA244" s="273">
        <v>3</v>
      </c>
      <c r="AB244" s="270" t="s">
        <v>455</v>
      </c>
      <c r="AC244" s="46"/>
      <c r="AD244" s="47"/>
      <c r="AE244" s="48"/>
      <c r="AF244" s="48"/>
      <c r="AG244" s="46"/>
      <c r="AH244" s="47"/>
      <c r="AI244" s="47"/>
      <c r="AJ244" s="47"/>
      <c r="AK244" s="46"/>
      <c r="AL244" s="47"/>
      <c r="AM244" s="47"/>
      <c r="AN244" s="47"/>
      <c r="AO244" s="46"/>
      <c r="AP244" s="47"/>
      <c r="AQ244" s="47"/>
      <c r="AR244" s="47"/>
      <c r="AS244" s="46"/>
      <c r="AT244" s="47"/>
      <c r="AU244" s="48"/>
      <c r="AV244" s="48"/>
      <c r="AW244" s="46"/>
      <c r="AX244" s="47"/>
      <c r="AY244" s="47"/>
      <c r="AZ244" s="47"/>
      <c r="BA244" s="46"/>
      <c r="BB244" s="47"/>
      <c r="BC244" s="47"/>
      <c r="BD244" s="47"/>
      <c r="BE244" s="46"/>
      <c r="BF244" s="47"/>
      <c r="BG244" s="48"/>
      <c r="BH244" s="48"/>
      <c r="BI244" s="46"/>
      <c r="BJ244" s="47"/>
      <c r="BK244" s="47"/>
      <c r="BL244" s="47"/>
      <c r="BM244" s="40">
        <f>+AC244+AG244+AK244+AO244+AS244+AW244+BA244+BE244+BI244</f>
        <v>0</v>
      </c>
      <c r="BN244" s="41">
        <f t="shared" si="2267"/>
        <v>0</v>
      </c>
      <c r="BO244" s="41">
        <f t="shared" si="2267"/>
        <v>0</v>
      </c>
      <c r="BP244" s="41">
        <f t="shared" si="2267"/>
        <v>0</v>
      </c>
      <c r="BQ244" s="87"/>
      <c r="BR244" s="87"/>
      <c r="BS244" s="87"/>
      <c r="BT244" s="87"/>
      <c r="BU244" s="87"/>
      <c r="BV244" s="86"/>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2">
        <f t="shared" si="2268"/>
        <v>0</v>
      </c>
      <c r="DF244" s="102">
        <f t="shared" si="2268"/>
        <v>0</v>
      </c>
      <c r="DG244" s="102">
        <f t="shared" si="2268"/>
        <v>0</v>
      </c>
      <c r="DH244" s="102">
        <f t="shared" si="2268"/>
        <v>0</v>
      </c>
      <c r="DI244" s="102"/>
      <c r="DJ244" s="88"/>
      <c r="DK244" s="57"/>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7"/>
      <c r="EU244" s="87"/>
      <c r="EV244" s="87"/>
      <c r="EW244" s="82">
        <f t="shared" si="2269"/>
        <v>0</v>
      </c>
      <c r="EX244" s="90">
        <f t="shared" si="2269"/>
        <v>0</v>
      </c>
      <c r="EY244" s="90">
        <f t="shared" si="2270"/>
        <v>0</v>
      </c>
      <c r="EZ244" s="90">
        <f t="shared" si="2270"/>
        <v>0</v>
      </c>
      <c r="FA244" s="173"/>
      <c r="FB244" s="87"/>
      <c r="FC244" s="88"/>
      <c r="FD244" s="88"/>
      <c r="FE244" s="88"/>
      <c r="FF244" s="133"/>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GD244" s="87"/>
      <c r="GE244" s="87"/>
      <c r="GF244" s="87"/>
      <c r="GG244" s="87"/>
      <c r="GH244" s="87"/>
      <c r="GI244" s="87"/>
      <c r="GJ244" s="87"/>
      <c r="GK244" s="87"/>
      <c r="GL244" s="87"/>
      <c r="GM244" s="87"/>
      <c r="GN244" s="87"/>
      <c r="GO244" s="87"/>
      <c r="GP244" s="87"/>
      <c r="GQ244" s="87"/>
      <c r="GR244" s="87"/>
      <c r="GS244" s="87"/>
      <c r="GT244" s="87"/>
      <c r="GU244" s="82">
        <f t="shared" si="2271"/>
        <v>0</v>
      </c>
      <c r="GV244" s="82">
        <f t="shared" si="2271"/>
        <v>0</v>
      </c>
      <c r="GW244" s="82">
        <f t="shared" si="2271"/>
        <v>0</v>
      </c>
      <c r="GX244" s="82">
        <f t="shared" si="2271"/>
        <v>0</v>
      </c>
      <c r="GY244" s="792">
        <f t="shared" si="2271"/>
        <v>0</v>
      </c>
      <c r="GZ244" s="792">
        <f t="shared" si="2272"/>
        <v>0</v>
      </c>
      <c r="HA244" s="792">
        <f t="shared" si="2273"/>
        <v>0</v>
      </c>
      <c r="HB244" s="792">
        <f t="shared" si="2274"/>
        <v>0</v>
      </c>
      <c r="HC244" s="792">
        <f t="shared" si="2275"/>
        <v>0</v>
      </c>
      <c r="HD244" s="792">
        <f t="shared" si="2276"/>
        <v>0</v>
      </c>
      <c r="HE244" s="792">
        <f t="shared" si="2277"/>
        <v>0</v>
      </c>
      <c r="HF244" s="792">
        <f t="shared" si="2278"/>
        <v>0</v>
      </c>
      <c r="HG244" s="792">
        <f t="shared" si="2279"/>
        <v>0</v>
      </c>
      <c r="HH244" s="792">
        <f>AJ244+BX244+DQ244+FJ244</f>
        <v>0</v>
      </c>
      <c r="HI244" s="792">
        <f t="shared" si="2280"/>
        <v>0</v>
      </c>
      <c r="HJ244" s="792">
        <f t="shared" si="2281"/>
        <v>0</v>
      </c>
      <c r="HK244" s="792">
        <f t="shared" si="2282"/>
        <v>0</v>
      </c>
      <c r="HL244" s="792">
        <f t="shared" si="2283"/>
        <v>0</v>
      </c>
      <c r="HM244" s="792">
        <f>AN244+CC244+DV244+FO244</f>
        <v>0</v>
      </c>
      <c r="HN244" s="792">
        <f t="shared" si="2284"/>
        <v>0</v>
      </c>
      <c r="HO244" s="792">
        <f t="shared" si="2285"/>
        <v>0</v>
      </c>
      <c r="HP244" s="792">
        <f t="shared" si="2286"/>
        <v>0</v>
      </c>
      <c r="HQ244" s="792">
        <f t="shared" si="2287"/>
        <v>0</v>
      </c>
      <c r="HR244" s="792">
        <f>FT244+EA244+CH244+AR244</f>
        <v>0</v>
      </c>
      <c r="HS244" s="792">
        <f t="shared" si="2288"/>
        <v>0</v>
      </c>
      <c r="HT244" s="792">
        <f t="shared" si="2289"/>
        <v>0</v>
      </c>
      <c r="HU244" s="792">
        <f t="shared" si="2290"/>
        <v>0</v>
      </c>
      <c r="HV244" s="792">
        <f t="shared" si="2291"/>
        <v>0</v>
      </c>
      <c r="HW244" s="792">
        <f t="shared" si="2292"/>
        <v>0</v>
      </c>
      <c r="HX244" s="792">
        <f t="shared" si="2293"/>
        <v>0</v>
      </c>
      <c r="HY244" s="792">
        <f t="shared" si="2294"/>
        <v>0</v>
      </c>
      <c r="HZ244" s="792">
        <f t="shared" si="2295"/>
        <v>0</v>
      </c>
      <c r="IA244" s="792">
        <f t="shared" si="2296"/>
        <v>0</v>
      </c>
      <c r="IB244" s="792">
        <f t="shared" si="2297"/>
        <v>0</v>
      </c>
      <c r="IC244" s="792">
        <f t="shared" si="2298"/>
        <v>0</v>
      </c>
      <c r="ID244" s="792">
        <f t="shared" si="2299"/>
        <v>0</v>
      </c>
      <c r="IE244" s="792">
        <f t="shared" si="2300"/>
        <v>0</v>
      </c>
      <c r="IF244" s="792">
        <f t="shared" si="2301"/>
        <v>0</v>
      </c>
      <c r="IG244" s="792">
        <f t="shared" si="2302"/>
        <v>0</v>
      </c>
      <c r="IH244" s="792">
        <f t="shared" si="2303"/>
        <v>0</v>
      </c>
      <c r="II244" s="792">
        <f t="shared" si="2304"/>
        <v>0</v>
      </c>
      <c r="IJ244" s="792">
        <f t="shared" si="2305"/>
        <v>0</v>
      </c>
      <c r="IK244" s="792">
        <f t="shared" si="2306"/>
        <v>0</v>
      </c>
      <c r="IL244" s="792">
        <f>GN244+EQ244+CY244+BH244</f>
        <v>0</v>
      </c>
      <c r="IM244" s="792">
        <f t="shared" si="2307"/>
        <v>0</v>
      </c>
      <c r="IN244" s="792">
        <f t="shared" si="2308"/>
        <v>0</v>
      </c>
      <c r="IO244" s="792"/>
      <c r="IP244" s="792"/>
      <c r="IQ244" s="792"/>
      <c r="IR244" s="792"/>
      <c r="IS244" s="792">
        <f t="shared" si="2309"/>
        <v>0</v>
      </c>
      <c r="IT244" s="792">
        <f t="shared" si="2310"/>
        <v>0</v>
      </c>
      <c r="IU244" s="792">
        <f t="shared" si="2311"/>
        <v>0</v>
      </c>
      <c r="IV244" s="792">
        <f>HC244+HH244+HM244+HR244+HW244+IB244+IG244+IL244+IQ244</f>
        <v>0</v>
      </c>
      <c r="IW244" s="793">
        <f t="shared" si="2312"/>
        <v>0</v>
      </c>
    </row>
    <row r="245" spans="1:257" ht="24.75" customHeight="1" x14ac:dyDescent="0.2">
      <c r="A245" s="346"/>
      <c r="B245" s="346"/>
      <c r="C245" s="252">
        <v>51</v>
      </c>
      <c r="D245" s="253" t="s">
        <v>596</v>
      </c>
      <c r="E245" s="256"/>
      <c r="F245" s="256"/>
      <c r="G245" s="255"/>
      <c r="H245" s="255"/>
      <c r="I245" s="255"/>
      <c r="J245" s="255"/>
      <c r="K245" s="255"/>
      <c r="L245" s="255"/>
      <c r="M245" s="255"/>
      <c r="N245" s="255"/>
      <c r="O245" s="255"/>
      <c r="P245" s="255"/>
      <c r="Q245" s="255"/>
      <c r="R245" s="255"/>
      <c r="S245" s="255"/>
      <c r="T245" s="255"/>
      <c r="U245" s="255"/>
      <c r="V245" s="255"/>
      <c r="W245" s="255"/>
      <c r="X245" s="255"/>
      <c r="Y245" s="312"/>
      <c r="Z245" s="255"/>
      <c r="AA245" s="255"/>
      <c r="AB245" s="255"/>
      <c r="AC245" s="38">
        <f t="shared" ref="AC245:BL245" si="2313">SUM(AC246)</f>
        <v>0</v>
      </c>
      <c r="AD245" s="38">
        <f t="shared" si="2313"/>
        <v>0</v>
      </c>
      <c r="AE245" s="38">
        <f t="shared" si="2313"/>
        <v>0</v>
      </c>
      <c r="AF245" s="38">
        <f t="shared" si="2313"/>
        <v>0</v>
      </c>
      <c r="AG245" s="38">
        <f t="shared" si="2313"/>
        <v>42864000</v>
      </c>
      <c r="AH245" s="38">
        <f t="shared" si="2313"/>
        <v>53645960</v>
      </c>
      <c r="AI245" s="38">
        <f t="shared" si="2313"/>
        <v>38266667</v>
      </c>
      <c r="AJ245" s="38">
        <f t="shared" si="2313"/>
        <v>38266667</v>
      </c>
      <c r="AK245" s="38">
        <f t="shared" si="2313"/>
        <v>0</v>
      </c>
      <c r="AL245" s="38">
        <f t="shared" si="2313"/>
        <v>0</v>
      </c>
      <c r="AM245" s="38">
        <f t="shared" si="2313"/>
        <v>0</v>
      </c>
      <c r="AN245" s="38">
        <f t="shared" si="2313"/>
        <v>0</v>
      </c>
      <c r="AO245" s="38">
        <f t="shared" si="2313"/>
        <v>0</v>
      </c>
      <c r="AP245" s="38">
        <f t="shared" si="2313"/>
        <v>0</v>
      </c>
      <c r="AQ245" s="38">
        <f t="shared" si="2313"/>
        <v>0</v>
      </c>
      <c r="AR245" s="38">
        <f t="shared" si="2313"/>
        <v>0</v>
      </c>
      <c r="AS245" s="38">
        <f t="shared" si="2313"/>
        <v>0</v>
      </c>
      <c r="AT245" s="38">
        <f t="shared" si="2313"/>
        <v>0</v>
      </c>
      <c r="AU245" s="38">
        <f t="shared" si="2313"/>
        <v>0</v>
      </c>
      <c r="AV245" s="38">
        <f t="shared" si="2313"/>
        <v>0</v>
      </c>
      <c r="AW245" s="38">
        <f t="shared" si="2313"/>
        <v>0</v>
      </c>
      <c r="AX245" s="38">
        <f t="shared" si="2313"/>
        <v>0</v>
      </c>
      <c r="AY245" s="38">
        <f t="shared" si="2313"/>
        <v>0</v>
      </c>
      <c r="AZ245" s="38">
        <f t="shared" si="2313"/>
        <v>0</v>
      </c>
      <c r="BA245" s="38">
        <f t="shared" si="2313"/>
        <v>0</v>
      </c>
      <c r="BB245" s="38">
        <f t="shared" si="2313"/>
        <v>0</v>
      </c>
      <c r="BC245" s="38">
        <f t="shared" si="2313"/>
        <v>0</v>
      </c>
      <c r="BD245" s="38">
        <f t="shared" si="2313"/>
        <v>0</v>
      </c>
      <c r="BE245" s="38">
        <f t="shared" si="2313"/>
        <v>0</v>
      </c>
      <c r="BF245" s="38">
        <f t="shared" si="2313"/>
        <v>0</v>
      </c>
      <c r="BG245" s="38">
        <f t="shared" si="2313"/>
        <v>0</v>
      </c>
      <c r="BH245" s="38">
        <f t="shared" si="2313"/>
        <v>0</v>
      </c>
      <c r="BI245" s="38">
        <f t="shared" si="2313"/>
        <v>0</v>
      </c>
      <c r="BJ245" s="38">
        <f t="shared" si="2313"/>
        <v>0</v>
      </c>
      <c r="BK245" s="38">
        <f t="shared" si="2313"/>
        <v>0</v>
      </c>
      <c r="BL245" s="38">
        <f t="shared" si="2313"/>
        <v>0</v>
      </c>
      <c r="BM245" s="38">
        <f t="shared" ref="BM245:DX245" si="2314">SUM(BM246)</f>
        <v>42864000</v>
      </c>
      <c r="BN245" s="38">
        <f t="shared" si="2314"/>
        <v>53645960</v>
      </c>
      <c r="BO245" s="38">
        <f t="shared" si="2314"/>
        <v>38266667</v>
      </c>
      <c r="BP245" s="38">
        <f t="shared" si="2314"/>
        <v>38266667</v>
      </c>
      <c r="BQ245" s="38">
        <f t="shared" si="2314"/>
        <v>0</v>
      </c>
      <c r="BR245" s="38">
        <f t="shared" si="2314"/>
        <v>0</v>
      </c>
      <c r="BS245" s="38">
        <f t="shared" si="2314"/>
        <v>0</v>
      </c>
      <c r="BT245" s="38">
        <f t="shared" si="2314"/>
        <v>0</v>
      </c>
      <c r="BU245" s="38">
        <f t="shared" si="2314"/>
        <v>44149920</v>
      </c>
      <c r="BV245" s="38">
        <f t="shared" si="2314"/>
        <v>0</v>
      </c>
      <c r="BW245" s="38">
        <f t="shared" si="2314"/>
        <v>0</v>
      </c>
      <c r="BX245" s="38">
        <f t="shared" si="2314"/>
        <v>0</v>
      </c>
      <c r="BY245" s="38">
        <f t="shared" si="2314"/>
        <v>0</v>
      </c>
      <c r="BZ245" s="38">
        <f t="shared" si="2314"/>
        <v>0</v>
      </c>
      <c r="CA245" s="38">
        <f t="shared" si="2314"/>
        <v>44149920</v>
      </c>
      <c r="CB245" s="38">
        <f t="shared" si="2314"/>
        <v>43560000</v>
      </c>
      <c r="CC245" s="38">
        <f t="shared" si="2314"/>
        <v>43560000</v>
      </c>
      <c r="CD245" s="38">
        <f t="shared" si="2314"/>
        <v>0</v>
      </c>
      <c r="CE245" s="38">
        <f t="shared" si="2314"/>
        <v>0</v>
      </c>
      <c r="CF245" s="38">
        <f t="shared" si="2314"/>
        <v>0</v>
      </c>
      <c r="CG245" s="38">
        <f t="shared" si="2314"/>
        <v>0</v>
      </c>
      <c r="CH245" s="38">
        <f t="shared" si="2314"/>
        <v>0</v>
      </c>
      <c r="CI245" s="38">
        <f t="shared" si="2314"/>
        <v>0</v>
      </c>
      <c r="CJ245" s="38">
        <f t="shared" si="2314"/>
        <v>0</v>
      </c>
      <c r="CK245" s="38">
        <f t="shared" si="2314"/>
        <v>0</v>
      </c>
      <c r="CL245" s="38">
        <f t="shared" si="2314"/>
        <v>0</v>
      </c>
      <c r="CM245" s="38">
        <f t="shared" si="2314"/>
        <v>0</v>
      </c>
      <c r="CN245" s="38">
        <f t="shared" si="2314"/>
        <v>0</v>
      </c>
      <c r="CO245" s="38">
        <f t="shared" si="2314"/>
        <v>0</v>
      </c>
      <c r="CP245" s="38">
        <f t="shared" si="2314"/>
        <v>0</v>
      </c>
      <c r="CQ245" s="38">
        <f t="shared" si="2314"/>
        <v>0</v>
      </c>
      <c r="CR245" s="38">
        <f t="shared" si="2314"/>
        <v>0</v>
      </c>
      <c r="CS245" s="38">
        <f t="shared" si="2314"/>
        <v>0</v>
      </c>
      <c r="CT245" s="38">
        <f t="shared" si="2314"/>
        <v>0</v>
      </c>
      <c r="CU245" s="38">
        <f t="shared" si="2314"/>
        <v>0</v>
      </c>
      <c r="CV245" s="38">
        <f t="shared" si="2314"/>
        <v>0</v>
      </c>
      <c r="CW245" s="38">
        <f t="shared" si="2314"/>
        <v>0</v>
      </c>
      <c r="CX245" s="38">
        <f t="shared" si="2314"/>
        <v>0</v>
      </c>
      <c r="CY245" s="38">
        <f t="shared" si="2314"/>
        <v>0</v>
      </c>
      <c r="CZ245" s="38">
        <f t="shared" si="2314"/>
        <v>0</v>
      </c>
      <c r="DA245" s="38">
        <f t="shared" si="2314"/>
        <v>0</v>
      </c>
      <c r="DB245" s="38">
        <f t="shared" si="2314"/>
        <v>0</v>
      </c>
      <c r="DC245" s="38">
        <f t="shared" si="2314"/>
        <v>0</v>
      </c>
      <c r="DD245" s="38">
        <f t="shared" si="2314"/>
        <v>0</v>
      </c>
      <c r="DE245" s="38">
        <f t="shared" si="2314"/>
        <v>44149920</v>
      </c>
      <c r="DF245" s="38">
        <f t="shared" si="2314"/>
        <v>44149920</v>
      </c>
      <c r="DG245" s="38">
        <f t="shared" si="2314"/>
        <v>43560000</v>
      </c>
      <c r="DH245" s="38">
        <f t="shared" si="2314"/>
        <v>43560000</v>
      </c>
      <c r="DI245" s="38">
        <f t="shared" si="2314"/>
        <v>0</v>
      </c>
      <c r="DJ245" s="38">
        <f t="shared" si="2314"/>
        <v>0</v>
      </c>
      <c r="DK245" s="38">
        <f t="shared" si="2314"/>
        <v>0</v>
      </c>
      <c r="DL245" s="38">
        <f t="shared" si="2314"/>
        <v>0</v>
      </c>
      <c r="DM245" s="38">
        <f t="shared" si="2314"/>
        <v>0</v>
      </c>
      <c r="DN245" s="38">
        <f t="shared" si="2314"/>
        <v>45474417.600000001</v>
      </c>
      <c r="DO245" s="38">
        <f t="shared" si="2314"/>
        <v>0</v>
      </c>
      <c r="DP245" s="38">
        <f t="shared" si="2314"/>
        <v>0</v>
      </c>
      <c r="DQ245" s="38">
        <f t="shared" si="2314"/>
        <v>0</v>
      </c>
      <c r="DR245" s="38">
        <f t="shared" si="2314"/>
        <v>0</v>
      </c>
      <c r="DS245" s="38">
        <f t="shared" si="2314"/>
        <v>0</v>
      </c>
      <c r="DT245" s="38">
        <f t="shared" si="2314"/>
        <v>44149920</v>
      </c>
      <c r="DU245" s="38">
        <f t="shared" si="2314"/>
        <v>43560000</v>
      </c>
      <c r="DV245" s="38">
        <f t="shared" si="2314"/>
        <v>43560000</v>
      </c>
      <c r="DW245" s="38">
        <f t="shared" si="2314"/>
        <v>0</v>
      </c>
      <c r="DX245" s="38">
        <f t="shared" si="2314"/>
        <v>0</v>
      </c>
      <c r="DY245" s="38">
        <f t="shared" ref="DY245:EW245" si="2315">SUM(DY246)</f>
        <v>0</v>
      </c>
      <c r="DZ245" s="38">
        <f t="shared" si="2315"/>
        <v>0</v>
      </c>
      <c r="EA245" s="38">
        <f t="shared" si="2315"/>
        <v>0</v>
      </c>
      <c r="EB245" s="38">
        <f t="shared" si="2315"/>
        <v>0</v>
      </c>
      <c r="EC245" s="38">
        <f t="shared" si="2315"/>
        <v>0</v>
      </c>
      <c r="ED245" s="38">
        <f t="shared" si="2315"/>
        <v>0</v>
      </c>
      <c r="EE245" s="38">
        <f t="shared" si="2315"/>
        <v>0</v>
      </c>
      <c r="EF245" s="38">
        <f t="shared" si="2315"/>
        <v>0</v>
      </c>
      <c r="EG245" s="38">
        <f t="shared" si="2315"/>
        <v>0</v>
      </c>
      <c r="EH245" s="38">
        <f t="shared" si="2315"/>
        <v>0</v>
      </c>
      <c r="EI245" s="38">
        <f t="shared" si="2315"/>
        <v>0</v>
      </c>
      <c r="EJ245" s="38">
        <f t="shared" si="2315"/>
        <v>0</v>
      </c>
      <c r="EK245" s="38">
        <f t="shared" si="2315"/>
        <v>0</v>
      </c>
      <c r="EL245" s="38">
        <f t="shared" si="2315"/>
        <v>0</v>
      </c>
      <c r="EM245" s="38">
        <f t="shared" si="2315"/>
        <v>0</v>
      </c>
      <c r="EN245" s="38">
        <f t="shared" si="2315"/>
        <v>0</v>
      </c>
      <c r="EO245" s="38">
        <f t="shared" si="2315"/>
        <v>0</v>
      </c>
      <c r="EP245" s="38">
        <f t="shared" si="2315"/>
        <v>0</v>
      </c>
      <c r="EQ245" s="38">
        <f t="shared" si="2315"/>
        <v>0</v>
      </c>
      <c r="ER245" s="38">
        <f t="shared" si="2315"/>
        <v>0</v>
      </c>
      <c r="ES245" s="38">
        <f t="shared" si="2315"/>
        <v>0</v>
      </c>
      <c r="ET245" s="38">
        <f t="shared" si="2315"/>
        <v>0</v>
      </c>
      <c r="EU245" s="38">
        <f t="shared" si="2315"/>
        <v>0</v>
      </c>
      <c r="EV245" s="38">
        <f t="shared" si="2315"/>
        <v>0</v>
      </c>
      <c r="EW245" s="38">
        <f t="shared" si="2315"/>
        <v>45474417.600000001</v>
      </c>
      <c r="EX245" s="38">
        <f t="shared" ref="EX245:IW245" si="2316">SUM(EX246)</f>
        <v>44149920</v>
      </c>
      <c r="EY245" s="38">
        <f t="shared" si="2316"/>
        <v>43560000</v>
      </c>
      <c r="EZ245" s="38">
        <f t="shared" si="2316"/>
        <v>43560000</v>
      </c>
      <c r="FA245" s="38">
        <f t="shared" si="2316"/>
        <v>0</v>
      </c>
      <c r="FB245" s="38">
        <f t="shared" si="2316"/>
        <v>0</v>
      </c>
      <c r="FC245" s="38">
        <f t="shared" si="2316"/>
        <v>0</v>
      </c>
      <c r="FD245" s="38">
        <f t="shared" si="2316"/>
        <v>0</v>
      </c>
      <c r="FE245" s="38">
        <f t="shared" si="2316"/>
        <v>0</v>
      </c>
      <c r="FF245" s="38">
        <f t="shared" si="2316"/>
        <v>0</v>
      </c>
      <c r="FG245" s="38">
        <f t="shared" si="2316"/>
        <v>46838650.128000006</v>
      </c>
      <c r="FH245" s="38">
        <f t="shared" si="2316"/>
        <v>0</v>
      </c>
      <c r="FI245" s="38">
        <f t="shared" si="2316"/>
        <v>0</v>
      </c>
      <c r="FJ245" s="38">
        <f t="shared" si="2316"/>
        <v>0</v>
      </c>
      <c r="FK245" s="38">
        <f t="shared" si="2316"/>
        <v>0</v>
      </c>
      <c r="FL245" s="38">
        <f t="shared" si="2316"/>
        <v>0</v>
      </c>
      <c r="FM245" s="38">
        <f t="shared" si="2316"/>
        <v>58080000</v>
      </c>
      <c r="FN245" s="38">
        <f t="shared" si="2316"/>
        <v>55091066</v>
      </c>
      <c r="FO245" s="38">
        <f t="shared" si="2316"/>
        <v>55091066</v>
      </c>
      <c r="FP245" s="38">
        <f t="shared" si="2316"/>
        <v>0</v>
      </c>
      <c r="FQ245" s="38">
        <f t="shared" si="2316"/>
        <v>0</v>
      </c>
      <c r="FR245" s="38">
        <f t="shared" si="2316"/>
        <v>0</v>
      </c>
      <c r="FS245" s="38">
        <f t="shared" si="2316"/>
        <v>0</v>
      </c>
      <c r="FT245" s="38">
        <f t="shared" si="2316"/>
        <v>0</v>
      </c>
      <c r="FU245" s="38">
        <f t="shared" si="2316"/>
        <v>0</v>
      </c>
      <c r="FV245" s="38">
        <f t="shared" si="2316"/>
        <v>0</v>
      </c>
      <c r="FW245" s="38">
        <f t="shared" si="2316"/>
        <v>0</v>
      </c>
      <c r="FX245" s="38">
        <f t="shared" si="2316"/>
        <v>0</v>
      </c>
      <c r="FY245" s="38">
        <f t="shared" si="2316"/>
        <v>0</v>
      </c>
      <c r="FZ245" s="38">
        <f t="shared" si="2316"/>
        <v>0</v>
      </c>
      <c r="GA245" s="38">
        <f t="shared" si="2316"/>
        <v>0</v>
      </c>
      <c r="GB245" s="38">
        <f t="shared" si="2316"/>
        <v>0</v>
      </c>
      <c r="GC245" s="38">
        <f t="shared" si="2316"/>
        <v>0</v>
      </c>
      <c r="GD245" s="38">
        <f t="shared" si="2316"/>
        <v>0</v>
      </c>
      <c r="GE245" s="38">
        <f t="shared" si="2316"/>
        <v>0</v>
      </c>
      <c r="GF245" s="38">
        <f t="shared" si="2316"/>
        <v>0</v>
      </c>
      <c r="GG245" s="38">
        <f t="shared" si="2316"/>
        <v>0</v>
      </c>
      <c r="GH245" s="38">
        <f t="shared" si="2316"/>
        <v>0</v>
      </c>
      <c r="GI245" s="38">
        <f t="shared" si="2316"/>
        <v>0</v>
      </c>
      <c r="GJ245" s="38">
        <f t="shared" si="2316"/>
        <v>0</v>
      </c>
      <c r="GK245" s="38">
        <f t="shared" si="2316"/>
        <v>0</v>
      </c>
      <c r="GL245" s="38">
        <f t="shared" si="2316"/>
        <v>0</v>
      </c>
      <c r="GM245" s="38">
        <f t="shared" si="2316"/>
        <v>0</v>
      </c>
      <c r="GN245" s="38">
        <f t="shared" si="2316"/>
        <v>0</v>
      </c>
      <c r="GO245" s="38">
        <f t="shared" si="2316"/>
        <v>0</v>
      </c>
      <c r="GP245" s="38">
        <f t="shared" si="2316"/>
        <v>0</v>
      </c>
      <c r="GQ245" s="38">
        <f t="shared" si="2316"/>
        <v>0</v>
      </c>
      <c r="GR245" s="38">
        <f t="shared" si="2316"/>
        <v>0</v>
      </c>
      <c r="GS245" s="38">
        <f t="shared" si="2316"/>
        <v>0</v>
      </c>
      <c r="GT245" s="38">
        <f t="shared" si="2316"/>
        <v>0</v>
      </c>
      <c r="GU245" s="38">
        <f t="shared" si="2316"/>
        <v>46838650.128000006</v>
      </c>
      <c r="GV245" s="38">
        <f t="shared" si="2316"/>
        <v>58080000</v>
      </c>
      <c r="GW245" s="38">
        <f t="shared" si="2316"/>
        <v>55091066</v>
      </c>
      <c r="GX245" s="38">
        <f t="shared" si="2316"/>
        <v>55091066</v>
      </c>
      <c r="GY245" s="724">
        <f t="shared" si="2316"/>
        <v>0</v>
      </c>
      <c r="GZ245" s="38">
        <f t="shared" si="2316"/>
        <v>0</v>
      </c>
      <c r="HA245" s="38">
        <f t="shared" si="2316"/>
        <v>0</v>
      </c>
      <c r="HB245" s="38">
        <f t="shared" si="2316"/>
        <v>0</v>
      </c>
      <c r="HC245" s="38">
        <f t="shared" si="2316"/>
        <v>0</v>
      </c>
      <c r="HD245" s="38">
        <f t="shared" si="2316"/>
        <v>0</v>
      </c>
      <c r="HE245" s="38">
        <f t="shared" si="2316"/>
        <v>179326987.72799999</v>
      </c>
      <c r="HF245" s="38">
        <f t="shared" si="2316"/>
        <v>53645960</v>
      </c>
      <c r="HG245" s="38">
        <f t="shared" si="2316"/>
        <v>38266667</v>
      </c>
      <c r="HH245" s="38">
        <f t="shared" si="2316"/>
        <v>38266667</v>
      </c>
      <c r="HI245" s="38">
        <f t="shared" si="2316"/>
        <v>0</v>
      </c>
      <c r="HJ245" s="38">
        <f t="shared" si="2316"/>
        <v>0</v>
      </c>
      <c r="HK245" s="38">
        <f t="shared" si="2316"/>
        <v>146379840</v>
      </c>
      <c r="HL245" s="38">
        <f t="shared" si="2316"/>
        <v>142211066</v>
      </c>
      <c r="HM245" s="38">
        <f t="shared" si="2316"/>
        <v>142211066</v>
      </c>
      <c r="HN245" s="38">
        <f t="shared" si="2316"/>
        <v>0</v>
      </c>
      <c r="HO245" s="38">
        <f t="shared" si="2316"/>
        <v>0</v>
      </c>
      <c r="HP245" s="38">
        <f t="shared" si="2316"/>
        <v>0</v>
      </c>
      <c r="HQ245" s="38">
        <f t="shared" si="2316"/>
        <v>0</v>
      </c>
      <c r="HR245" s="38">
        <f t="shared" si="2316"/>
        <v>0</v>
      </c>
      <c r="HS245" s="38">
        <f t="shared" si="2316"/>
        <v>0</v>
      </c>
      <c r="HT245" s="38">
        <f t="shared" si="2316"/>
        <v>0</v>
      </c>
      <c r="HU245" s="38">
        <f t="shared" si="2316"/>
        <v>0</v>
      </c>
      <c r="HV245" s="38">
        <f t="shared" si="2316"/>
        <v>0</v>
      </c>
      <c r="HW245" s="38">
        <f t="shared" si="2316"/>
        <v>0</v>
      </c>
      <c r="HX245" s="38">
        <f t="shared" si="2316"/>
        <v>0</v>
      </c>
      <c r="HY245" s="38">
        <f t="shared" si="2316"/>
        <v>0</v>
      </c>
      <c r="HZ245" s="38">
        <f t="shared" si="2316"/>
        <v>0</v>
      </c>
      <c r="IA245" s="38">
        <f t="shared" si="2316"/>
        <v>0</v>
      </c>
      <c r="IB245" s="38">
        <f t="shared" si="2316"/>
        <v>0</v>
      </c>
      <c r="IC245" s="38">
        <f t="shared" si="2316"/>
        <v>0</v>
      </c>
      <c r="ID245" s="38">
        <f t="shared" si="2316"/>
        <v>0</v>
      </c>
      <c r="IE245" s="38">
        <f t="shared" si="2316"/>
        <v>0</v>
      </c>
      <c r="IF245" s="38">
        <f t="shared" si="2316"/>
        <v>0</v>
      </c>
      <c r="IG245" s="38">
        <f t="shared" si="2316"/>
        <v>0</v>
      </c>
      <c r="IH245" s="38">
        <f t="shared" si="2316"/>
        <v>0</v>
      </c>
      <c r="II245" s="38">
        <f t="shared" si="2316"/>
        <v>0</v>
      </c>
      <c r="IJ245" s="38">
        <f t="shared" si="2316"/>
        <v>0</v>
      </c>
      <c r="IK245" s="38">
        <f t="shared" si="2316"/>
        <v>0</v>
      </c>
      <c r="IL245" s="38">
        <f t="shared" si="2316"/>
        <v>0</v>
      </c>
      <c r="IM245" s="38">
        <f t="shared" si="2316"/>
        <v>0</v>
      </c>
      <c r="IN245" s="38">
        <f t="shared" si="2316"/>
        <v>0</v>
      </c>
      <c r="IO245" s="38">
        <f t="shared" si="2316"/>
        <v>0</v>
      </c>
      <c r="IP245" s="38">
        <f t="shared" si="2316"/>
        <v>0</v>
      </c>
      <c r="IQ245" s="38">
        <f t="shared" si="2316"/>
        <v>0</v>
      </c>
      <c r="IR245" s="38">
        <f t="shared" si="2316"/>
        <v>0</v>
      </c>
      <c r="IS245" s="38">
        <f t="shared" si="2316"/>
        <v>179326987.72799999</v>
      </c>
      <c r="IT245" s="38">
        <f t="shared" si="2316"/>
        <v>200025800</v>
      </c>
      <c r="IU245" s="38">
        <f t="shared" si="2316"/>
        <v>180477733</v>
      </c>
      <c r="IV245" s="38">
        <f t="shared" si="2316"/>
        <v>180477733</v>
      </c>
      <c r="IW245" s="38">
        <f t="shared" si="2316"/>
        <v>0</v>
      </c>
    </row>
    <row r="246" spans="1:257" ht="62.25" customHeight="1" x14ac:dyDescent="0.2">
      <c r="A246" s="346"/>
      <c r="B246" s="346"/>
      <c r="C246" s="299" t="s">
        <v>597</v>
      </c>
      <c r="D246" s="293" t="s">
        <v>598</v>
      </c>
      <c r="E246" s="416">
        <v>0.6</v>
      </c>
      <c r="F246" s="416">
        <v>1</v>
      </c>
      <c r="G246" s="273">
        <v>169</v>
      </c>
      <c r="H246" s="848" t="s">
        <v>599</v>
      </c>
      <c r="I246" s="511" t="s">
        <v>600</v>
      </c>
      <c r="J246" s="611" t="s">
        <v>444</v>
      </c>
      <c r="K246" s="544">
        <v>2</v>
      </c>
      <c r="L246" s="561" t="s">
        <v>58</v>
      </c>
      <c r="M246" s="558">
        <v>8</v>
      </c>
      <c r="N246" s="558">
        <v>12</v>
      </c>
      <c r="O246" s="559">
        <v>12</v>
      </c>
      <c r="P246" s="569">
        <v>12</v>
      </c>
      <c r="Q246" s="567">
        <v>12</v>
      </c>
      <c r="R246" s="275"/>
      <c r="S246" s="565">
        <v>12</v>
      </c>
      <c r="T246" s="567">
        <v>12</v>
      </c>
      <c r="U246" s="567"/>
      <c r="V246" s="565">
        <v>12</v>
      </c>
      <c r="W246" s="567">
        <v>12</v>
      </c>
      <c r="X246" s="561"/>
      <c r="Y246" s="765">
        <v>12</v>
      </c>
      <c r="Z246" s="427">
        <f>BM246/BM245</f>
        <v>1</v>
      </c>
      <c r="AA246" s="273">
        <v>3</v>
      </c>
      <c r="AB246" s="270" t="s">
        <v>455</v>
      </c>
      <c r="AC246" s="45"/>
      <c r="AD246" s="42"/>
      <c r="AE246" s="41"/>
      <c r="AF246" s="41"/>
      <c r="AG246" s="42">
        <v>42864000</v>
      </c>
      <c r="AH246" s="42">
        <v>53645960</v>
      </c>
      <c r="AI246" s="42">
        <v>38266667</v>
      </c>
      <c r="AJ246" s="42">
        <v>38266667</v>
      </c>
      <c r="AK246" s="45"/>
      <c r="AL246" s="42"/>
      <c r="AM246" s="42"/>
      <c r="AN246" s="42"/>
      <c r="AO246" s="45"/>
      <c r="AP246" s="42"/>
      <c r="AQ246" s="42"/>
      <c r="AR246" s="42"/>
      <c r="AS246" s="45"/>
      <c r="AT246" s="42"/>
      <c r="AU246" s="41"/>
      <c r="AV246" s="41"/>
      <c r="AW246" s="45"/>
      <c r="AX246" s="42"/>
      <c r="AY246" s="42"/>
      <c r="AZ246" s="42"/>
      <c r="BA246" s="45"/>
      <c r="BB246" s="42"/>
      <c r="BC246" s="42"/>
      <c r="BD246" s="42"/>
      <c r="BE246" s="45"/>
      <c r="BF246" s="42"/>
      <c r="BG246" s="41"/>
      <c r="BH246" s="41"/>
      <c r="BI246" s="45"/>
      <c r="BJ246" s="42"/>
      <c r="BK246" s="42"/>
      <c r="BL246" s="42"/>
      <c r="BM246" s="40">
        <f>+AC246+AG246+AK246+AO246+AS246+AW246+BA246+BE246+BI246</f>
        <v>42864000</v>
      </c>
      <c r="BN246" s="41">
        <f>AD246+AH246+AL246+AP246+AT246+AX246+BB246+BF246+BJ246</f>
        <v>53645960</v>
      </c>
      <c r="BO246" s="41">
        <f>AE246+AI246+AM246+AQ246+AU246+AY246+BC246+BG246+BK246</f>
        <v>38266667</v>
      </c>
      <c r="BP246" s="41">
        <f>AF246+AJ246+AN246+AR246+AV246+AZ246+BD246+BH246+BL246</f>
        <v>38266667</v>
      </c>
      <c r="BQ246" s="87"/>
      <c r="BR246" s="87"/>
      <c r="BS246" s="87"/>
      <c r="BT246" s="87"/>
      <c r="BU246" s="88">
        <v>44149920</v>
      </c>
      <c r="BV246" s="86"/>
      <c r="BW246" s="87"/>
      <c r="BX246" s="86"/>
      <c r="BY246" s="86"/>
      <c r="BZ246" s="87"/>
      <c r="CA246" s="86">
        <v>44149920</v>
      </c>
      <c r="CB246" s="86">
        <v>43560000</v>
      </c>
      <c r="CC246" s="86">
        <v>43560000</v>
      </c>
      <c r="CD246" s="86"/>
      <c r="CE246" s="87"/>
      <c r="CF246" s="86"/>
      <c r="CG246" s="86"/>
      <c r="CH246" s="86"/>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2">
        <f>BQ246+BU246+BZ246+CE246+CI246+CM246+CQ246+CV246+DA246</f>
        <v>44149920</v>
      </c>
      <c r="DF246" s="102">
        <f>BR246+BV246+CA246+CF246+CJ246+CN246+CR246+CW246+DB246</f>
        <v>44149920</v>
      </c>
      <c r="DG246" s="102">
        <f>BS246+BW246+CB246+CG246+CK246+CO246+CS246+CX246+DC246</f>
        <v>43560000</v>
      </c>
      <c r="DH246" s="102">
        <f>BT246+BX246+CC246+CH246+CL246+CP246+CT246+CY246+DD246</f>
        <v>43560000</v>
      </c>
      <c r="DI246" s="102"/>
      <c r="DJ246" s="88"/>
      <c r="DK246" s="57"/>
      <c r="DL246" s="88"/>
      <c r="DM246" s="88"/>
      <c r="DN246" s="88">
        <v>45474417.600000001</v>
      </c>
      <c r="DO246" s="88"/>
      <c r="DP246" s="88"/>
      <c r="DQ246" s="88"/>
      <c r="DR246" s="88"/>
      <c r="DS246" s="88"/>
      <c r="DT246" s="88">
        <v>44149920</v>
      </c>
      <c r="DU246" s="88">
        <v>43560000</v>
      </c>
      <c r="DV246" s="88">
        <v>43560000</v>
      </c>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7"/>
      <c r="EU246" s="87"/>
      <c r="EV246" s="87"/>
      <c r="EW246" s="82">
        <f>DJ246+DN246+DS246+DX246+EB246+EF246+EJ246+EN246+ES246</f>
        <v>45474417.600000001</v>
      </c>
      <c r="EX246" s="90">
        <f>DK246+DO246+DT246+DY246+EC246+EG246+EK246+EO246+ET246</f>
        <v>44149920</v>
      </c>
      <c r="EY246" s="90">
        <f>DL246+DP246+DU246+DZ246+ED246+EH246+EL246+EP246+EU246</f>
        <v>43560000</v>
      </c>
      <c r="EZ246" s="90">
        <f>DM246+DQ246+DV246+EA246+EE246+EI246+EM246+EQ246+EV246</f>
        <v>43560000</v>
      </c>
      <c r="FA246" s="173"/>
      <c r="FB246" s="87"/>
      <c r="FC246" s="88"/>
      <c r="FD246" s="88"/>
      <c r="FE246" s="88"/>
      <c r="FF246" s="133"/>
      <c r="FG246" s="87">
        <v>46838650.128000006</v>
      </c>
      <c r="FH246" s="87"/>
      <c r="FI246" s="87"/>
      <c r="FJ246" s="87"/>
      <c r="FK246" s="87"/>
      <c r="FL246" s="87"/>
      <c r="FM246" s="87">
        <v>58080000</v>
      </c>
      <c r="FN246" s="87">
        <v>55091066</v>
      </c>
      <c r="FO246" s="87">
        <v>55091066</v>
      </c>
      <c r="FP246" s="87"/>
      <c r="FQ246" s="87"/>
      <c r="FR246" s="87"/>
      <c r="FS246" s="87"/>
      <c r="FT246" s="87"/>
      <c r="FU246" s="87"/>
      <c r="FV246" s="87"/>
      <c r="FW246" s="87"/>
      <c r="FX246" s="87"/>
      <c r="FY246" s="87"/>
      <c r="FZ246" s="87"/>
      <c r="GA246" s="87"/>
      <c r="GB246" s="87"/>
      <c r="GC246" s="87"/>
      <c r="GD246" s="87"/>
      <c r="GE246" s="87"/>
      <c r="GF246" s="87"/>
      <c r="GG246" s="87"/>
      <c r="GH246" s="87"/>
      <c r="GI246" s="87"/>
      <c r="GJ246" s="87"/>
      <c r="GK246" s="87"/>
      <c r="GL246" s="87"/>
      <c r="GM246" s="87"/>
      <c r="GN246" s="87"/>
      <c r="GO246" s="87"/>
      <c r="GP246" s="87"/>
      <c r="GQ246" s="87"/>
      <c r="GR246" s="87"/>
      <c r="GS246" s="87"/>
      <c r="GT246" s="87"/>
      <c r="GU246" s="82">
        <f>FB246+FG246+FL246+FQ246+FV246+GA246+GF246+GK246+GP246</f>
        <v>46838650.128000006</v>
      </c>
      <c r="GV246" s="82">
        <f>FC246+FH246+FM246+FR246+FW246+GB246+GG246+GL246+GQ246</f>
        <v>58080000</v>
      </c>
      <c r="GW246" s="82">
        <f>FD246+FI246+FN246+FS246+FX246+GC246+GH246+GM246+GR246</f>
        <v>55091066</v>
      </c>
      <c r="GX246" s="82">
        <f>FE246+FJ246+FO246+FT246+FY246+GD246+GI246+GN246+GS246</f>
        <v>55091066</v>
      </c>
      <c r="GY246" s="792">
        <f>FF246+FK246+FP246+FU246+FZ246+GE246+GJ246+GO246+GT246</f>
        <v>0</v>
      </c>
      <c r="GZ246" s="792">
        <f>AC246+BQ246+DJ246+FB246</f>
        <v>0</v>
      </c>
      <c r="HA246" s="792">
        <f>AD246+BR246+DK246+FC246</f>
        <v>0</v>
      </c>
      <c r="HB246" s="792">
        <f>AE246+BS246+DL246+FD246</f>
        <v>0</v>
      </c>
      <c r="HC246" s="792">
        <f>AF246+BT246+DM246+FE246</f>
        <v>0</v>
      </c>
      <c r="HD246" s="792">
        <f>FF246</f>
        <v>0</v>
      </c>
      <c r="HE246" s="792">
        <f>AG246+BU246+DN246+FG246</f>
        <v>179326987.72799999</v>
      </c>
      <c r="HF246" s="792">
        <f>AH246+BV246+DO246+FH246</f>
        <v>53645960</v>
      </c>
      <c r="HG246" s="792">
        <f>AI246+BW246+DP246+FI246</f>
        <v>38266667</v>
      </c>
      <c r="HH246" s="792">
        <f>AJ246+BX246+DQ246+FJ246</f>
        <v>38266667</v>
      </c>
      <c r="HI246" s="792">
        <f>BY246+DR246+FK246</f>
        <v>0</v>
      </c>
      <c r="HJ246" s="792">
        <f>AK246+BZ246+DS246+FL246</f>
        <v>0</v>
      </c>
      <c r="HK246" s="792">
        <f>AL246+CA246+DT246+FM246</f>
        <v>146379840</v>
      </c>
      <c r="HL246" s="792">
        <f>AM246+CB246+DU246+FN246</f>
        <v>142211066</v>
      </c>
      <c r="HM246" s="792">
        <f>AN246+CC246+DV246+FO246</f>
        <v>142211066</v>
      </c>
      <c r="HN246" s="792">
        <f>CD246+DW246+FP246</f>
        <v>0</v>
      </c>
      <c r="HO246" s="792">
        <f>AO246+CE246+DX246+FQ246</f>
        <v>0</v>
      </c>
      <c r="HP246" s="792">
        <f>AP246+CF246+DY246+FR246</f>
        <v>0</v>
      </c>
      <c r="HQ246" s="792">
        <f>AQ246+CG246+DZ246+FS246</f>
        <v>0</v>
      </c>
      <c r="HR246" s="792">
        <f>FT246+EA246+CH246+AR246</f>
        <v>0</v>
      </c>
      <c r="HS246" s="792">
        <f>FU246</f>
        <v>0</v>
      </c>
      <c r="HT246" s="792">
        <f>AS246+CI246+EB246+FV246</f>
        <v>0</v>
      </c>
      <c r="HU246" s="792">
        <f>AT246+CJ246+EC246+FW246</f>
        <v>0</v>
      </c>
      <c r="HV246" s="792">
        <f>AU246+CK246+ED246+FX246</f>
        <v>0</v>
      </c>
      <c r="HW246" s="792">
        <f>AV246+CL246+EE246+FY246</f>
        <v>0</v>
      </c>
      <c r="HX246" s="792">
        <f>FZ246</f>
        <v>0</v>
      </c>
      <c r="HY246" s="792">
        <f>AW246+CM246+EF246+GA246</f>
        <v>0</v>
      </c>
      <c r="HZ246" s="792">
        <f>AX246+CN246+EG246+GB246</f>
        <v>0</v>
      </c>
      <c r="IA246" s="792">
        <f>AY246+CO246+EH246+GC246</f>
        <v>0</v>
      </c>
      <c r="IB246" s="792">
        <f>AZ246+CP246+EI246+GD246</f>
        <v>0</v>
      </c>
      <c r="IC246" s="792">
        <f>GE246</f>
        <v>0</v>
      </c>
      <c r="ID246" s="792">
        <f>BA246+CQ246+EJ246+GF246</f>
        <v>0</v>
      </c>
      <c r="IE246" s="792">
        <f>BB246+CR246+EK246+GG246</f>
        <v>0</v>
      </c>
      <c r="IF246" s="792">
        <f>BC246+CS246+EL246+GH246</f>
        <v>0</v>
      </c>
      <c r="IG246" s="792">
        <f>BD246+CT246+EM246+GI246</f>
        <v>0</v>
      </c>
      <c r="IH246" s="792">
        <f>CU246+GJ246</f>
        <v>0</v>
      </c>
      <c r="II246" s="792">
        <f>BE246+CV246+EN246+GK246</f>
        <v>0</v>
      </c>
      <c r="IJ246" s="792">
        <f>BF246+CW246+EO246+GL246</f>
        <v>0</v>
      </c>
      <c r="IK246" s="792">
        <f>BG246+CX246+EP246+GM246</f>
        <v>0</v>
      </c>
      <c r="IL246" s="792">
        <f>GN246+EQ246+CY246+BH246</f>
        <v>0</v>
      </c>
      <c r="IM246" s="792">
        <f>CZ246+ER246+GO246</f>
        <v>0</v>
      </c>
      <c r="IN246" s="792">
        <f>BI246+DA246+ES246+GP246</f>
        <v>0</v>
      </c>
      <c r="IO246" s="792"/>
      <c r="IP246" s="792"/>
      <c r="IQ246" s="792"/>
      <c r="IR246" s="792"/>
      <c r="IS246" s="792">
        <f>GZ246+HE246+HJ246+HO246+HT246+HY246+ID246+II246+IN246</f>
        <v>179326987.72799999</v>
      </c>
      <c r="IT246" s="792">
        <f>HA246+HF246+HK246+HP246+HU246+HZ246+IE246+IJ246+IO246</f>
        <v>200025800</v>
      </c>
      <c r="IU246" s="792">
        <f>HB246+HG246+HL246+HQ246+HV246+IA246+IF246+IK246+IP246</f>
        <v>180477733</v>
      </c>
      <c r="IV246" s="792">
        <f>HC246+HH246+HM246+HR246+HW246+IB246+IG246+IL246+IQ246</f>
        <v>180477733</v>
      </c>
      <c r="IW246" s="793">
        <f>HD246+HI246+HN246+HS246+HX246+IC246+IH246+IM246+IR246</f>
        <v>0</v>
      </c>
    </row>
    <row r="247" spans="1:257" ht="31.5" customHeight="1" x14ac:dyDescent="0.2">
      <c r="A247" s="346"/>
      <c r="B247" s="346"/>
      <c r="C247" s="252">
        <v>52</v>
      </c>
      <c r="D247" s="253" t="s">
        <v>601</v>
      </c>
      <c r="E247" s="311"/>
      <c r="F247" s="311"/>
      <c r="G247" s="255"/>
      <c r="H247" s="255"/>
      <c r="I247" s="255"/>
      <c r="J247" s="255"/>
      <c r="K247" s="255"/>
      <c r="L247" s="255"/>
      <c r="M247" s="255"/>
      <c r="N247" s="255"/>
      <c r="O247" s="255"/>
      <c r="P247" s="255"/>
      <c r="Q247" s="255"/>
      <c r="R247" s="255"/>
      <c r="S247" s="255"/>
      <c r="T247" s="255"/>
      <c r="U247" s="255"/>
      <c r="V247" s="255"/>
      <c r="W247" s="255"/>
      <c r="X247" s="255"/>
      <c r="Y247" s="312"/>
      <c r="Z247" s="255"/>
      <c r="AA247" s="255"/>
      <c r="AB247" s="255"/>
      <c r="AC247" s="199">
        <f t="shared" ref="AC247:BL247" si="2317">SUM(AC248:AC250)</f>
        <v>0</v>
      </c>
      <c r="AD247" s="199">
        <f t="shared" si="2317"/>
        <v>0</v>
      </c>
      <c r="AE247" s="199">
        <f t="shared" si="2317"/>
        <v>0</v>
      </c>
      <c r="AF247" s="199">
        <f t="shared" si="2317"/>
        <v>0</v>
      </c>
      <c r="AG247" s="199">
        <f t="shared" si="2317"/>
        <v>140000000</v>
      </c>
      <c r="AH247" s="199">
        <f t="shared" si="2317"/>
        <v>140000000</v>
      </c>
      <c r="AI247" s="199">
        <f t="shared" si="2317"/>
        <v>0</v>
      </c>
      <c r="AJ247" s="199">
        <f t="shared" si="2317"/>
        <v>0</v>
      </c>
      <c r="AK247" s="199">
        <f t="shared" si="2317"/>
        <v>310000000</v>
      </c>
      <c r="AL247" s="199">
        <f t="shared" si="2317"/>
        <v>310000000</v>
      </c>
      <c r="AM247" s="199">
        <f t="shared" si="2317"/>
        <v>310000000</v>
      </c>
      <c r="AN247" s="199">
        <f t="shared" si="2317"/>
        <v>310000000</v>
      </c>
      <c r="AO247" s="199">
        <f t="shared" si="2317"/>
        <v>0</v>
      </c>
      <c r="AP247" s="199">
        <f t="shared" si="2317"/>
        <v>0</v>
      </c>
      <c r="AQ247" s="199">
        <f t="shared" si="2317"/>
        <v>0</v>
      </c>
      <c r="AR247" s="199">
        <f t="shared" si="2317"/>
        <v>0</v>
      </c>
      <c r="AS247" s="199">
        <f t="shared" si="2317"/>
        <v>0</v>
      </c>
      <c r="AT247" s="199">
        <f t="shared" si="2317"/>
        <v>0</v>
      </c>
      <c r="AU247" s="199">
        <f t="shared" si="2317"/>
        <v>0</v>
      </c>
      <c r="AV247" s="199">
        <f t="shared" si="2317"/>
        <v>0</v>
      </c>
      <c r="AW247" s="199">
        <f t="shared" si="2317"/>
        <v>0</v>
      </c>
      <c r="AX247" s="199">
        <f t="shared" si="2317"/>
        <v>0</v>
      </c>
      <c r="AY247" s="199">
        <f t="shared" si="2317"/>
        <v>0</v>
      </c>
      <c r="AZ247" s="199">
        <f t="shared" si="2317"/>
        <v>0</v>
      </c>
      <c r="BA247" s="199">
        <f t="shared" si="2317"/>
        <v>0</v>
      </c>
      <c r="BB247" s="199">
        <f t="shared" si="2317"/>
        <v>0</v>
      </c>
      <c r="BC247" s="199">
        <f t="shared" si="2317"/>
        <v>0</v>
      </c>
      <c r="BD247" s="199">
        <f t="shared" si="2317"/>
        <v>0</v>
      </c>
      <c r="BE247" s="199">
        <f t="shared" si="2317"/>
        <v>0</v>
      </c>
      <c r="BF247" s="199">
        <f t="shared" si="2317"/>
        <v>0</v>
      </c>
      <c r="BG247" s="199">
        <f t="shared" si="2317"/>
        <v>0</v>
      </c>
      <c r="BH247" s="199">
        <f t="shared" si="2317"/>
        <v>0</v>
      </c>
      <c r="BI247" s="199">
        <f t="shared" si="2317"/>
        <v>0</v>
      </c>
      <c r="BJ247" s="199">
        <f t="shared" si="2317"/>
        <v>0</v>
      </c>
      <c r="BK247" s="199">
        <f t="shared" si="2317"/>
        <v>0</v>
      </c>
      <c r="BL247" s="199">
        <f t="shared" si="2317"/>
        <v>0</v>
      </c>
      <c r="BM247" s="199">
        <f t="shared" ref="BM247:DX247" si="2318">SUM(BM248:BM250)</f>
        <v>450000000</v>
      </c>
      <c r="BN247" s="199">
        <f t="shared" si="2318"/>
        <v>450000000</v>
      </c>
      <c r="BO247" s="199">
        <f t="shared" si="2318"/>
        <v>310000000</v>
      </c>
      <c r="BP247" s="199">
        <f t="shared" si="2318"/>
        <v>310000000</v>
      </c>
      <c r="BQ247" s="199">
        <f t="shared" si="2318"/>
        <v>0</v>
      </c>
      <c r="BR247" s="199">
        <f t="shared" si="2318"/>
        <v>0</v>
      </c>
      <c r="BS247" s="199">
        <f t="shared" si="2318"/>
        <v>0</v>
      </c>
      <c r="BT247" s="199">
        <f t="shared" si="2318"/>
        <v>0</v>
      </c>
      <c r="BU247" s="199">
        <f t="shared" si="2318"/>
        <v>144199999.99999955</v>
      </c>
      <c r="BV247" s="199">
        <f t="shared" si="2318"/>
        <v>400000000</v>
      </c>
      <c r="BW247" s="199">
        <f t="shared" si="2318"/>
        <v>117000000</v>
      </c>
      <c r="BX247" s="199">
        <f t="shared" si="2318"/>
        <v>105000000</v>
      </c>
      <c r="BY247" s="199">
        <f t="shared" si="2318"/>
        <v>0</v>
      </c>
      <c r="BZ247" s="199">
        <f t="shared" si="2318"/>
        <v>300000000</v>
      </c>
      <c r="CA247" s="199">
        <f t="shared" si="2318"/>
        <v>444200000</v>
      </c>
      <c r="CB247" s="199">
        <f t="shared" si="2318"/>
        <v>109985124</v>
      </c>
      <c r="CC247" s="199">
        <f t="shared" si="2318"/>
        <v>94985034</v>
      </c>
      <c r="CD247" s="199">
        <f t="shared" si="2318"/>
        <v>0</v>
      </c>
      <c r="CE247" s="199">
        <f t="shared" si="2318"/>
        <v>0</v>
      </c>
      <c r="CF247" s="199">
        <f t="shared" si="2318"/>
        <v>0</v>
      </c>
      <c r="CG247" s="199">
        <f t="shared" si="2318"/>
        <v>0</v>
      </c>
      <c r="CH247" s="199">
        <f t="shared" si="2318"/>
        <v>0</v>
      </c>
      <c r="CI247" s="199">
        <f t="shared" si="2318"/>
        <v>0</v>
      </c>
      <c r="CJ247" s="199">
        <f t="shared" si="2318"/>
        <v>0</v>
      </c>
      <c r="CK247" s="199">
        <f t="shared" si="2318"/>
        <v>0</v>
      </c>
      <c r="CL247" s="199">
        <f t="shared" si="2318"/>
        <v>0</v>
      </c>
      <c r="CM247" s="199">
        <f t="shared" si="2318"/>
        <v>0</v>
      </c>
      <c r="CN247" s="199">
        <f t="shared" si="2318"/>
        <v>0</v>
      </c>
      <c r="CO247" s="199">
        <f t="shared" si="2318"/>
        <v>0</v>
      </c>
      <c r="CP247" s="199">
        <f t="shared" si="2318"/>
        <v>0</v>
      </c>
      <c r="CQ247" s="199">
        <f t="shared" si="2318"/>
        <v>0</v>
      </c>
      <c r="CR247" s="199">
        <f t="shared" si="2318"/>
        <v>0</v>
      </c>
      <c r="CS247" s="199">
        <f t="shared" si="2318"/>
        <v>0</v>
      </c>
      <c r="CT247" s="199">
        <f t="shared" si="2318"/>
        <v>0</v>
      </c>
      <c r="CU247" s="199">
        <f t="shared" si="2318"/>
        <v>0</v>
      </c>
      <c r="CV247" s="199">
        <f t="shared" si="2318"/>
        <v>0</v>
      </c>
      <c r="CW247" s="199">
        <f t="shared" si="2318"/>
        <v>0</v>
      </c>
      <c r="CX247" s="199">
        <f t="shared" si="2318"/>
        <v>0</v>
      </c>
      <c r="CY247" s="199">
        <f t="shared" si="2318"/>
        <v>0</v>
      </c>
      <c r="CZ247" s="199">
        <f t="shared" si="2318"/>
        <v>0</v>
      </c>
      <c r="DA247" s="199">
        <f t="shared" si="2318"/>
        <v>0</v>
      </c>
      <c r="DB247" s="199">
        <f t="shared" si="2318"/>
        <v>0</v>
      </c>
      <c r="DC247" s="199">
        <f t="shared" si="2318"/>
        <v>0</v>
      </c>
      <c r="DD247" s="199">
        <f t="shared" si="2318"/>
        <v>0</v>
      </c>
      <c r="DE247" s="199">
        <f t="shared" si="2318"/>
        <v>444199999.99999952</v>
      </c>
      <c r="DF247" s="199">
        <f t="shared" si="2318"/>
        <v>844200000</v>
      </c>
      <c r="DG247" s="199">
        <f t="shared" si="2318"/>
        <v>226985124</v>
      </c>
      <c r="DH247" s="199">
        <f t="shared" si="2318"/>
        <v>199985034</v>
      </c>
      <c r="DI247" s="199">
        <f t="shared" si="2318"/>
        <v>0</v>
      </c>
      <c r="DJ247" s="199">
        <f t="shared" si="2318"/>
        <v>0</v>
      </c>
      <c r="DK247" s="199">
        <f t="shared" si="2318"/>
        <v>0</v>
      </c>
      <c r="DL247" s="199">
        <f t="shared" si="2318"/>
        <v>0</v>
      </c>
      <c r="DM247" s="199">
        <f t="shared" si="2318"/>
        <v>0</v>
      </c>
      <c r="DN247" s="199">
        <f t="shared" si="2318"/>
        <v>148526000</v>
      </c>
      <c r="DO247" s="199">
        <f t="shared" si="2318"/>
        <v>110000000</v>
      </c>
      <c r="DP247" s="199">
        <f t="shared" si="2318"/>
        <v>60000000</v>
      </c>
      <c r="DQ247" s="199">
        <f t="shared" si="2318"/>
        <v>60000000</v>
      </c>
      <c r="DR247" s="199">
        <f t="shared" si="2318"/>
        <v>0</v>
      </c>
      <c r="DS247" s="199">
        <f t="shared" si="2318"/>
        <v>150000000</v>
      </c>
      <c r="DT247" s="199">
        <f t="shared" si="2318"/>
        <v>493200000</v>
      </c>
      <c r="DU247" s="199">
        <f t="shared" si="2318"/>
        <v>245039994</v>
      </c>
      <c r="DV247" s="199">
        <f t="shared" si="2318"/>
        <v>241650902</v>
      </c>
      <c r="DW247" s="199">
        <f t="shared" si="2318"/>
        <v>15000000</v>
      </c>
      <c r="DX247" s="199">
        <f t="shared" si="2318"/>
        <v>0</v>
      </c>
      <c r="DY247" s="199">
        <f t="shared" ref="DY247:EW247" si="2319">SUM(DY248:DY250)</f>
        <v>0</v>
      </c>
      <c r="DZ247" s="199">
        <f t="shared" si="2319"/>
        <v>0</v>
      </c>
      <c r="EA247" s="199">
        <f t="shared" si="2319"/>
        <v>0</v>
      </c>
      <c r="EB247" s="199">
        <f t="shared" si="2319"/>
        <v>0</v>
      </c>
      <c r="EC247" s="199">
        <f t="shared" si="2319"/>
        <v>0</v>
      </c>
      <c r="ED247" s="199">
        <f t="shared" si="2319"/>
        <v>0</v>
      </c>
      <c r="EE247" s="199">
        <f t="shared" si="2319"/>
        <v>0</v>
      </c>
      <c r="EF247" s="199">
        <f t="shared" si="2319"/>
        <v>0</v>
      </c>
      <c r="EG247" s="199">
        <f t="shared" si="2319"/>
        <v>0</v>
      </c>
      <c r="EH247" s="199">
        <f t="shared" si="2319"/>
        <v>0</v>
      </c>
      <c r="EI247" s="199">
        <f t="shared" si="2319"/>
        <v>0</v>
      </c>
      <c r="EJ247" s="199">
        <f t="shared" si="2319"/>
        <v>0</v>
      </c>
      <c r="EK247" s="199">
        <f t="shared" si="2319"/>
        <v>0</v>
      </c>
      <c r="EL247" s="199">
        <f t="shared" si="2319"/>
        <v>0</v>
      </c>
      <c r="EM247" s="199">
        <f t="shared" si="2319"/>
        <v>0</v>
      </c>
      <c r="EN247" s="199">
        <f t="shared" si="2319"/>
        <v>0</v>
      </c>
      <c r="EO247" s="199">
        <f t="shared" si="2319"/>
        <v>0</v>
      </c>
      <c r="EP247" s="199">
        <f t="shared" si="2319"/>
        <v>0</v>
      </c>
      <c r="EQ247" s="199">
        <f t="shared" si="2319"/>
        <v>0</v>
      </c>
      <c r="ER247" s="199">
        <f t="shared" si="2319"/>
        <v>0</v>
      </c>
      <c r="ES247" s="199">
        <f t="shared" si="2319"/>
        <v>0</v>
      </c>
      <c r="ET247" s="199">
        <f t="shared" si="2319"/>
        <v>0</v>
      </c>
      <c r="EU247" s="199">
        <f t="shared" si="2319"/>
        <v>0</v>
      </c>
      <c r="EV247" s="199">
        <f t="shared" si="2319"/>
        <v>0</v>
      </c>
      <c r="EW247" s="199">
        <f t="shared" si="2319"/>
        <v>298526000</v>
      </c>
      <c r="EX247" s="199">
        <f t="shared" ref="EX247:IW247" si="2320">SUM(EX248:EX250)</f>
        <v>603200000</v>
      </c>
      <c r="EY247" s="199">
        <f t="shared" si="2320"/>
        <v>305039994</v>
      </c>
      <c r="EZ247" s="199">
        <f t="shared" si="2320"/>
        <v>301650902</v>
      </c>
      <c r="FA247" s="199">
        <f t="shared" si="2320"/>
        <v>15000000</v>
      </c>
      <c r="FB247" s="199">
        <f t="shared" si="2320"/>
        <v>0</v>
      </c>
      <c r="FC247" s="199">
        <f t="shared" si="2320"/>
        <v>0</v>
      </c>
      <c r="FD247" s="199">
        <f t="shared" si="2320"/>
        <v>0</v>
      </c>
      <c r="FE247" s="199">
        <f t="shared" si="2320"/>
        <v>0</v>
      </c>
      <c r="FF247" s="199">
        <f t="shared" si="2320"/>
        <v>0</v>
      </c>
      <c r="FG247" s="199">
        <f t="shared" si="2320"/>
        <v>152981780</v>
      </c>
      <c r="FH247" s="199">
        <f t="shared" si="2320"/>
        <v>514000000</v>
      </c>
      <c r="FI247" s="199">
        <f t="shared" si="2320"/>
        <v>383089609</v>
      </c>
      <c r="FJ247" s="199">
        <f t="shared" si="2320"/>
        <v>383089609</v>
      </c>
      <c r="FK247" s="199">
        <f t="shared" si="2320"/>
        <v>0</v>
      </c>
      <c r="FL247" s="199">
        <f t="shared" si="2320"/>
        <v>50000000</v>
      </c>
      <c r="FM247" s="199">
        <f t="shared" si="2320"/>
        <v>180441641</v>
      </c>
      <c r="FN247" s="199">
        <f t="shared" si="2320"/>
        <v>176050000</v>
      </c>
      <c r="FO247" s="199">
        <f t="shared" si="2320"/>
        <v>176050000</v>
      </c>
      <c r="FP247" s="199">
        <f t="shared" si="2320"/>
        <v>0</v>
      </c>
      <c r="FQ247" s="199">
        <f t="shared" si="2320"/>
        <v>0</v>
      </c>
      <c r="FR247" s="199">
        <f t="shared" si="2320"/>
        <v>0</v>
      </c>
      <c r="FS247" s="199">
        <f t="shared" si="2320"/>
        <v>0</v>
      </c>
      <c r="FT247" s="199">
        <f t="shared" si="2320"/>
        <v>0</v>
      </c>
      <c r="FU247" s="199">
        <f t="shared" si="2320"/>
        <v>0</v>
      </c>
      <c r="FV247" s="199">
        <f t="shared" si="2320"/>
        <v>0</v>
      </c>
      <c r="FW247" s="199">
        <f t="shared" si="2320"/>
        <v>0</v>
      </c>
      <c r="FX247" s="199">
        <f t="shared" si="2320"/>
        <v>0</v>
      </c>
      <c r="FY247" s="199">
        <f t="shared" si="2320"/>
        <v>0</v>
      </c>
      <c r="FZ247" s="199">
        <f t="shared" si="2320"/>
        <v>0</v>
      </c>
      <c r="GA247" s="199">
        <f t="shared" si="2320"/>
        <v>0</v>
      </c>
      <c r="GB247" s="199">
        <f t="shared" si="2320"/>
        <v>0</v>
      </c>
      <c r="GC247" s="199">
        <f t="shared" si="2320"/>
        <v>0</v>
      </c>
      <c r="GD247" s="199">
        <f t="shared" si="2320"/>
        <v>0</v>
      </c>
      <c r="GE247" s="199">
        <f t="shared" si="2320"/>
        <v>0</v>
      </c>
      <c r="GF247" s="199">
        <f t="shared" si="2320"/>
        <v>0</v>
      </c>
      <c r="GG247" s="199">
        <f t="shared" si="2320"/>
        <v>0</v>
      </c>
      <c r="GH247" s="199">
        <f t="shared" si="2320"/>
        <v>0</v>
      </c>
      <c r="GI247" s="199">
        <f t="shared" si="2320"/>
        <v>0</v>
      </c>
      <c r="GJ247" s="199">
        <f t="shared" si="2320"/>
        <v>0</v>
      </c>
      <c r="GK247" s="199">
        <f t="shared" si="2320"/>
        <v>0</v>
      </c>
      <c r="GL247" s="199">
        <f t="shared" si="2320"/>
        <v>0</v>
      </c>
      <c r="GM247" s="199">
        <f t="shared" si="2320"/>
        <v>0</v>
      </c>
      <c r="GN247" s="199">
        <f t="shared" si="2320"/>
        <v>0</v>
      </c>
      <c r="GO247" s="199">
        <f t="shared" si="2320"/>
        <v>0</v>
      </c>
      <c r="GP247" s="199">
        <f t="shared" si="2320"/>
        <v>0</v>
      </c>
      <c r="GQ247" s="199">
        <f t="shared" si="2320"/>
        <v>0</v>
      </c>
      <c r="GR247" s="199">
        <f t="shared" si="2320"/>
        <v>0</v>
      </c>
      <c r="GS247" s="199">
        <f t="shared" si="2320"/>
        <v>0</v>
      </c>
      <c r="GT247" s="199">
        <f t="shared" si="2320"/>
        <v>0</v>
      </c>
      <c r="GU247" s="199">
        <f t="shared" si="2320"/>
        <v>202981780</v>
      </c>
      <c r="GV247" s="199">
        <f t="shared" si="2320"/>
        <v>694441641</v>
      </c>
      <c r="GW247" s="199">
        <f t="shared" si="2320"/>
        <v>559139609</v>
      </c>
      <c r="GX247" s="199">
        <f t="shared" si="2320"/>
        <v>559139609</v>
      </c>
      <c r="GY247" s="969">
        <f t="shared" si="2320"/>
        <v>0</v>
      </c>
      <c r="GZ247" s="199">
        <f t="shared" si="2320"/>
        <v>0</v>
      </c>
      <c r="HA247" s="199">
        <f t="shared" si="2320"/>
        <v>0</v>
      </c>
      <c r="HB247" s="199">
        <f t="shared" si="2320"/>
        <v>0</v>
      </c>
      <c r="HC247" s="199">
        <f t="shared" si="2320"/>
        <v>0</v>
      </c>
      <c r="HD247" s="199">
        <f t="shared" si="2320"/>
        <v>0</v>
      </c>
      <c r="HE247" s="199">
        <f t="shared" si="2320"/>
        <v>585707779.99999952</v>
      </c>
      <c r="HF247" s="199">
        <f t="shared" si="2320"/>
        <v>1164000000</v>
      </c>
      <c r="HG247" s="199">
        <f t="shared" si="2320"/>
        <v>560089609</v>
      </c>
      <c r="HH247" s="199">
        <f t="shared" si="2320"/>
        <v>548089609</v>
      </c>
      <c r="HI247" s="199">
        <f t="shared" si="2320"/>
        <v>0</v>
      </c>
      <c r="HJ247" s="199">
        <f t="shared" si="2320"/>
        <v>810000000</v>
      </c>
      <c r="HK247" s="199">
        <f t="shared" si="2320"/>
        <v>1427841641</v>
      </c>
      <c r="HL247" s="199">
        <f t="shared" si="2320"/>
        <v>841075118</v>
      </c>
      <c r="HM247" s="199">
        <f t="shared" si="2320"/>
        <v>822685936</v>
      </c>
      <c r="HN247" s="199">
        <f t="shared" si="2320"/>
        <v>15000000</v>
      </c>
      <c r="HO247" s="199">
        <f t="shared" si="2320"/>
        <v>0</v>
      </c>
      <c r="HP247" s="199">
        <f t="shared" si="2320"/>
        <v>0</v>
      </c>
      <c r="HQ247" s="199">
        <f t="shared" si="2320"/>
        <v>0</v>
      </c>
      <c r="HR247" s="199">
        <f t="shared" si="2320"/>
        <v>0</v>
      </c>
      <c r="HS247" s="199">
        <f t="shared" si="2320"/>
        <v>0</v>
      </c>
      <c r="HT247" s="199">
        <f t="shared" si="2320"/>
        <v>0</v>
      </c>
      <c r="HU247" s="199">
        <f t="shared" si="2320"/>
        <v>0</v>
      </c>
      <c r="HV247" s="199">
        <f t="shared" si="2320"/>
        <v>0</v>
      </c>
      <c r="HW247" s="199">
        <f t="shared" si="2320"/>
        <v>0</v>
      </c>
      <c r="HX247" s="199">
        <f t="shared" si="2320"/>
        <v>0</v>
      </c>
      <c r="HY247" s="199">
        <f t="shared" si="2320"/>
        <v>0</v>
      </c>
      <c r="HZ247" s="199">
        <f t="shared" si="2320"/>
        <v>0</v>
      </c>
      <c r="IA247" s="199">
        <f t="shared" si="2320"/>
        <v>0</v>
      </c>
      <c r="IB247" s="199">
        <f t="shared" si="2320"/>
        <v>0</v>
      </c>
      <c r="IC247" s="199">
        <f t="shared" si="2320"/>
        <v>0</v>
      </c>
      <c r="ID247" s="199">
        <f t="shared" si="2320"/>
        <v>0</v>
      </c>
      <c r="IE247" s="199">
        <f t="shared" si="2320"/>
        <v>0</v>
      </c>
      <c r="IF247" s="199">
        <f t="shared" si="2320"/>
        <v>0</v>
      </c>
      <c r="IG247" s="199">
        <f t="shared" si="2320"/>
        <v>0</v>
      </c>
      <c r="IH247" s="199">
        <f t="shared" si="2320"/>
        <v>0</v>
      </c>
      <c r="II247" s="199">
        <f t="shared" si="2320"/>
        <v>0</v>
      </c>
      <c r="IJ247" s="199">
        <f t="shared" si="2320"/>
        <v>0</v>
      </c>
      <c r="IK247" s="199">
        <f t="shared" si="2320"/>
        <v>0</v>
      </c>
      <c r="IL247" s="199">
        <f t="shared" si="2320"/>
        <v>0</v>
      </c>
      <c r="IM247" s="199">
        <f t="shared" si="2320"/>
        <v>0</v>
      </c>
      <c r="IN247" s="199">
        <f t="shared" si="2320"/>
        <v>0</v>
      </c>
      <c r="IO247" s="199">
        <f t="shared" si="2320"/>
        <v>0</v>
      </c>
      <c r="IP247" s="199">
        <f t="shared" si="2320"/>
        <v>0</v>
      </c>
      <c r="IQ247" s="199">
        <f t="shared" si="2320"/>
        <v>0</v>
      </c>
      <c r="IR247" s="199">
        <f t="shared" si="2320"/>
        <v>0</v>
      </c>
      <c r="IS247" s="199">
        <f t="shared" si="2320"/>
        <v>1395707779.9999995</v>
      </c>
      <c r="IT247" s="199">
        <f t="shared" si="2320"/>
        <v>2591841641</v>
      </c>
      <c r="IU247" s="199">
        <f t="shared" si="2320"/>
        <v>1401164727</v>
      </c>
      <c r="IV247" s="199">
        <f t="shared" si="2320"/>
        <v>1370775545</v>
      </c>
      <c r="IW247" s="199">
        <f t="shared" si="2320"/>
        <v>15000000</v>
      </c>
    </row>
    <row r="248" spans="1:257" ht="62.25" customHeight="1" x14ac:dyDescent="0.2">
      <c r="A248" s="346"/>
      <c r="B248" s="346"/>
      <c r="C248" s="264">
        <v>28</v>
      </c>
      <c r="D248" s="301" t="s">
        <v>589</v>
      </c>
      <c r="E248" s="349">
        <v>0.5</v>
      </c>
      <c r="F248" s="349">
        <v>1</v>
      </c>
      <c r="G248" s="273">
        <v>170</v>
      </c>
      <c r="H248" s="848" t="s">
        <v>602</v>
      </c>
      <c r="I248" s="619" t="s">
        <v>603</v>
      </c>
      <c r="J248" s="611" t="s">
        <v>444</v>
      </c>
      <c r="K248" s="544">
        <v>2</v>
      </c>
      <c r="L248" s="561" t="s">
        <v>58</v>
      </c>
      <c r="M248" s="582">
        <v>14</v>
      </c>
      <c r="N248" s="582">
        <v>14</v>
      </c>
      <c r="O248" s="559">
        <v>14</v>
      </c>
      <c r="P248" s="569">
        <v>0</v>
      </c>
      <c r="Q248" s="567">
        <v>14</v>
      </c>
      <c r="R248" s="275"/>
      <c r="S248" s="565">
        <v>5</v>
      </c>
      <c r="T248" s="567">
        <v>14</v>
      </c>
      <c r="U248" s="567"/>
      <c r="V248" s="565">
        <v>14</v>
      </c>
      <c r="W248" s="567">
        <v>14</v>
      </c>
      <c r="X248" s="561"/>
      <c r="Y248" s="765">
        <v>14</v>
      </c>
      <c r="Z248" s="521">
        <f>BM248/$BM$247</f>
        <v>8.8888888888888892E-2</v>
      </c>
      <c r="AA248" s="272">
        <v>3</v>
      </c>
      <c r="AB248" s="271" t="s">
        <v>455</v>
      </c>
      <c r="AC248" s="46"/>
      <c r="AD248" s="47"/>
      <c r="AE248" s="48"/>
      <c r="AF248" s="48"/>
      <c r="AG248" s="47">
        <v>40000000</v>
      </c>
      <c r="AH248" s="42">
        <v>40000000</v>
      </c>
      <c r="AI248" s="47"/>
      <c r="AJ248" s="47"/>
      <c r="AK248" s="42"/>
      <c r="AL248" s="42"/>
      <c r="AM248" s="42"/>
      <c r="AN248" s="42"/>
      <c r="AO248" s="45"/>
      <c r="AP248" s="42"/>
      <c r="AQ248" s="42"/>
      <c r="AR248" s="47"/>
      <c r="AS248" s="46"/>
      <c r="AT248" s="47"/>
      <c r="AU248" s="48"/>
      <c r="AV248" s="48"/>
      <c r="AW248" s="46"/>
      <c r="AX248" s="47"/>
      <c r="AY248" s="47"/>
      <c r="AZ248" s="47"/>
      <c r="BA248" s="46"/>
      <c r="BB248" s="47"/>
      <c r="BC248" s="47"/>
      <c r="BD248" s="47"/>
      <c r="BE248" s="46"/>
      <c r="BF248" s="47"/>
      <c r="BG248" s="48"/>
      <c r="BH248" s="48"/>
      <c r="BI248" s="46"/>
      <c r="BJ248" s="47"/>
      <c r="BK248" s="47"/>
      <c r="BL248" s="47"/>
      <c r="BM248" s="40">
        <f>+AC248+AG248+AK248+AO248+AS248+AW248+BA248+BE248+BI248</f>
        <v>40000000</v>
      </c>
      <c r="BN248" s="41">
        <f t="shared" ref="BN248:BP250" si="2321">AD248+AH248+AL248+AP248+AT248+AX248+BB248+BF248+BJ248</f>
        <v>40000000</v>
      </c>
      <c r="BO248" s="41">
        <f t="shared" si="2321"/>
        <v>0</v>
      </c>
      <c r="BP248" s="41">
        <f t="shared" si="2321"/>
        <v>0</v>
      </c>
      <c r="BQ248" s="87"/>
      <c r="BR248" s="87"/>
      <c r="BS248" s="87"/>
      <c r="BT248" s="87"/>
      <c r="BU248" s="88">
        <v>39484444.444444448</v>
      </c>
      <c r="BV248" s="86"/>
      <c r="BW248" s="87"/>
      <c r="BX248" s="87"/>
      <c r="BY248" s="87"/>
      <c r="BZ248" s="87"/>
      <c r="CA248" s="86">
        <v>39484445</v>
      </c>
      <c r="CB248" s="86">
        <v>1900000</v>
      </c>
      <c r="CC248" s="86">
        <v>1900000</v>
      </c>
      <c r="CD248" s="86"/>
      <c r="CE248" s="86"/>
      <c r="CF248" s="86"/>
      <c r="CG248" s="86"/>
      <c r="CH248" s="86"/>
      <c r="CI248" s="87"/>
      <c r="CJ248" s="87"/>
      <c r="CK248" s="87"/>
      <c r="CL248" s="86"/>
      <c r="CM248" s="87"/>
      <c r="CN248" s="87"/>
      <c r="CO248" s="87"/>
      <c r="CP248" s="87"/>
      <c r="CQ248" s="87"/>
      <c r="CR248" s="87"/>
      <c r="CS248" s="87"/>
      <c r="CT248" s="87"/>
      <c r="CU248" s="87"/>
      <c r="CV248" s="87"/>
      <c r="CW248" s="87"/>
      <c r="CX248" s="87"/>
      <c r="CY248" s="87"/>
      <c r="CZ248" s="87"/>
      <c r="DA248" s="87"/>
      <c r="DB248" s="87"/>
      <c r="DC248" s="87"/>
      <c r="DD248" s="87"/>
      <c r="DE248" s="82">
        <f t="shared" ref="DE248:DH250" si="2322">BQ248+BU248+BZ248+CE248+CI248+CM248+CQ248+CV248+DA248</f>
        <v>39484444.444444448</v>
      </c>
      <c r="DF248" s="102">
        <f t="shared" si="2322"/>
        <v>39484445</v>
      </c>
      <c r="DG248" s="102">
        <f t="shared" si="2322"/>
        <v>1900000</v>
      </c>
      <c r="DH248" s="102">
        <f t="shared" si="2322"/>
        <v>1900000</v>
      </c>
      <c r="DI248" s="102"/>
      <c r="DJ248" s="88"/>
      <c r="DK248" s="57"/>
      <c r="DL248" s="88"/>
      <c r="DM248" s="88"/>
      <c r="DN248" s="88">
        <v>26500000</v>
      </c>
      <c r="DO248" s="88"/>
      <c r="DP248" s="88"/>
      <c r="DQ248" s="88"/>
      <c r="DR248" s="88"/>
      <c r="DS248" s="88"/>
      <c r="DT248" s="88">
        <v>138195556</v>
      </c>
      <c r="DU248" s="88">
        <v>5000000</v>
      </c>
      <c r="DV248" s="88">
        <v>5000000</v>
      </c>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7"/>
      <c r="EU248" s="87"/>
      <c r="EV248" s="87"/>
      <c r="EW248" s="82">
        <f t="shared" ref="EW248:EX250" si="2323">DJ248+DN248+DS248+DX248+EB248+EF248+EJ248+EN248+ES248</f>
        <v>26500000</v>
      </c>
      <c r="EX248" s="90">
        <f t="shared" si="2323"/>
        <v>138195556</v>
      </c>
      <c r="EY248" s="90">
        <f t="shared" ref="EY248:EZ250" si="2324">DL248+DP248+DU248+DZ248+ED248+EH248+EL248+EP248+EU248</f>
        <v>5000000</v>
      </c>
      <c r="EZ248" s="90">
        <f t="shared" si="2324"/>
        <v>5000000</v>
      </c>
      <c r="FA248" s="173"/>
      <c r="FB248" s="87"/>
      <c r="FC248" s="88"/>
      <c r="FD248" s="88"/>
      <c r="FE248" s="88"/>
      <c r="FF248" s="133"/>
      <c r="FG248" s="87">
        <v>30781780</v>
      </c>
      <c r="FH248" s="87"/>
      <c r="FI248" s="87"/>
      <c r="FJ248" s="87"/>
      <c r="FK248" s="87"/>
      <c r="FL248" s="87"/>
      <c r="FM248" s="87">
        <v>10000000</v>
      </c>
      <c r="FN248" s="87">
        <v>10000000</v>
      </c>
      <c r="FO248" s="87">
        <v>10000000</v>
      </c>
      <c r="FP248" s="87"/>
      <c r="FQ248" s="87"/>
      <c r="FR248" s="87"/>
      <c r="FS248" s="87"/>
      <c r="FT248" s="87"/>
      <c r="FU248" s="87"/>
      <c r="FV248" s="87"/>
      <c r="FW248" s="87"/>
      <c r="FX248" s="87"/>
      <c r="FY248" s="87"/>
      <c r="FZ248" s="87"/>
      <c r="GA248" s="87"/>
      <c r="GB248" s="87"/>
      <c r="GC248" s="87"/>
      <c r="GD248" s="87"/>
      <c r="GE248" s="87"/>
      <c r="GF248" s="87"/>
      <c r="GG248" s="87"/>
      <c r="GH248" s="87"/>
      <c r="GI248" s="87"/>
      <c r="GJ248" s="87"/>
      <c r="GK248" s="87"/>
      <c r="GL248" s="87"/>
      <c r="GM248" s="87"/>
      <c r="GN248" s="87"/>
      <c r="GO248" s="87"/>
      <c r="GP248" s="87"/>
      <c r="GQ248" s="87"/>
      <c r="GR248" s="87"/>
      <c r="GS248" s="87"/>
      <c r="GT248" s="87"/>
      <c r="GU248" s="82">
        <f t="shared" ref="GU248:GY250" si="2325">FB248+FG248+FL248+FQ248+FV248+GA248+GF248+GK248+GP248</f>
        <v>30781780</v>
      </c>
      <c r="GV248" s="82">
        <f t="shared" si="2325"/>
        <v>10000000</v>
      </c>
      <c r="GW248" s="82">
        <f t="shared" si="2325"/>
        <v>10000000</v>
      </c>
      <c r="GX248" s="82">
        <f t="shared" si="2325"/>
        <v>10000000</v>
      </c>
      <c r="GY248" s="792">
        <f t="shared" si="2325"/>
        <v>0</v>
      </c>
      <c r="GZ248" s="792">
        <f t="shared" ref="GZ248:GZ250" si="2326">AC248+BQ248+DJ248+FB248</f>
        <v>0</v>
      </c>
      <c r="HA248" s="792">
        <f t="shared" ref="HA248:HA250" si="2327">AD248+BR248+DK248+FC248</f>
        <v>0</v>
      </c>
      <c r="HB248" s="792">
        <f t="shared" ref="HB248:HB250" si="2328">AE248+BS248+DL248+FD248</f>
        <v>0</v>
      </c>
      <c r="HC248" s="792">
        <f t="shared" ref="HC248:HC250" si="2329">AF248+BT248+DM248+FE248</f>
        <v>0</v>
      </c>
      <c r="HD248" s="792">
        <f t="shared" ref="HD248:HD250" si="2330">FF248</f>
        <v>0</v>
      </c>
      <c r="HE248" s="792">
        <f t="shared" ref="HE248:HE250" si="2331">AG248+BU248+DN248+FG248</f>
        <v>136766224.44444445</v>
      </c>
      <c r="HF248" s="792">
        <f t="shared" ref="HF248:HF250" si="2332">AH248+BV248+DO248+FH248</f>
        <v>40000000</v>
      </c>
      <c r="HG248" s="792">
        <f t="shared" ref="HG248:HG250" si="2333">AI248+BW248+DP248+FI248</f>
        <v>0</v>
      </c>
      <c r="HH248" s="792">
        <f>AJ248+BX248+DQ248+FJ248</f>
        <v>0</v>
      </c>
      <c r="HI248" s="792">
        <f t="shared" ref="HI248:HI250" si="2334">BY248+DR248+FK248</f>
        <v>0</v>
      </c>
      <c r="HJ248" s="792">
        <f t="shared" ref="HJ248:HJ250" si="2335">AK248+BZ248+DS248+FL248</f>
        <v>0</v>
      </c>
      <c r="HK248" s="792">
        <f t="shared" ref="HK248:HK250" si="2336">AL248+CA248+DT248+FM248</f>
        <v>187680001</v>
      </c>
      <c r="HL248" s="792">
        <f t="shared" ref="HL248:HL250" si="2337">AM248+CB248+DU248+FN248</f>
        <v>16900000</v>
      </c>
      <c r="HM248" s="792">
        <f>AN248+CC248+DV248+FO248</f>
        <v>16900000</v>
      </c>
      <c r="HN248" s="792">
        <f t="shared" ref="HN248:HN250" si="2338">CD248+DW248+FP248</f>
        <v>0</v>
      </c>
      <c r="HO248" s="792">
        <f t="shared" ref="HO248:HO250" si="2339">AO248+CE248+DX248+FQ248</f>
        <v>0</v>
      </c>
      <c r="HP248" s="792">
        <f t="shared" ref="HP248:HP250" si="2340">AP248+CF248+DY248+FR248</f>
        <v>0</v>
      </c>
      <c r="HQ248" s="792">
        <f t="shared" ref="HQ248:HQ250" si="2341">AQ248+CG248+DZ248+FS248</f>
        <v>0</v>
      </c>
      <c r="HR248" s="792">
        <f>FT248+EA248+CH248+AR248</f>
        <v>0</v>
      </c>
      <c r="HS248" s="792">
        <f t="shared" ref="HS248:HS250" si="2342">FU248</f>
        <v>0</v>
      </c>
      <c r="HT248" s="792">
        <f t="shared" ref="HT248:HT250" si="2343">AS248+CI248+EB248+FV248</f>
        <v>0</v>
      </c>
      <c r="HU248" s="792">
        <f t="shared" ref="HU248:HU250" si="2344">AT248+CJ248+EC248+FW248</f>
        <v>0</v>
      </c>
      <c r="HV248" s="792">
        <f t="shared" ref="HV248:HV250" si="2345">AU248+CK248+ED248+FX248</f>
        <v>0</v>
      </c>
      <c r="HW248" s="792">
        <f t="shared" ref="HW248:HW250" si="2346">AV248+CL248+EE248+FY248</f>
        <v>0</v>
      </c>
      <c r="HX248" s="792">
        <f t="shared" ref="HX248:HX250" si="2347">FZ248</f>
        <v>0</v>
      </c>
      <c r="HY248" s="792">
        <f t="shared" ref="HY248:HY250" si="2348">AW248+CM248+EF248+GA248</f>
        <v>0</v>
      </c>
      <c r="HZ248" s="792">
        <f t="shared" ref="HZ248:HZ250" si="2349">AX248+CN248+EG248+GB248</f>
        <v>0</v>
      </c>
      <c r="IA248" s="792">
        <f t="shared" ref="IA248:IA250" si="2350">AY248+CO248+EH248+GC248</f>
        <v>0</v>
      </c>
      <c r="IB248" s="792">
        <f t="shared" ref="IB248:IB250" si="2351">AZ248+CP248+EI248+GD248</f>
        <v>0</v>
      </c>
      <c r="IC248" s="792">
        <f t="shared" ref="IC248:IC250" si="2352">GE248</f>
        <v>0</v>
      </c>
      <c r="ID248" s="792">
        <f t="shared" ref="ID248:ID250" si="2353">BA248+CQ248+EJ248+GF248</f>
        <v>0</v>
      </c>
      <c r="IE248" s="792">
        <f t="shared" ref="IE248:IE250" si="2354">BB248+CR248+EK248+GG248</f>
        <v>0</v>
      </c>
      <c r="IF248" s="792">
        <f t="shared" ref="IF248:IF250" si="2355">BC248+CS248+EL248+GH248</f>
        <v>0</v>
      </c>
      <c r="IG248" s="792">
        <f t="shared" ref="IG248:IG250" si="2356">BD248+CT248+EM248+GI248</f>
        <v>0</v>
      </c>
      <c r="IH248" s="792">
        <f t="shared" ref="IH248:IH250" si="2357">CU248+GJ248</f>
        <v>0</v>
      </c>
      <c r="II248" s="792">
        <f t="shared" ref="II248:II250" si="2358">BE248+CV248+EN248+GK248</f>
        <v>0</v>
      </c>
      <c r="IJ248" s="792">
        <f t="shared" ref="IJ248:IJ250" si="2359">BF248+CW248+EO248+GL248</f>
        <v>0</v>
      </c>
      <c r="IK248" s="792">
        <f t="shared" ref="IK248:IK250" si="2360">BG248+CX248+EP248+GM248</f>
        <v>0</v>
      </c>
      <c r="IL248" s="792">
        <f>GN248+EQ248+CY248+BH248</f>
        <v>0</v>
      </c>
      <c r="IM248" s="792">
        <f t="shared" ref="IM248:IM250" si="2361">CZ248+ER248+GO248</f>
        <v>0</v>
      </c>
      <c r="IN248" s="792">
        <f t="shared" ref="IN248:IN250" si="2362">BI248+DA248+ES248+GP248</f>
        <v>0</v>
      </c>
      <c r="IO248" s="792"/>
      <c r="IP248" s="792"/>
      <c r="IQ248" s="792"/>
      <c r="IR248" s="792"/>
      <c r="IS248" s="792">
        <f t="shared" ref="IS248:IS250" si="2363">GZ248+HE248+HJ248+HO248+HT248+HY248+ID248+II248+IN248</f>
        <v>136766224.44444445</v>
      </c>
      <c r="IT248" s="792">
        <f t="shared" ref="IT248:IT250" si="2364">HA248+HF248+HK248+HP248+HU248+HZ248+IE248+IJ248+IO248</f>
        <v>227680001</v>
      </c>
      <c r="IU248" s="792">
        <f t="shared" ref="IU248:IU250" si="2365">HB248+HG248+HL248+HQ248+HV248+IA248+IF248+IK248+IP248</f>
        <v>16900000</v>
      </c>
      <c r="IV248" s="792">
        <f>HC248+HH248+HM248+HR248+HW248+IB248+IG248+IL248+IQ248</f>
        <v>16900000</v>
      </c>
      <c r="IW248" s="793">
        <f t="shared" ref="IW248:IW250" si="2366">HD248+HI248+HN248+HS248+HX248+IC248+IH248+IM248+IR248</f>
        <v>0</v>
      </c>
    </row>
    <row r="249" spans="1:257" ht="69.75" customHeight="1" x14ac:dyDescent="0.2">
      <c r="A249" s="346"/>
      <c r="B249" s="346"/>
      <c r="C249" s="286"/>
      <c r="D249" s="499"/>
      <c r="E249" s="380"/>
      <c r="F249" s="380"/>
      <c r="G249" s="273">
        <v>171</v>
      </c>
      <c r="H249" s="848" t="s">
        <v>604</v>
      </c>
      <c r="I249" s="619" t="s">
        <v>605</v>
      </c>
      <c r="J249" s="611" t="s">
        <v>444</v>
      </c>
      <c r="K249" s="544">
        <v>2</v>
      </c>
      <c r="L249" s="561" t="s">
        <v>58</v>
      </c>
      <c r="M249" s="582">
        <v>1</v>
      </c>
      <c r="N249" s="582">
        <v>1</v>
      </c>
      <c r="O249" s="559">
        <v>1</v>
      </c>
      <c r="P249" s="569">
        <v>0</v>
      </c>
      <c r="Q249" s="567">
        <v>1</v>
      </c>
      <c r="R249" s="275"/>
      <c r="S249" s="593">
        <v>0.36</v>
      </c>
      <c r="T249" s="567">
        <v>1</v>
      </c>
      <c r="U249" s="567"/>
      <c r="V249" s="565">
        <v>1</v>
      </c>
      <c r="W249" s="567">
        <v>1</v>
      </c>
      <c r="X249" s="561"/>
      <c r="Y249" s="765">
        <v>1</v>
      </c>
      <c r="Z249" s="521">
        <f>BM249/$BM$247</f>
        <v>0.22222222222222221</v>
      </c>
      <c r="AA249" s="272">
        <v>3</v>
      </c>
      <c r="AB249" s="271" t="s">
        <v>455</v>
      </c>
      <c r="AC249" s="46"/>
      <c r="AD249" s="47"/>
      <c r="AE249" s="48"/>
      <c r="AF249" s="48"/>
      <c r="AG249" s="47">
        <v>100000000</v>
      </c>
      <c r="AH249" s="42">
        <v>100000000</v>
      </c>
      <c r="AI249" s="47"/>
      <c r="AJ249" s="47"/>
      <c r="AK249" s="42"/>
      <c r="AL249" s="42"/>
      <c r="AM249" s="42"/>
      <c r="AN249" s="42"/>
      <c r="AO249" s="45"/>
      <c r="AP249" s="42"/>
      <c r="AQ249" s="42"/>
      <c r="AR249" s="47"/>
      <c r="AS249" s="46"/>
      <c r="AT249" s="47"/>
      <c r="AU249" s="48"/>
      <c r="AV249" s="48"/>
      <c r="AW249" s="46"/>
      <c r="AX249" s="47"/>
      <c r="AY249" s="47"/>
      <c r="AZ249" s="47"/>
      <c r="BA249" s="46"/>
      <c r="BB249" s="47"/>
      <c r="BC249" s="47"/>
      <c r="BD249" s="47"/>
      <c r="BE249" s="46"/>
      <c r="BF249" s="47"/>
      <c r="BG249" s="48"/>
      <c r="BH249" s="48"/>
      <c r="BI249" s="46"/>
      <c r="BJ249" s="47"/>
      <c r="BK249" s="47"/>
      <c r="BL249" s="47"/>
      <c r="BM249" s="40">
        <f>+AC249+AG249+AK249+AO249+AS249+AW249+BA249+BE249+BI249</f>
        <v>100000000</v>
      </c>
      <c r="BN249" s="41">
        <f t="shared" si="2321"/>
        <v>100000000</v>
      </c>
      <c r="BO249" s="41">
        <f t="shared" si="2321"/>
        <v>0</v>
      </c>
      <c r="BP249" s="41">
        <f t="shared" si="2321"/>
        <v>0</v>
      </c>
      <c r="BQ249" s="87"/>
      <c r="BR249" s="87"/>
      <c r="BS249" s="87"/>
      <c r="BT249" s="87"/>
      <c r="BU249" s="88">
        <v>98711111.111111104</v>
      </c>
      <c r="BV249" s="86"/>
      <c r="BW249" s="87"/>
      <c r="BX249" s="87"/>
      <c r="BY249" s="87"/>
      <c r="BZ249" s="87"/>
      <c r="CA249" s="86">
        <v>98711111</v>
      </c>
      <c r="CB249" s="86">
        <v>0</v>
      </c>
      <c r="CC249" s="86">
        <v>0</v>
      </c>
      <c r="CD249" s="86"/>
      <c r="CE249" s="86"/>
      <c r="CF249" s="86"/>
      <c r="CG249" s="86"/>
      <c r="CH249" s="86"/>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2">
        <f t="shared" si="2322"/>
        <v>98711111.111111104</v>
      </c>
      <c r="DF249" s="102">
        <f t="shared" si="2322"/>
        <v>98711111</v>
      </c>
      <c r="DG249" s="102">
        <f t="shared" si="2322"/>
        <v>0</v>
      </c>
      <c r="DH249" s="102">
        <f t="shared" si="2322"/>
        <v>0</v>
      </c>
      <c r="DI249" s="102"/>
      <c r="DJ249" s="88"/>
      <c r="DK249" s="57"/>
      <c r="DL249" s="88"/>
      <c r="DM249" s="88"/>
      <c r="DN249" s="88">
        <v>66300000</v>
      </c>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7"/>
      <c r="EU249" s="87"/>
      <c r="EV249" s="87"/>
      <c r="EW249" s="82">
        <f t="shared" si="2323"/>
        <v>66300000</v>
      </c>
      <c r="EX249" s="90">
        <f t="shared" si="2323"/>
        <v>0</v>
      </c>
      <c r="EY249" s="90">
        <f t="shared" si="2324"/>
        <v>0</v>
      </c>
      <c r="EZ249" s="90">
        <f t="shared" si="2324"/>
        <v>0</v>
      </c>
      <c r="FA249" s="173"/>
      <c r="FB249" s="87"/>
      <c r="FC249" s="88"/>
      <c r="FD249" s="88"/>
      <c r="FE249" s="88"/>
      <c r="FF249" s="133"/>
      <c r="FG249" s="87">
        <v>68000000</v>
      </c>
      <c r="FH249" s="87"/>
      <c r="FI249" s="87"/>
      <c r="FJ249" s="87"/>
      <c r="FK249" s="87"/>
      <c r="FL249" s="87"/>
      <c r="FM249" s="737">
        <v>10000000</v>
      </c>
      <c r="FN249" s="87">
        <v>10000000</v>
      </c>
      <c r="FO249" s="87">
        <v>10000000</v>
      </c>
      <c r="FP249" s="87"/>
      <c r="FQ249" s="87"/>
      <c r="FR249" s="87"/>
      <c r="FS249" s="87"/>
      <c r="FT249" s="87"/>
      <c r="FU249" s="87"/>
      <c r="FV249" s="87"/>
      <c r="FW249" s="87"/>
      <c r="FX249" s="87"/>
      <c r="FY249" s="87"/>
      <c r="FZ249" s="87"/>
      <c r="GA249" s="87"/>
      <c r="GB249" s="87"/>
      <c r="GC249" s="87"/>
      <c r="GD249" s="87"/>
      <c r="GE249" s="87"/>
      <c r="GF249" s="87"/>
      <c r="GG249" s="87"/>
      <c r="GH249" s="87"/>
      <c r="GI249" s="87"/>
      <c r="GJ249" s="87"/>
      <c r="GK249" s="87"/>
      <c r="GL249" s="87"/>
      <c r="GM249" s="87"/>
      <c r="GN249" s="87"/>
      <c r="GO249" s="87"/>
      <c r="GP249" s="87"/>
      <c r="GQ249" s="87"/>
      <c r="GR249" s="87"/>
      <c r="GS249" s="87"/>
      <c r="GT249" s="87"/>
      <c r="GU249" s="82">
        <f t="shared" si="2325"/>
        <v>68000000</v>
      </c>
      <c r="GV249" s="82">
        <f t="shared" si="2325"/>
        <v>10000000</v>
      </c>
      <c r="GW249" s="82">
        <f t="shared" si="2325"/>
        <v>10000000</v>
      </c>
      <c r="GX249" s="82">
        <f t="shared" si="2325"/>
        <v>10000000</v>
      </c>
      <c r="GY249" s="792">
        <f t="shared" si="2325"/>
        <v>0</v>
      </c>
      <c r="GZ249" s="792">
        <f t="shared" si="2326"/>
        <v>0</v>
      </c>
      <c r="HA249" s="792">
        <f t="shared" si="2327"/>
        <v>0</v>
      </c>
      <c r="HB249" s="792">
        <f t="shared" si="2328"/>
        <v>0</v>
      </c>
      <c r="HC249" s="792">
        <f t="shared" si="2329"/>
        <v>0</v>
      </c>
      <c r="HD249" s="792">
        <f t="shared" si="2330"/>
        <v>0</v>
      </c>
      <c r="HE249" s="792">
        <f t="shared" si="2331"/>
        <v>333011111.1111111</v>
      </c>
      <c r="HF249" s="792">
        <f t="shared" si="2332"/>
        <v>100000000</v>
      </c>
      <c r="HG249" s="792">
        <f t="shared" si="2333"/>
        <v>0</v>
      </c>
      <c r="HH249" s="792">
        <f>AJ249+BX249+DQ249+FJ249</f>
        <v>0</v>
      </c>
      <c r="HI249" s="792">
        <f t="shared" si="2334"/>
        <v>0</v>
      </c>
      <c r="HJ249" s="792">
        <f t="shared" si="2335"/>
        <v>0</v>
      </c>
      <c r="HK249" s="792">
        <f t="shared" si="2336"/>
        <v>108711111</v>
      </c>
      <c r="HL249" s="792">
        <f t="shared" si="2337"/>
        <v>10000000</v>
      </c>
      <c r="HM249" s="792">
        <f>AN249+CC249+DV249+FO249</f>
        <v>10000000</v>
      </c>
      <c r="HN249" s="792">
        <f t="shared" si="2338"/>
        <v>0</v>
      </c>
      <c r="HO249" s="792">
        <f t="shared" si="2339"/>
        <v>0</v>
      </c>
      <c r="HP249" s="792">
        <f t="shared" si="2340"/>
        <v>0</v>
      </c>
      <c r="HQ249" s="792">
        <f t="shared" si="2341"/>
        <v>0</v>
      </c>
      <c r="HR249" s="792">
        <f>FT249+EA249+CH249+AR249</f>
        <v>0</v>
      </c>
      <c r="HS249" s="792">
        <f t="shared" si="2342"/>
        <v>0</v>
      </c>
      <c r="HT249" s="792">
        <f t="shared" si="2343"/>
        <v>0</v>
      </c>
      <c r="HU249" s="792">
        <f t="shared" si="2344"/>
        <v>0</v>
      </c>
      <c r="HV249" s="792">
        <f t="shared" si="2345"/>
        <v>0</v>
      </c>
      <c r="HW249" s="792">
        <f t="shared" si="2346"/>
        <v>0</v>
      </c>
      <c r="HX249" s="792">
        <f t="shared" si="2347"/>
        <v>0</v>
      </c>
      <c r="HY249" s="792">
        <f t="shared" si="2348"/>
        <v>0</v>
      </c>
      <c r="HZ249" s="792">
        <f t="shared" si="2349"/>
        <v>0</v>
      </c>
      <c r="IA249" s="792">
        <f t="shared" si="2350"/>
        <v>0</v>
      </c>
      <c r="IB249" s="792">
        <f t="shared" si="2351"/>
        <v>0</v>
      </c>
      <c r="IC249" s="792">
        <f t="shared" si="2352"/>
        <v>0</v>
      </c>
      <c r="ID249" s="792">
        <f t="shared" si="2353"/>
        <v>0</v>
      </c>
      <c r="IE249" s="792">
        <f t="shared" si="2354"/>
        <v>0</v>
      </c>
      <c r="IF249" s="792">
        <f t="shared" si="2355"/>
        <v>0</v>
      </c>
      <c r="IG249" s="792">
        <f t="shared" si="2356"/>
        <v>0</v>
      </c>
      <c r="IH249" s="792">
        <f t="shared" si="2357"/>
        <v>0</v>
      </c>
      <c r="II249" s="792">
        <f t="shared" si="2358"/>
        <v>0</v>
      </c>
      <c r="IJ249" s="792">
        <f t="shared" si="2359"/>
        <v>0</v>
      </c>
      <c r="IK249" s="792">
        <f t="shared" si="2360"/>
        <v>0</v>
      </c>
      <c r="IL249" s="792">
        <f>GN249+EQ249+CY249+BH249</f>
        <v>0</v>
      </c>
      <c r="IM249" s="792">
        <f t="shared" si="2361"/>
        <v>0</v>
      </c>
      <c r="IN249" s="792">
        <f t="shared" si="2362"/>
        <v>0</v>
      </c>
      <c r="IO249" s="792"/>
      <c r="IP249" s="792"/>
      <c r="IQ249" s="792"/>
      <c r="IR249" s="792"/>
      <c r="IS249" s="792">
        <f t="shared" si="2363"/>
        <v>333011111.1111111</v>
      </c>
      <c r="IT249" s="792">
        <f t="shared" si="2364"/>
        <v>208711111</v>
      </c>
      <c r="IU249" s="792">
        <f t="shared" si="2365"/>
        <v>10000000</v>
      </c>
      <c r="IV249" s="792">
        <f>HC249+HH249+HM249+HR249+HW249+IB249+IG249+IL249+IQ249</f>
        <v>10000000</v>
      </c>
      <c r="IW249" s="793">
        <f t="shared" si="2366"/>
        <v>0</v>
      </c>
    </row>
    <row r="250" spans="1:257" ht="122.25" customHeight="1" x14ac:dyDescent="0.2">
      <c r="A250" s="346"/>
      <c r="B250" s="346"/>
      <c r="C250" s="284"/>
      <c r="D250" s="594"/>
      <c r="E250" s="409"/>
      <c r="F250" s="409"/>
      <c r="G250" s="273">
        <v>172</v>
      </c>
      <c r="H250" s="848" t="s">
        <v>606</v>
      </c>
      <c r="I250" s="511" t="s">
        <v>607</v>
      </c>
      <c r="J250" s="611" t="s">
        <v>444</v>
      </c>
      <c r="K250" s="544">
        <v>2</v>
      </c>
      <c r="L250" s="561" t="s">
        <v>58</v>
      </c>
      <c r="M250" s="558">
        <v>12</v>
      </c>
      <c r="N250" s="558">
        <v>12</v>
      </c>
      <c r="O250" s="559">
        <v>12</v>
      </c>
      <c r="P250" s="569">
        <v>12</v>
      </c>
      <c r="Q250" s="567">
        <v>12</v>
      </c>
      <c r="R250" s="275"/>
      <c r="S250" s="565">
        <v>12</v>
      </c>
      <c r="T250" s="567">
        <v>12</v>
      </c>
      <c r="U250" s="567"/>
      <c r="V250" s="565">
        <v>12</v>
      </c>
      <c r="W250" s="567">
        <v>12</v>
      </c>
      <c r="X250" s="561"/>
      <c r="Y250" s="765">
        <v>12</v>
      </c>
      <c r="Z250" s="521">
        <f>BM250/$BM$247</f>
        <v>0.68888888888888888</v>
      </c>
      <c r="AA250" s="272">
        <v>3</v>
      </c>
      <c r="AB250" s="271" t="s">
        <v>455</v>
      </c>
      <c r="AC250" s="46"/>
      <c r="AD250" s="47"/>
      <c r="AE250" s="48"/>
      <c r="AF250" s="48"/>
      <c r="AG250" s="42"/>
      <c r="AH250" s="42"/>
      <c r="AI250" s="42"/>
      <c r="AJ250" s="42"/>
      <c r="AK250" s="47">
        <v>310000000</v>
      </c>
      <c r="AL250" s="42">
        <v>310000000</v>
      </c>
      <c r="AM250" s="47">
        <f>AL250</f>
        <v>310000000</v>
      </c>
      <c r="AN250" s="47">
        <f>AM250</f>
        <v>310000000</v>
      </c>
      <c r="AO250" s="46"/>
      <c r="AP250" s="47"/>
      <c r="AQ250" s="47"/>
      <c r="AR250" s="47"/>
      <c r="AS250" s="46"/>
      <c r="AT250" s="47"/>
      <c r="AU250" s="48"/>
      <c r="AV250" s="48"/>
      <c r="AW250" s="46"/>
      <c r="AX250" s="47"/>
      <c r="AY250" s="47"/>
      <c r="AZ250" s="47"/>
      <c r="BA250" s="46"/>
      <c r="BB250" s="47"/>
      <c r="BC250" s="47"/>
      <c r="BD250" s="47"/>
      <c r="BE250" s="46"/>
      <c r="BF250" s="47"/>
      <c r="BG250" s="48"/>
      <c r="BH250" s="48"/>
      <c r="BI250" s="46"/>
      <c r="BJ250" s="47"/>
      <c r="BK250" s="47"/>
      <c r="BL250" s="47"/>
      <c r="BM250" s="40">
        <f>+AC250+AG250+AK250+AO250+AS250+AW250+BA250+BE250+BI250</f>
        <v>310000000</v>
      </c>
      <c r="BN250" s="41">
        <f t="shared" si="2321"/>
        <v>310000000</v>
      </c>
      <c r="BO250" s="41">
        <f t="shared" si="2321"/>
        <v>310000000</v>
      </c>
      <c r="BP250" s="41">
        <f t="shared" si="2321"/>
        <v>310000000</v>
      </c>
      <c r="BQ250" s="87"/>
      <c r="BR250" s="87"/>
      <c r="BS250" s="87"/>
      <c r="BT250" s="87"/>
      <c r="BU250" s="88">
        <v>6004444.4444439998</v>
      </c>
      <c r="BV250" s="86">
        <v>400000000</v>
      </c>
      <c r="BW250" s="87">
        <v>117000000</v>
      </c>
      <c r="BX250" s="87">
        <v>105000000</v>
      </c>
      <c r="BY250" s="87"/>
      <c r="BZ250" s="87">
        <v>300000000</v>
      </c>
      <c r="CA250" s="86">
        <f>300000000+6004444</f>
        <v>306004444</v>
      </c>
      <c r="CB250" s="86">
        <v>108085124</v>
      </c>
      <c r="CC250" s="86">
        <v>93085034</v>
      </c>
      <c r="CD250" s="86"/>
      <c r="CE250" s="86"/>
      <c r="CF250" s="620"/>
      <c r="CG250" s="86"/>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2">
        <f t="shared" si="2322"/>
        <v>306004444.444444</v>
      </c>
      <c r="DF250" s="102">
        <f t="shared" si="2322"/>
        <v>706004444</v>
      </c>
      <c r="DG250" s="102">
        <f t="shared" si="2322"/>
        <v>225085124</v>
      </c>
      <c r="DH250" s="102">
        <f t="shared" si="2322"/>
        <v>198085034</v>
      </c>
      <c r="DI250" s="102"/>
      <c r="DJ250" s="88"/>
      <c r="DK250" s="57"/>
      <c r="DL250" s="88"/>
      <c r="DM250" s="88"/>
      <c r="DN250" s="88">
        <v>55726000</v>
      </c>
      <c r="DO250" s="57">
        <v>110000000</v>
      </c>
      <c r="DP250" s="88">
        <v>60000000</v>
      </c>
      <c r="DQ250" s="88">
        <v>60000000</v>
      </c>
      <c r="DR250" s="88"/>
      <c r="DS250" s="88">
        <v>150000000</v>
      </c>
      <c r="DT250" s="88">
        <v>355004444</v>
      </c>
      <c r="DU250" s="88">
        <v>240039994</v>
      </c>
      <c r="DV250" s="88">
        <v>236650902</v>
      </c>
      <c r="DW250" s="88">
        <v>15000000</v>
      </c>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7"/>
      <c r="EU250" s="87"/>
      <c r="EV250" s="87"/>
      <c r="EW250" s="82">
        <f t="shared" si="2323"/>
        <v>205726000</v>
      </c>
      <c r="EX250" s="89">
        <f t="shared" si="2323"/>
        <v>465004444</v>
      </c>
      <c r="EY250" s="90">
        <f t="shared" si="2324"/>
        <v>300039994</v>
      </c>
      <c r="EZ250" s="90">
        <f t="shared" si="2324"/>
        <v>296650902</v>
      </c>
      <c r="FA250" s="173">
        <f>DW250</f>
        <v>15000000</v>
      </c>
      <c r="FB250" s="87"/>
      <c r="FC250" s="88"/>
      <c r="FD250" s="88"/>
      <c r="FE250" s="88"/>
      <c r="FF250" s="133"/>
      <c r="FG250" s="87">
        <v>54200000</v>
      </c>
      <c r="FH250" s="87">
        <v>514000000</v>
      </c>
      <c r="FI250" s="87">
        <v>383089609</v>
      </c>
      <c r="FJ250" s="87">
        <v>383089609</v>
      </c>
      <c r="FK250" s="87"/>
      <c r="FL250" s="87">
        <v>50000000</v>
      </c>
      <c r="FM250" s="87">
        <v>160441641</v>
      </c>
      <c r="FN250" s="87">
        <v>156050000</v>
      </c>
      <c r="FO250" s="87">
        <v>156050000</v>
      </c>
      <c r="FP250" s="87"/>
      <c r="FQ250" s="87"/>
      <c r="FR250" s="87"/>
      <c r="FS250" s="87"/>
      <c r="FT250" s="87"/>
      <c r="FU250" s="87"/>
      <c r="FV250" s="87"/>
      <c r="FW250" s="87"/>
      <c r="FX250" s="87"/>
      <c r="FY250" s="87"/>
      <c r="FZ250" s="87"/>
      <c r="GA250" s="87"/>
      <c r="GB250" s="87"/>
      <c r="GC250" s="87"/>
      <c r="GD250" s="87"/>
      <c r="GE250" s="87"/>
      <c r="GF250" s="87"/>
      <c r="GG250" s="87"/>
      <c r="GH250" s="87"/>
      <c r="GI250" s="87"/>
      <c r="GJ250" s="87"/>
      <c r="GK250" s="87"/>
      <c r="GL250" s="87"/>
      <c r="GM250" s="87"/>
      <c r="GN250" s="87"/>
      <c r="GO250" s="87"/>
      <c r="GP250" s="87"/>
      <c r="GQ250" s="87"/>
      <c r="GR250" s="87"/>
      <c r="GS250" s="87"/>
      <c r="GT250" s="87"/>
      <c r="GU250" s="82">
        <f t="shared" si="2325"/>
        <v>104200000</v>
      </c>
      <c r="GV250" s="82">
        <f t="shared" si="2325"/>
        <v>674441641</v>
      </c>
      <c r="GW250" s="82">
        <f t="shared" si="2325"/>
        <v>539139609</v>
      </c>
      <c r="GX250" s="82">
        <f t="shared" si="2325"/>
        <v>539139609</v>
      </c>
      <c r="GY250" s="792">
        <f t="shared" si="2325"/>
        <v>0</v>
      </c>
      <c r="GZ250" s="792">
        <f t="shared" si="2326"/>
        <v>0</v>
      </c>
      <c r="HA250" s="792">
        <f t="shared" si="2327"/>
        <v>0</v>
      </c>
      <c r="HB250" s="792">
        <f t="shared" si="2328"/>
        <v>0</v>
      </c>
      <c r="HC250" s="792">
        <f t="shared" si="2329"/>
        <v>0</v>
      </c>
      <c r="HD250" s="792">
        <f t="shared" si="2330"/>
        <v>0</v>
      </c>
      <c r="HE250" s="792">
        <f t="shared" si="2331"/>
        <v>115930444.444444</v>
      </c>
      <c r="HF250" s="792">
        <f t="shared" si="2332"/>
        <v>1024000000</v>
      </c>
      <c r="HG250" s="792">
        <f t="shared" si="2333"/>
        <v>560089609</v>
      </c>
      <c r="HH250" s="792">
        <f>AJ250+BX250+DQ250+FJ250</f>
        <v>548089609</v>
      </c>
      <c r="HI250" s="792">
        <f t="shared" si="2334"/>
        <v>0</v>
      </c>
      <c r="HJ250" s="792">
        <f t="shared" si="2335"/>
        <v>810000000</v>
      </c>
      <c r="HK250" s="792">
        <f t="shared" si="2336"/>
        <v>1131450529</v>
      </c>
      <c r="HL250" s="792">
        <f t="shared" si="2337"/>
        <v>814175118</v>
      </c>
      <c r="HM250" s="792">
        <f>AN250+CC250+DV250+FO250</f>
        <v>795785936</v>
      </c>
      <c r="HN250" s="792">
        <f t="shared" si="2338"/>
        <v>15000000</v>
      </c>
      <c r="HO250" s="792">
        <f t="shared" si="2339"/>
        <v>0</v>
      </c>
      <c r="HP250" s="792">
        <f t="shared" si="2340"/>
        <v>0</v>
      </c>
      <c r="HQ250" s="792">
        <f t="shared" si="2341"/>
        <v>0</v>
      </c>
      <c r="HR250" s="792">
        <f>FT250+EA250+CH250+AR250</f>
        <v>0</v>
      </c>
      <c r="HS250" s="792">
        <f t="shared" si="2342"/>
        <v>0</v>
      </c>
      <c r="HT250" s="792">
        <f t="shared" si="2343"/>
        <v>0</v>
      </c>
      <c r="HU250" s="792">
        <f t="shared" si="2344"/>
        <v>0</v>
      </c>
      <c r="HV250" s="792">
        <f t="shared" si="2345"/>
        <v>0</v>
      </c>
      <c r="HW250" s="792">
        <f t="shared" si="2346"/>
        <v>0</v>
      </c>
      <c r="HX250" s="792">
        <f t="shared" si="2347"/>
        <v>0</v>
      </c>
      <c r="HY250" s="792">
        <f t="shared" si="2348"/>
        <v>0</v>
      </c>
      <c r="HZ250" s="792">
        <f t="shared" si="2349"/>
        <v>0</v>
      </c>
      <c r="IA250" s="792">
        <f t="shared" si="2350"/>
        <v>0</v>
      </c>
      <c r="IB250" s="792">
        <f t="shared" si="2351"/>
        <v>0</v>
      </c>
      <c r="IC250" s="792">
        <f t="shared" si="2352"/>
        <v>0</v>
      </c>
      <c r="ID250" s="792">
        <f t="shared" si="2353"/>
        <v>0</v>
      </c>
      <c r="IE250" s="792">
        <f t="shared" si="2354"/>
        <v>0</v>
      </c>
      <c r="IF250" s="792">
        <f t="shared" si="2355"/>
        <v>0</v>
      </c>
      <c r="IG250" s="792">
        <f t="shared" si="2356"/>
        <v>0</v>
      </c>
      <c r="IH250" s="792">
        <f t="shared" si="2357"/>
        <v>0</v>
      </c>
      <c r="II250" s="792">
        <f t="shared" si="2358"/>
        <v>0</v>
      </c>
      <c r="IJ250" s="792">
        <f t="shared" si="2359"/>
        <v>0</v>
      </c>
      <c r="IK250" s="792">
        <f t="shared" si="2360"/>
        <v>0</v>
      </c>
      <c r="IL250" s="792">
        <f>GN250+EQ250+CY250+BH250</f>
        <v>0</v>
      </c>
      <c r="IM250" s="792">
        <f t="shared" si="2361"/>
        <v>0</v>
      </c>
      <c r="IN250" s="792">
        <f t="shared" si="2362"/>
        <v>0</v>
      </c>
      <c r="IO250" s="792"/>
      <c r="IP250" s="792"/>
      <c r="IQ250" s="792"/>
      <c r="IR250" s="792"/>
      <c r="IS250" s="792">
        <f t="shared" si="2363"/>
        <v>925930444.44444394</v>
      </c>
      <c r="IT250" s="792">
        <f t="shared" si="2364"/>
        <v>2155450529</v>
      </c>
      <c r="IU250" s="792">
        <f t="shared" si="2365"/>
        <v>1374264727</v>
      </c>
      <c r="IV250" s="792">
        <f>HC250+HH250+HM250+HR250+HW250+IB250+IG250+IL250+IQ250</f>
        <v>1343875545</v>
      </c>
      <c r="IW250" s="793">
        <f t="shared" si="2366"/>
        <v>15000000</v>
      </c>
    </row>
    <row r="251" spans="1:257" ht="24.75" customHeight="1" x14ac:dyDescent="0.2">
      <c r="A251" s="346"/>
      <c r="B251" s="346"/>
      <c r="C251" s="252">
        <v>53</v>
      </c>
      <c r="D251" s="253" t="s">
        <v>608</v>
      </c>
      <c r="E251" s="256"/>
      <c r="F251" s="256"/>
      <c r="G251" s="252"/>
      <c r="H251" s="252"/>
      <c r="I251" s="252"/>
      <c r="J251" s="252"/>
      <c r="K251" s="252"/>
      <c r="L251" s="252"/>
      <c r="M251" s="252"/>
      <c r="N251" s="252"/>
      <c r="O251" s="252"/>
      <c r="P251" s="252"/>
      <c r="Q251" s="252"/>
      <c r="R251" s="252"/>
      <c r="S251" s="252"/>
      <c r="T251" s="252"/>
      <c r="U251" s="252"/>
      <c r="V251" s="252"/>
      <c r="W251" s="252"/>
      <c r="X251" s="252"/>
      <c r="Y251" s="749"/>
      <c r="Z251" s="252"/>
      <c r="AA251" s="252"/>
      <c r="AB251" s="252"/>
      <c r="AC251" s="38">
        <f t="shared" ref="AC251:BL251" si="2367">SUM(AC252:AC253)</f>
        <v>0</v>
      </c>
      <c r="AD251" s="38">
        <f t="shared" si="2367"/>
        <v>0</v>
      </c>
      <c r="AE251" s="38">
        <f t="shared" si="2367"/>
        <v>0</v>
      </c>
      <c r="AF251" s="38">
        <f t="shared" si="2367"/>
        <v>0</v>
      </c>
      <c r="AG251" s="38">
        <f t="shared" si="2367"/>
        <v>34404000</v>
      </c>
      <c r="AH251" s="38">
        <f t="shared" si="2367"/>
        <v>34404000</v>
      </c>
      <c r="AI251" s="38">
        <f t="shared" si="2367"/>
        <v>0</v>
      </c>
      <c r="AJ251" s="38">
        <f t="shared" si="2367"/>
        <v>0</v>
      </c>
      <c r="AK251" s="38">
        <f t="shared" si="2367"/>
        <v>0</v>
      </c>
      <c r="AL251" s="38">
        <f t="shared" si="2367"/>
        <v>0</v>
      </c>
      <c r="AM251" s="38">
        <f t="shared" si="2367"/>
        <v>0</v>
      </c>
      <c r="AN251" s="38">
        <f t="shared" si="2367"/>
        <v>0</v>
      </c>
      <c r="AO251" s="38">
        <f t="shared" si="2367"/>
        <v>0</v>
      </c>
      <c r="AP251" s="38">
        <f t="shared" si="2367"/>
        <v>0</v>
      </c>
      <c r="AQ251" s="38">
        <f t="shared" si="2367"/>
        <v>0</v>
      </c>
      <c r="AR251" s="38">
        <f t="shared" si="2367"/>
        <v>0</v>
      </c>
      <c r="AS251" s="38">
        <f t="shared" si="2367"/>
        <v>0</v>
      </c>
      <c r="AT251" s="38">
        <f t="shared" si="2367"/>
        <v>0</v>
      </c>
      <c r="AU251" s="38">
        <f t="shared" si="2367"/>
        <v>0</v>
      </c>
      <c r="AV251" s="38">
        <f t="shared" si="2367"/>
        <v>0</v>
      </c>
      <c r="AW251" s="38">
        <f t="shared" si="2367"/>
        <v>0</v>
      </c>
      <c r="AX251" s="38">
        <f t="shared" si="2367"/>
        <v>0</v>
      </c>
      <c r="AY251" s="38">
        <f t="shared" si="2367"/>
        <v>0</v>
      </c>
      <c r="AZ251" s="38">
        <f t="shared" si="2367"/>
        <v>0</v>
      </c>
      <c r="BA251" s="38">
        <f t="shared" si="2367"/>
        <v>0</v>
      </c>
      <c r="BB251" s="38">
        <f t="shared" si="2367"/>
        <v>0</v>
      </c>
      <c r="BC251" s="38">
        <f t="shared" si="2367"/>
        <v>0</v>
      </c>
      <c r="BD251" s="38">
        <f t="shared" si="2367"/>
        <v>0</v>
      </c>
      <c r="BE251" s="38">
        <f t="shared" si="2367"/>
        <v>0</v>
      </c>
      <c r="BF251" s="38">
        <f t="shared" si="2367"/>
        <v>0</v>
      </c>
      <c r="BG251" s="38">
        <f t="shared" si="2367"/>
        <v>0</v>
      </c>
      <c r="BH251" s="38">
        <f t="shared" si="2367"/>
        <v>0</v>
      </c>
      <c r="BI251" s="38">
        <f t="shared" si="2367"/>
        <v>0</v>
      </c>
      <c r="BJ251" s="38">
        <f t="shared" si="2367"/>
        <v>0</v>
      </c>
      <c r="BK251" s="38">
        <f t="shared" si="2367"/>
        <v>0</v>
      </c>
      <c r="BL251" s="38">
        <f t="shared" si="2367"/>
        <v>0</v>
      </c>
      <c r="BM251" s="38">
        <f t="shared" ref="BM251:DX251" si="2368">SUM(BM252:BM253)</f>
        <v>34404000</v>
      </c>
      <c r="BN251" s="38">
        <f t="shared" si="2368"/>
        <v>34404000</v>
      </c>
      <c r="BO251" s="38">
        <f t="shared" si="2368"/>
        <v>0</v>
      </c>
      <c r="BP251" s="38">
        <f t="shared" si="2368"/>
        <v>0</v>
      </c>
      <c r="BQ251" s="38">
        <f t="shared" si="2368"/>
        <v>0</v>
      </c>
      <c r="BR251" s="38">
        <f t="shared" si="2368"/>
        <v>0</v>
      </c>
      <c r="BS251" s="38">
        <f t="shared" si="2368"/>
        <v>0</v>
      </c>
      <c r="BT251" s="38">
        <f t="shared" si="2368"/>
        <v>0</v>
      </c>
      <c r="BU251" s="38">
        <f t="shared" si="2368"/>
        <v>35436120</v>
      </c>
      <c r="BV251" s="38">
        <f t="shared" si="2368"/>
        <v>0</v>
      </c>
      <c r="BW251" s="38">
        <f t="shared" si="2368"/>
        <v>0</v>
      </c>
      <c r="BX251" s="38">
        <f t="shared" si="2368"/>
        <v>0</v>
      </c>
      <c r="BY251" s="38">
        <f t="shared" si="2368"/>
        <v>0</v>
      </c>
      <c r="BZ251" s="38">
        <f t="shared" si="2368"/>
        <v>0</v>
      </c>
      <c r="CA251" s="38">
        <f t="shared" si="2368"/>
        <v>35436120</v>
      </c>
      <c r="CB251" s="38">
        <f t="shared" si="2368"/>
        <v>19566667</v>
      </c>
      <c r="CC251" s="38">
        <f t="shared" si="2368"/>
        <v>19566667</v>
      </c>
      <c r="CD251" s="38">
        <f t="shared" si="2368"/>
        <v>0</v>
      </c>
      <c r="CE251" s="38">
        <f t="shared" si="2368"/>
        <v>0</v>
      </c>
      <c r="CF251" s="38">
        <f t="shared" si="2368"/>
        <v>0</v>
      </c>
      <c r="CG251" s="38">
        <f t="shared" si="2368"/>
        <v>0</v>
      </c>
      <c r="CH251" s="38">
        <f t="shared" si="2368"/>
        <v>0</v>
      </c>
      <c r="CI251" s="38">
        <f t="shared" si="2368"/>
        <v>0</v>
      </c>
      <c r="CJ251" s="38">
        <f t="shared" si="2368"/>
        <v>0</v>
      </c>
      <c r="CK251" s="38">
        <f t="shared" si="2368"/>
        <v>0</v>
      </c>
      <c r="CL251" s="38">
        <f t="shared" si="2368"/>
        <v>0</v>
      </c>
      <c r="CM251" s="38">
        <f t="shared" si="2368"/>
        <v>0</v>
      </c>
      <c r="CN251" s="38">
        <f t="shared" si="2368"/>
        <v>0</v>
      </c>
      <c r="CO251" s="38">
        <f t="shared" si="2368"/>
        <v>0</v>
      </c>
      <c r="CP251" s="38">
        <f t="shared" si="2368"/>
        <v>0</v>
      </c>
      <c r="CQ251" s="38">
        <f t="shared" si="2368"/>
        <v>0</v>
      </c>
      <c r="CR251" s="38">
        <f t="shared" si="2368"/>
        <v>0</v>
      </c>
      <c r="CS251" s="38">
        <f t="shared" si="2368"/>
        <v>0</v>
      </c>
      <c r="CT251" s="38">
        <f t="shared" si="2368"/>
        <v>0</v>
      </c>
      <c r="CU251" s="38">
        <f t="shared" si="2368"/>
        <v>0</v>
      </c>
      <c r="CV251" s="38">
        <f t="shared" si="2368"/>
        <v>0</v>
      </c>
      <c r="CW251" s="38">
        <f t="shared" si="2368"/>
        <v>0</v>
      </c>
      <c r="CX251" s="38">
        <f t="shared" si="2368"/>
        <v>0</v>
      </c>
      <c r="CY251" s="38">
        <f t="shared" si="2368"/>
        <v>0</v>
      </c>
      <c r="CZ251" s="38">
        <f t="shared" si="2368"/>
        <v>0</v>
      </c>
      <c r="DA251" s="38">
        <f t="shared" si="2368"/>
        <v>0</v>
      </c>
      <c r="DB251" s="38">
        <f t="shared" si="2368"/>
        <v>0</v>
      </c>
      <c r="DC251" s="38">
        <f t="shared" si="2368"/>
        <v>0</v>
      </c>
      <c r="DD251" s="38">
        <f t="shared" si="2368"/>
        <v>0</v>
      </c>
      <c r="DE251" s="38">
        <f t="shared" si="2368"/>
        <v>35436120</v>
      </c>
      <c r="DF251" s="38">
        <f t="shared" si="2368"/>
        <v>35436120</v>
      </c>
      <c r="DG251" s="38">
        <f t="shared" si="2368"/>
        <v>19566667</v>
      </c>
      <c r="DH251" s="38">
        <f t="shared" si="2368"/>
        <v>19566667</v>
      </c>
      <c r="DI251" s="38">
        <f t="shared" si="2368"/>
        <v>0</v>
      </c>
      <c r="DJ251" s="38">
        <f t="shared" si="2368"/>
        <v>0</v>
      </c>
      <c r="DK251" s="38">
        <f t="shared" si="2368"/>
        <v>0</v>
      </c>
      <c r="DL251" s="38">
        <f t="shared" si="2368"/>
        <v>0</v>
      </c>
      <c r="DM251" s="38">
        <f t="shared" si="2368"/>
        <v>0</v>
      </c>
      <c r="DN251" s="38">
        <f t="shared" si="2368"/>
        <v>36499203.600000001</v>
      </c>
      <c r="DO251" s="38">
        <f t="shared" si="2368"/>
        <v>0</v>
      </c>
      <c r="DP251" s="38">
        <f t="shared" si="2368"/>
        <v>0</v>
      </c>
      <c r="DQ251" s="38">
        <f t="shared" si="2368"/>
        <v>0</v>
      </c>
      <c r="DR251" s="38">
        <f t="shared" si="2368"/>
        <v>0</v>
      </c>
      <c r="DS251" s="38">
        <f t="shared" si="2368"/>
        <v>0</v>
      </c>
      <c r="DT251" s="38">
        <f t="shared" si="2368"/>
        <v>35436120</v>
      </c>
      <c r="DU251" s="38">
        <f t="shared" si="2368"/>
        <v>35300000</v>
      </c>
      <c r="DV251" s="38">
        <f t="shared" si="2368"/>
        <v>35300000</v>
      </c>
      <c r="DW251" s="38">
        <f t="shared" si="2368"/>
        <v>0</v>
      </c>
      <c r="DX251" s="38">
        <f t="shared" si="2368"/>
        <v>0</v>
      </c>
      <c r="DY251" s="38">
        <f t="shared" ref="DY251:EW251" si="2369">SUM(DY252:DY253)</f>
        <v>0</v>
      </c>
      <c r="DZ251" s="38">
        <f t="shared" si="2369"/>
        <v>0</v>
      </c>
      <c r="EA251" s="38">
        <f t="shared" si="2369"/>
        <v>0</v>
      </c>
      <c r="EB251" s="38">
        <f t="shared" si="2369"/>
        <v>0</v>
      </c>
      <c r="EC251" s="38">
        <f t="shared" si="2369"/>
        <v>0</v>
      </c>
      <c r="ED251" s="38">
        <f t="shared" si="2369"/>
        <v>0</v>
      </c>
      <c r="EE251" s="38">
        <f t="shared" si="2369"/>
        <v>0</v>
      </c>
      <c r="EF251" s="38">
        <f t="shared" si="2369"/>
        <v>0</v>
      </c>
      <c r="EG251" s="38">
        <f t="shared" si="2369"/>
        <v>0</v>
      </c>
      <c r="EH251" s="38">
        <f t="shared" si="2369"/>
        <v>0</v>
      </c>
      <c r="EI251" s="38">
        <f t="shared" si="2369"/>
        <v>0</v>
      </c>
      <c r="EJ251" s="38">
        <f t="shared" si="2369"/>
        <v>0</v>
      </c>
      <c r="EK251" s="38">
        <f t="shared" si="2369"/>
        <v>0</v>
      </c>
      <c r="EL251" s="38">
        <f t="shared" si="2369"/>
        <v>0</v>
      </c>
      <c r="EM251" s="38">
        <f t="shared" si="2369"/>
        <v>0</v>
      </c>
      <c r="EN251" s="38">
        <f t="shared" si="2369"/>
        <v>0</v>
      </c>
      <c r="EO251" s="38">
        <f t="shared" si="2369"/>
        <v>0</v>
      </c>
      <c r="EP251" s="38">
        <f t="shared" si="2369"/>
        <v>0</v>
      </c>
      <c r="EQ251" s="38">
        <f t="shared" si="2369"/>
        <v>0</v>
      </c>
      <c r="ER251" s="38">
        <f t="shared" si="2369"/>
        <v>0</v>
      </c>
      <c r="ES251" s="38">
        <f t="shared" si="2369"/>
        <v>0</v>
      </c>
      <c r="ET251" s="38">
        <f t="shared" si="2369"/>
        <v>0</v>
      </c>
      <c r="EU251" s="38">
        <f t="shared" si="2369"/>
        <v>0</v>
      </c>
      <c r="EV251" s="38">
        <f t="shared" si="2369"/>
        <v>0</v>
      </c>
      <c r="EW251" s="38">
        <f t="shared" si="2369"/>
        <v>36499203.600000001</v>
      </c>
      <c r="EX251" s="38">
        <f t="shared" ref="EX251:IW251" si="2370">SUM(EX252:EX253)</f>
        <v>35436120</v>
      </c>
      <c r="EY251" s="38">
        <f t="shared" si="2370"/>
        <v>35300000</v>
      </c>
      <c r="EZ251" s="38">
        <f t="shared" si="2370"/>
        <v>35300000</v>
      </c>
      <c r="FA251" s="38">
        <f t="shared" si="2370"/>
        <v>0</v>
      </c>
      <c r="FB251" s="38">
        <f t="shared" si="2370"/>
        <v>0</v>
      </c>
      <c r="FC251" s="38">
        <f t="shared" si="2370"/>
        <v>0</v>
      </c>
      <c r="FD251" s="38">
        <f t="shared" si="2370"/>
        <v>0</v>
      </c>
      <c r="FE251" s="38">
        <f t="shared" si="2370"/>
        <v>0</v>
      </c>
      <c r="FF251" s="38">
        <f t="shared" si="2370"/>
        <v>0</v>
      </c>
      <c r="FG251" s="38">
        <f t="shared" si="2370"/>
        <v>37594179.708000004</v>
      </c>
      <c r="FH251" s="38">
        <f t="shared" si="2370"/>
        <v>7500000</v>
      </c>
      <c r="FI251" s="38">
        <f t="shared" si="2370"/>
        <v>7500000</v>
      </c>
      <c r="FJ251" s="38">
        <f t="shared" si="2370"/>
        <v>7500000</v>
      </c>
      <c r="FK251" s="38">
        <f t="shared" si="2370"/>
        <v>0</v>
      </c>
      <c r="FL251" s="38">
        <f t="shared" si="2370"/>
        <v>0</v>
      </c>
      <c r="FM251" s="38">
        <f t="shared" si="2370"/>
        <v>48600000</v>
      </c>
      <c r="FN251" s="38">
        <f t="shared" si="2370"/>
        <v>36708333</v>
      </c>
      <c r="FO251" s="38">
        <f t="shared" si="2370"/>
        <v>36708333</v>
      </c>
      <c r="FP251" s="38">
        <f t="shared" si="2370"/>
        <v>0</v>
      </c>
      <c r="FQ251" s="38">
        <f t="shared" si="2370"/>
        <v>0</v>
      </c>
      <c r="FR251" s="38">
        <f t="shared" si="2370"/>
        <v>0</v>
      </c>
      <c r="FS251" s="38">
        <f t="shared" si="2370"/>
        <v>0</v>
      </c>
      <c r="FT251" s="38">
        <f t="shared" si="2370"/>
        <v>0</v>
      </c>
      <c r="FU251" s="38">
        <f t="shared" si="2370"/>
        <v>0</v>
      </c>
      <c r="FV251" s="38">
        <f t="shared" si="2370"/>
        <v>0</v>
      </c>
      <c r="FW251" s="38">
        <f t="shared" si="2370"/>
        <v>0</v>
      </c>
      <c r="FX251" s="38">
        <f t="shared" si="2370"/>
        <v>0</v>
      </c>
      <c r="FY251" s="38">
        <f t="shared" si="2370"/>
        <v>0</v>
      </c>
      <c r="FZ251" s="38">
        <f t="shared" si="2370"/>
        <v>0</v>
      </c>
      <c r="GA251" s="38">
        <f t="shared" si="2370"/>
        <v>0</v>
      </c>
      <c r="GB251" s="38">
        <f t="shared" si="2370"/>
        <v>0</v>
      </c>
      <c r="GC251" s="38">
        <f t="shared" si="2370"/>
        <v>0</v>
      </c>
      <c r="GD251" s="38">
        <f t="shared" si="2370"/>
        <v>0</v>
      </c>
      <c r="GE251" s="38">
        <f t="shared" si="2370"/>
        <v>0</v>
      </c>
      <c r="GF251" s="38">
        <f t="shared" si="2370"/>
        <v>0</v>
      </c>
      <c r="GG251" s="38">
        <f t="shared" si="2370"/>
        <v>0</v>
      </c>
      <c r="GH251" s="38">
        <f t="shared" si="2370"/>
        <v>0</v>
      </c>
      <c r="GI251" s="38">
        <f t="shared" si="2370"/>
        <v>0</v>
      </c>
      <c r="GJ251" s="38">
        <f t="shared" si="2370"/>
        <v>0</v>
      </c>
      <c r="GK251" s="38">
        <f t="shared" si="2370"/>
        <v>0</v>
      </c>
      <c r="GL251" s="38">
        <f t="shared" si="2370"/>
        <v>0</v>
      </c>
      <c r="GM251" s="38">
        <f t="shared" si="2370"/>
        <v>0</v>
      </c>
      <c r="GN251" s="38">
        <f t="shared" si="2370"/>
        <v>0</v>
      </c>
      <c r="GO251" s="38">
        <f t="shared" si="2370"/>
        <v>0</v>
      </c>
      <c r="GP251" s="38">
        <f t="shared" si="2370"/>
        <v>0</v>
      </c>
      <c r="GQ251" s="38">
        <f t="shared" si="2370"/>
        <v>0</v>
      </c>
      <c r="GR251" s="38">
        <f t="shared" si="2370"/>
        <v>0</v>
      </c>
      <c r="GS251" s="38">
        <f t="shared" si="2370"/>
        <v>0</v>
      </c>
      <c r="GT251" s="38">
        <f t="shared" si="2370"/>
        <v>0</v>
      </c>
      <c r="GU251" s="38">
        <f t="shared" si="2370"/>
        <v>37594179.708000004</v>
      </c>
      <c r="GV251" s="38">
        <f t="shared" si="2370"/>
        <v>56100000</v>
      </c>
      <c r="GW251" s="38">
        <f t="shared" si="2370"/>
        <v>44208333</v>
      </c>
      <c r="GX251" s="38">
        <f t="shared" si="2370"/>
        <v>44208333</v>
      </c>
      <c r="GY251" s="724">
        <f t="shared" si="2370"/>
        <v>0</v>
      </c>
      <c r="GZ251" s="38">
        <f t="shared" si="2370"/>
        <v>0</v>
      </c>
      <c r="HA251" s="38">
        <f t="shared" si="2370"/>
        <v>0</v>
      </c>
      <c r="HB251" s="38">
        <f t="shared" si="2370"/>
        <v>0</v>
      </c>
      <c r="HC251" s="38">
        <f t="shared" si="2370"/>
        <v>0</v>
      </c>
      <c r="HD251" s="38">
        <f t="shared" si="2370"/>
        <v>0</v>
      </c>
      <c r="HE251" s="38">
        <f t="shared" si="2370"/>
        <v>143933503.308</v>
      </c>
      <c r="HF251" s="38">
        <f t="shared" si="2370"/>
        <v>41904000</v>
      </c>
      <c r="HG251" s="38">
        <f t="shared" si="2370"/>
        <v>7500000</v>
      </c>
      <c r="HH251" s="38">
        <f t="shared" si="2370"/>
        <v>7500000</v>
      </c>
      <c r="HI251" s="38">
        <f t="shared" si="2370"/>
        <v>0</v>
      </c>
      <c r="HJ251" s="38">
        <f t="shared" si="2370"/>
        <v>0</v>
      </c>
      <c r="HK251" s="38">
        <f t="shared" si="2370"/>
        <v>119472240</v>
      </c>
      <c r="HL251" s="38">
        <f t="shared" si="2370"/>
        <v>91575000</v>
      </c>
      <c r="HM251" s="38">
        <f t="shared" si="2370"/>
        <v>91575000</v>
      </c>
      <c r="HN251" s="38">
        <f t="shared" si="2370"/>
        <v>0</v>
      </c>
      <c r="HO251" s="38">
        <f t="shared" si="2370"/>
        <v>0</v>
      </c>
      <c r="HP251" s="38">
        <f t="shared" si="2370"/>
        <v>0</v>
      </c>
      <c r="HQ251" s="38">
        <f t="shared" si="2370"/>
        <v>0</v>
      </c>
      <c r="HR251" s="38">
        <f t="shared" si="2370"/>
        <v>0</v>
      </c>
      <c r="HS251" s="38">
        <f t="shared" si="2370"/>
        <v>0</v>
      </c>
      <c r="HT251" s="38">
        <f t="shared" si="2370"/>
        <v>0</v>
      </c>
      <c r="HU251" s="38">
        <f t="shared" si="2370"/>
        <v>0</v>
      </c>
      <c r="HV251" s="38">
        <f t="shared" si="2370"/>
        <v>0</v>
      </c>
      <c r="HW251" s="38">
        <f t="shared" si="2370"/>
        <v>0</v>
      </c>
      <c r="HX251" s="38">
        <f t="shared" si="2370"/>
        <v>0</v>
      </c>
      <c r="HY251" s="38">
        <f t="shared" si="2370"/>
        <v>0</v>
      </c>
      <c r="HZ251" s="38">
        <f t="shared" si="2370"/>
        <v>0</v>
      </c>
      <c r="IA251" s="38">
        <f t="shared" si="2370"/>
        <v>0</v>
      </c>
      <c r="IB251" s="38">
        <f t="shared" si="2370"/>
        <v>0</v>
      </c>
      <c r="IC251" s="38">
        <f t="shared" si="2370"/>
        <v>0</v>
      </c>
      <c r="ID251" s="38">
        <f t="shared" si="2370"/>
        <v>0</v>
      </c>
      <c r="IE251" s="38">
        <f t="shared" si="2370"/>
        <v>0</v>
      </c>
      <c r="IF251" s="38">
        <f t="shared" si="2370"/>
        <v>0</v>
      </c>
      <c r="IG251" s="38">
        <f t="shared" si="2370"/>
        <v>0</v>
      </c>
      <c r="IH251" s="38">
        <f t="shared" si="2370"/>
        <v>0</v>
      </c>
      <c r="II251" s="38">
        <f t="shared" si="2370"/>
        <v>0</v>
      </c>
      <c r="IJ251" s="38">
        <f t="shared" si="2370"/>
        <v>0</v>
      </c>
      <c r="IK251" s="38">
        <f t="shared" si="2370"/>
        <v>0</v>
      </c>
      <c r="IL251" s="38">
        <f t="shared" si="2370"/>
        <v>0</v>
      </c>
      <c r="IM251" s="38">
        <f t="shared" si="2370"/>
        <v>0</v>
      </c>
      <c r="IN251" s="38">
        <f t="shared" si="2370"/>
        <v>0</v>
      </c>
      <c r="IO251" s="38">
        <f t="shared" si="2370"/>
        <v>0</v>
      </c>
      <c r="IP251" s="38">
        <f t="shared" si="2370"/>
        <v>0</v>
      </c>
      <c r="IQ251" s="38">
        <f t="shared" si="2370"/>
        <v>0</v>
      </c>
      <c r="IR251" s="38">
        <f t="shared" si="2370"/>
        <v>0</v>
      </c>
      <c r="IS251" s="38">
        <f t="shared" si="2370"/>
        <v>143933503.308</v>
      </c>
      <c r="IT251" s="38">
        <f t="shared" si="2370"/>
        <v>161376240</v>
      </c>
      <c r="IU251" s="38">
        <f t="shared" si="2370"/>
        <v>99075000</v>
      </c>
      <c r="IV251" s="38">
        <f t="shared" si="2370"/>
        <v>99075000</v>
      </c>
      <c r="IW251" s="38">
        <f t="shared" si="2370"/>
        <v>0</v>
      </c>
    </row>
    <row r="252" spans="1:257" ht="93.75" customHeight="1" x14ac:dyDescent="0.2">
      <c r="A252" s="346"/>
      <c r="B252" s="346"/>
      <c r="C252" s="264">
        <v>28</v>
      </c>
      <c r="D252" s="287" t="s">
        <v>589</v>
      </c>
      <c r="E252" s="599">
        <v>0.5</v>
      </c>
      <c r="F252" s="599">
        <v>1</v>
      </c>
      <c r="G252" s="273">
        <v>173</v>
      </c>
      <c r="H252" s="848" t="s">
        <v>609</v>
      </c>
      <c r="I252" s="511" t="s">
        <v>610</v>
      </c>
      <c r="J252" s="611" t="s">
        <v>444</v>
      </c>
      <c r="K252" s="544">
        <v>2</v>
      </c>
      <c r="L252" s="561" t="s">
        <v>58</v>
      </c>
      <c r="M252" s="582" t="s">
        <v>53</v>
      </c>
      <c r="N252" s="582">
        <v>7</v>
      </c>
      <c r="O252" s="559">
        <v>7</v>
      </c>
      <c r="P252" s="569">
        <v>0</v>
      </c>
      <c r="Q252" s="567">
        <v>7</v>
      </c>
      <c r="R252" s="275"/>
      <c r="S252" s="621">
        <v>7</v>
      </c>
      <c r="T252" s="567">
        <v>7</v>
      </c>
      <c r="U252" s="567"/>
      <c r="V252" s="565">
        <v>7</v>
      </c>
      <c r="W252" s="567">
        <v>7</v>
      </c>
      <c r="X252" s="561"/>
      <c r="Y252" s="765">
        <v>7</v>
      </c>
      <c r="Z252" s="521">
        <f>BM252/BM251</f>
        <v>1</v>
      </c>
      <c r="AA252" s="273">
        <v>3</v>
      </c>
      <c r="AB252" s="270" t="s">
        <v>455</v>
      </c>
      <c r="AC252" s="46"/>
      <c r="AD252" s="47"/>
      <c r="AE252" s="48"/>
      <c r="AF252" s="48"/>
      <c r="AG252" s="46">
        <v>34404000</v>
      </c>
      <c r="AH252" s="42">
        <v>34404000</v>
      </c>
      <c r="AI252" s="47"/>
      <c r="AJ252" s="47"/>
      <c r="AK252" s="46"/>
      <c r="AL252" s="47"/>
      <c r="AM252" s="47"/>
      <c r="AN252" s="47"/>
      <c r="AO252" s="46"/>
      <c r="AP252" s="47"/>
      <c r="AQ252" s="47"/>
      <c r="AR252" s="47"/>
      <c r="AS252" s="46"/>
      <c r="AT252" s="47"/>
      <c r="AU252" s="48"/>
      <c r="AV252" s="48"/>
      <c r="AW252" s="46"/>
      <c r="AX252" s="47"/>
      <c r="AY252" s="47"/>
      <c r="AZ252" s="47"/>
      <c r="BA252" s="46"/>
      <c r="BB252" s="47"/>
      <c r="BC252" s="47"/>
      <c r="BD252" s="47"/>
      <c r="BE252" s="46"/>
      <c r="BF252" s="47"/>
      <c r="BG252" s="48"/>
      <c r="BH252" s="48"/>
      <c r="BI252" s="46"/>
      <c r="BJ252" s="47"/>
      <c r="BK252" s="47"/>
      <c r="BL252" s="47"/>
      <c r="BM252" s="40">
        <f>+AC252+AG252+AK252+AO252+AS252+AW252+BA252+BE252+BI252</f>
        <v>34404000</v>
      </c>
      <c r="BN252" s="41">
        <f t="shared" ref="BN252:BP253" si="2371">AD252+AH252+AL252+AP252+AT252+AX252+BB252+BF252+BJ252</f>
        <v>34404000</v>
      </c>
      <c r="BO252" s="41">
        <f t="shared" si="2371"/>
        <v>0</v>
      </c>
      <c r="BP252" s="41">
        <f t="shared" si="2371"/>
        <v>0</v>
      </c>
      <c r="BQ252" s="87"/>
      <c r="BR252" s="87"/>
      <c r="BS252" s="87"/>
      <c r="BT252" s="87"/>
      <c r="BU252" s="88">
        <v>35436120</v>
      </c>
      <c r="BV252" s="87"/>
      <c r="BW252" s="87"/>
      <c r="BX252" s="87"/>
      <c r="BY252" s="87"/>
      <c r="BZ252" s="87"/>
      <c r="CA252" s="86">
        <v>35436120</v>
      </c>
      <c r="CB252" s="86">
        <v>19566667</v>
      </c>
      <c r="CC252" s="86">
        <v>19566667</v>
      </c>
      <c r="CD252" s="86"/>
      <c r="CE252" s="86"/>
      <c r="CF252" s="86"/>
      <c r="CG252" s="86"/>
      <c r="CH252" s="86"/>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2">
        <f t="shared" ref="DE252:DH253" si="2372">BQ252+BU252+BZ252+CE252+CI252+CM252+CQ252+CV252+DA252</f>
        <v>35436120</v>
      </c>
      <c r="DF252" s="102">
        <f t="shared" si="2372"/>
        <v>35436120</v>
      </c>
      <c r="DG252" s="102">
        <f t="shared" si="2372"/>
        <v>19566667</v>
      </c>
      <c r="DH252" s="102">
        <f t="shared" si="2372"/>
        <v>19566667</v>
      </c>
      <c r="DI252" s="102"/>
      <c r="DJ252" s="88"/>
      <c r="DK252" s="57"/>
      <c r="DL252" s="88"/>
      <c r="DM252" s="88"/>
      <c r="DN252" s="88">
        <v>36499203.600000001</v>
      </c>
      <c r="DO252" s="88"/>
      <c r="DP252" s="88"/>
      <c r="DQ252" s="88"/>
      <c r="DR252" s="88"/>
      <c r="DS252" s="88"/>
      <c r="DT252" s="88">
        <v>35436120</v>
      </c>
      <c r="DU252" s="88">
        <v>35300000</v>
      </c>
      <c r="DV252" s="88">
        <v>35300000</v>
      </c>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7"/>
      <c r="EU252" s="87"/>
      <c r="EV252" s="87"/>
      <c r="EW252" s="82">
        <f t="shared" ref="EW252:EX253" si="2373">DJ252+DN252+DS252+DX252+EB252+EF252+EJ252+EN252+ES252</f>
        <v>36499203.600000001</v>
      </c>
      <c r="EX252" s="90">
        <f t="shared" si="2373"/>
        <v>35436120</v>
      </c>
      <c r="EY252" s="90">
        <f t="shared" ref="EY252:EZ253" si="2374">DL252+DP252+DU252+DZ252+ED252+EH252+EL252+EP252+EU252</f>
        <v>35300000</v>
      </c>
      <c r="EZ252" s="90">
        <f t="shared" si="2374"/>
        <v>35300000</v>
      </c>
      <c r="FA252" s="173"/>
      <c r="FB252" s="87"/>
      <c r="FC252" s="88"/>
      <c r="FD252" s="88"/>
      <c r="FE252" s="88"/>
      <c r="FF252" s="133"/>
      <c r="FG252" s="87">
        <v>37594179.708000004</v>
      </c>
      <c r="FH252" s="87">
        <v>7500000</v>
      </c>
      <c r="FI252" s="87">
        <v>7500000</v>
      </c>
      <c r="FJ252" s="87">
        <v>7500000</v>
      </c>
      <c r="FK252" s="87"/>
      <c r="FL252" s="87"/>
      <c r="FM252" s="87">
        <v>18600000</v>
      </c>
      <c r="FN252" s="87">
        <v>15948600</v>
      </c>
      <c r="FO252" s="87">
        <v>15948600</v>
      </c>
      <c r="FP252" s="87"/>
      <c r="FQ252" s="87"/>
      <c r="FR252" s="87"/>
      <c r="FS252" s="87"/>
      <c r="FT252" s="87"/>
      <c r="FU252" s="87"/>
      <c r="FV252" s="87"/>
      <c r="FW252" s="87"/>
      <c r="FX252" s="87"/>
      <c r="FY252" s="87"/>
      <c r="FZ252" s="87"/>
      <c r="GA252" s="87"/>
      <c r="GB252" s="87"/>
      <c r="GC252" s="87"/>
      <c r="GD252" s="87"/>
      <c r="GE252" s="87"/>
      <c r="GF252" s="87"/>
      <c r="GG252" s="87"/>
      <c r="GH252" s="87"/>
      <c r="GI252" s="87"/>
      <c r="GJ252" s="87"/>
      <c r="GK252" s="87"/>
      <c r="GL252" s="87"/>
      <c r="GM252" s="87"/>
      <c r="GN252" s="87"/>
      <c r="GO252" s="87"/>
      <c r="GP252" s="87"/>
      <c r="GQ252" s="87"/>
      <c r="GR252" s="87"/>
      <c r="GS252" s="87"/>
      <c r="GT252" s="87"/>
      <c r="GU252" s="82">
        <f t="shared" ref="GU252:GY253" si="2375">FB252+FG252+FL252+FQ252+FV252+GA252+GF252+GK252+GP252</f>
        <v>37594179.708000004</v>
      </c>
      <c r="GV252" s="82">
        <f t="shared" si="2375"/>
        <v>26100000</v>
      </c>
      <c r="GW252" s="82">
        <f t="shared" si="2375"/>
        <v>23448600</v>
      </c>
      <c r="GX252" s="82">
        <f t="shared" si="2375"/>
        <v>23448600</v>
      </c>
      <c r="GY252" s="792">
        <f t="shared" si="2375"/>
        <v>0</v>
      </c>
      <c r="GZ252" s="792">
        <f t="shared" ref="GZ252:GZ253" si="2376">AC252+BQ252+DJ252+FB252</f>
        <v>0</v>
      </c>
      <c r="HA252" s="792">
        <f t="shared" ref="HA252:HA253" si="2377">AD252+BR252+DK252+FC252</f>
        <v>0</v>
      </c>
      <c r="HB252" s="792">
        <f t="shared" ref="HB252:HB253" si="2378">AE252+BS252+DL252+FD252</f>
        <v>0</v>
      </c>
      <c r="HC252" s="792">
        <f t="shared" ref="HC252:HC253" si="2379">AF252+BT252+DM252+FE252</f>
        <v>0</v>
      </c>
      <c r="HD252" s="792">
        <f t="shared" ref="HD252:HD253" si="2380">FF252</f>
        <v>0</v>
      </c>
      <c r="HE252" s="792">
        <f t="shared" ref="HE252:HE253" si="2381">AG252+BU252+DN252+FG252</f>
        <v>143933503.308</v>
      </c>
      <c r="HF252" s="792">
        <f t="shared" ref="HF252:HF253" si="2382">AH252+BV252+DO252+FH252</f>
        <v>41904000</v>
      </c>
      <c r="HG252" s="792">
        <f t="shared" ref="HG252:HG253" si="2383">AI252+BW252+DP252+FI252</f>
        <v>7500000</v>
      </c>
      <c r="HH252" s="792">
        <f>AJ252+BX252+DQ252+FJ252</f>
        <v>7500000</v>
      </c>
      <c r="HI252" s="792">
        <f t="shared" ref="HI252:HI253" si="2384">BY252+DR252+FK252</f>
        <v>0</v>
      </c>
      <c r="HJ252" s="792">
        <f t="shared" ref="HJ252:HJ253" si="2385">AK252+BZ252+DS252+FL252</f>
        <v>0</v>
      </c>
      <c r="HK252" s="792">
        <f t="shared" ref="HK252:HK253" si="2386">AL252+CA252+DT252+FM252</f>
        <v>89472240</v>
      </c>
      <c r="HL252" s="792">
        <f t="shared" ref="HL252:HL253" si="2387">AM252+CB252+DU252+FN252</f>
        <v>70815267</v>
      </c>
      <c r="HM252" s="792">
        <f>AN252+CC252+DV252+FO252</f>
        <v>70815267</v>
      </c>
      <c r="HN252" s="792">
        <f t="shared" ref="HN252:HN253" si="2388">CD252+DW252+FP252</f>
        <v>0</v>
      </c>
      <c r="HO252" s="792">
        <f t="shared" ref="HO252:HO253" si="2389">AO252+CE252+DX252+FQ252</f>
        <v>0</v>
      </c>
      <c r="HP252" s="792">
        <f t="shared" ref="HP252:HP253" si="2390">AP252+CF252+DY252+FR252</f>
        <v>0</v>
      </c>
      <c r="HQ252" s="792">
        <f t="shared" ref="HQ252:HQ253" si="2391">AQ252+CG252+DZ252+FS252</f>
        <v>0</v>
      </c>
      <c r="HR252" s="792">
        <f>FT252+EA252+CH252+AR252</f>
        <v>0</v>
      </c>
      <c r="HS252" s="792">
        <f t="shared" ref="HS252:HS253" si="2392">FU252</f>
        <v>0</v>
      </c>
      <c r="HT252" s="792">
        <f t="shared" ref="HT252:HT253" si="2393">AS252+CI252+EB252+FV252</f>
        <v>0</v>
      </c>
      <c r="HU252" s="792">
        <f t="shared" ref="HU252:HU253" si="2394">AT252+CJ252+EC252+FW252</f>
        <v>0</v>
      </c>
      <c r="HV252" s="792">
        <f t="shared" ref="HV252:HV253" si="2395">AU252+CK252+ED252+FX252</f>
        <v>0</v>
      </c>
      <c r="HW252" s="792">
        <f t="shared" ref="HW252:HW253" si="2396">AV252+CL252+EE252+FY252</f>
        <v>0</v>
      </c>
      <c r="HX252" s="792">
        <f t="shared" ref="HX252:HX253" si="2397">FZ252</f>
        <v>0</v>
      </c>
      <c r="HY252" s="792">
        <f t="shared" ref="HY252:HY253" si="2398">AW252+CM252+EF252+GA252</f>
        <v>0</v>
      </c>
      <c r="HZ252" s="792">
        <f t="shared" ref="HZ252:HZ253" si="2399">AX252+CN252+EG252+GB252</f>
        <v>0</v>
      </c>
      <c r="IA252" s="792">
        <f t="shared" ref="IA252:IA253" si="2400">AY252+CO252+EH252+GC252</f>
        <v>0</v>
      </c>
      <c r="IB252" s="792">
        <f t="shared" ref="IB252:IB253" si="2401">AZ252+CP252+EI252+GD252</f>
        <v>0</v>
      </c>
      <c r="IC252" s="792">
        <f t="shared" ref="IC252:IC253" si="2402">GE252</f>
        <v>0</v>
      </c>
      <c r="ID252" s="792">
        <f t="shared" ref="ID252:ID253" si="2403">BA252+CQ252+EJ252+GF252</f>
        <v>0</v>
      </c>
      <c r="IE252" s="792">
        <f t="shared" ref="IE252:IE253" si="2404">BB252+CR252+EK252+GG252</f>
        <v>0</v>
      </c>
      <c r="IF252" s="792">
        <f t="shared" ref="IF252:IF253" si="2405">BC252+CS252+EL252+GH252</f>
        <v>0</v>
      </c>
      <c r="IG252" s="792">
        <f t="shared" ref="IG252:IG253" si="2406">BD252+CT252+EM252+GI252</f>
        <v>0</v>
      </c>
      <c r="IH252" s="792">
        <f t="shared" ref="IH252:IH253" si="2407">CU252+GJ252</f>
        <v>0</v>
      </c>
      <c r="II252" s="792">
        <f t="shared" ref="II252:II253" si="2408">BE252+CV252+EN252+GK252</f>
        <v>0</v>
      </c>
      <c r="IJ252" s="792">
        <f t="shared" ref="IJ252:IJ253" si="2409">BF252+CW252+EO252+GL252</f>
        <v>0</v>
      </c>
      <c r="IK252" s="792">
        <f t="shared" ref="IK252:IK253" si="2410">BG252+CX252+EP252+GM252</f>
        <v>0</v>
      </c>
      <c r="IL252" s="792">
        <f>GN252+EQ252+CY252+BH252</f>
        <v>0</v>
      </c>
      <c r="IM252" s="792">
        <f t="shared" ref="IM252:IM253" si="2411">CZ252+ER252+GO252</f>
        <v>0</v>
      </c>
      <c r="IN252" s="792">
        <f t="shared" ref="IN252:IN253" si="2412">BI252+DA252+ES252+GP252</f>
        <v>0</v>
      </c>
      <c r="IO252" s="792"/>
      <c r="IP252" s="792"/>
      <c r="IQ252" s="792"/>
      <c r="IR252" s="792"/>
      <c r="IS252" s="792">
        <f t="shared" ref="IS252:IS253" si="2413">GZ252+HE252+HJ252+HO252+HT252+HY252+ID252+II252+IN252</f>
        <v>143933503.308</v>
      </c>
      <c r="IT252" s="792">
        <f t="shared" ref="IT252:IT253" si="2414">HA252+HF252+HK252+HP252+HU252+HZ252+IE252+IJ252+IO252</f>
        <v>131376240</v>
      </c>
      <c r="IU252" s="792">
        <f t="shared" ref="IU252:IU253" si="2415">HB252+HG252+HL252+HQ252+HV252+IA252+IF252+IK252+IP252</f>
        <v>78315267</v>
      </c>
      <c r="IV252" s="792">
        <f>HC252+HH252+HM252+HR252+HW252+IB252+IG252+IL252+IQ252</f>
        <v>78315267</v>
      </c>
      <c r="IW252" s="793">
        <f t="shared" ref="IW252:IW253" si="2416">HD252+HI252+HN252+HS252+HX252+IC252+IH252+IM252+IR252</f>
        <v>0</v>
      </c>
    </row>
    <row r="253" spans="1:257" ht="62.25" customHeight="1" x14ac:dyDescent="0.2">
      <c r="A253" s="346"/>
      <c r="B253" s="346"/>
      <c r="C253" s="284"/>
      <c r="D253" s="293"/>
      <c r="E253" s="415"/>
      <c r="F253" s="415"/>
      <c r="G253" s="273">
        <v>174</v>
      </c>
      <c r="H253" s="848" t="s">
        <v>611</v>
      </c>
      <c r="I253" s="511" t="s">
        <v>612</v>
      </c>
      <c r="J253" s="611" t="s">
        <v>444</v>
      </c>
      <c r="K253" s="544">
        <v>2</v>
      </c>
      <c r="L253" s="561" t="s">
        <v>58</v>
      </c>
      <c r="M253" s="272">
        <v>100</v>
      </c>
      <c r="N253" s="272">
        <v>150</v>
      </c>
      <c r="O253" s="559">
        <v>150</v>
      </c>
      <c r="P253" s="569">
        <v>150</v>
      </c>
      <c r="Q253" s="567">
        <v>150</v>
      </c>
      <c r="R253" s="275"/>
      <c r="S253" s="622">
        <v>200</v>
      </c>
      <c r="T253" s="567">
        <v>150</v>
      </c>
      <c r="U253" s="567"/>
      <c r="V253" s="565">
        <v>82</v>
      </c>
      <c r="W253" s="567">
        <v>150</v>
      </c>
      <c r="X253" s="561"/>
      <c r="Y253" s="765">
        <v>150</v>
      </c>
      <c r="Z253" s="618">
        <f>BM253/BM251</f>
        <v>0</v>
      </c>
      <c r="AA253" s="273">
        <v>3</v>
      </c>
      <c r="AB253" s="270" t="s">
        <v>455</v>
      </c>
      <c r="AC253" s="46"/>
      <c r="AD253" s="47"/>
      <c r="AE253" s="48"/>
      <c r="AF253" s="48"/>
      <c r="AG253" s="46"/>
      <c r="AH253" s="47"/>
      <c r="AI253" s="47"/>
      <c r="AJ253" s="47"/>
      <c r="AK253" s="46"/>
      <c r="AL253" s="47"/>
      <c r="AM253" s="47"/>
      <c r="AN253" s="47"/>
      <c r="AO253" s="46"/>
      <c r="AP253" s="47"/>
      <c r="AQ253" s="47"/>
      <c r="AR253" s="47"/>
      <c r="AS253" s="46"/>
      <c r="AT253" s="47"/>
      <c r="AU253" s="48"/>
      <c r="AV253" s="48"/>
      <c r="AW253" s="46"/>
      <c r="AX253" s="47"/>
      <c r="AY253" s="47"/>
      <c r="AZ253" s="47"/>
      <c r="BA253" s="46"/>
      <c r="BB253" s="47"/>
      <c r="BC253" s="47"/>
      <c r="BD253" s="47"/>
      <c r="BE253" s="46"/>
      <c r="BF253" s="47"/>
      <c r="BG253" s="48"/>
      <c r="BH253" s="48"/>
      <c r="BI253" s="46"/>
      <c r="BJ253" s="47"/>
      <c r="BK253" s="47"/>
      <c r="BL253" s="47"/>
      <c r="BM253" s="40">
        <f>+AC253+AG253+AK253+AO253+AS253+AW253+BA253+BE253+BI253</f>
        <v>0</v>
      </c>
      <c r="BN253" s="41">
        <f t="shared" si="2371"/>
        <v>0</v>
      </c>
      <c r="BO253" s="41">
        <f t="shared" si="2371"/>
        <v>0</v>
      </c>
      <c r="BP253" s="41">
        <f t="shared" si="2371"/>
        <v>0</v>
      </c>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2">
        <f t="shared" si="2372"/>
        <v>0</v>
      </c>
      <c r="DF253" s="102">
        <f t="shared" si="2372"/>
        <v>0</v>
      </c>
      <c r="DG253" s="102">
        <f t="shared" si="2372"/>
        <v>0</v>
      </c>
      <c r="DH253" s="102">
        <f t="shared" si="2372"/>
        <v>0</v>
      </c>
      <c r="DI253" s="102"/>
      <c r="DJ253" s="88"/>
      <c r="DK253" s="57"/>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7"/>
      <c r="EU253" s="87"/>
      <c r="EV253" s="87"/>
      <c r="EW253" s="82">
        <f t="shared" si="2373"/>
        <v>0</v>
      </c>
      <c r="EX253" s="90">
        <f t="shared" si="2373"/>
        <v>0</v>
      </c>
      <c r="EY253" s="90">
        <f t="shared" si="2374"/>
        <v>0</v>
      </c>
      <c r="EZ253" s="90">
        <f t="shared" si="2374"/>
        <v>0</v>
      </c>
      <c r="FA253" s="173"/>
      <c r="FB253" s="87"/>
      <c r="FC253" s="88"/>
      <c r="FD253" s="88"/>
      <c r="FE253" s="88"/>
      <c r="FF253" s="133"/>
      <c r="FG253" s="87"/>
      <c r="FH253" s="87"/>
      <c r="FI253" s="87"/>
      <c r="FJ253" s="87"/>
      <c r="FK253" s="87"/>
      <c r="FL253" s="87"/>
      <c r="FM253" s="87">
        <v>30000000</v>
      </c>
      <c r="FN253" s="87">
        <v>20759733</v>
      </c>
      <c r="FO253" s="87">
        <v>20759733</v>
      </c>
      <c r="FP253" s="87"/>
      <c r="FQ253" s="87"/>
      <c r="FR253" s="87"/>
      <c r="FS253" s="87"/>
      <c r="FT253" s="87"/>
      <c r="FU253" s="87"/>
      <c r="FV253" s="87"/>
      <c r="FW253" s="87"/>
      <c r="FX253" s="87"/>
      <c r="FY253" s="87"/>
      <c r="FZ253" s="87"/>
      <c r="GA253" s="87"/>
      <c r="GB253" s="87"/>
      <c r="GC253" s="87"/>
      <c r="GD253" s="87"/>
      <c r="GE253" s="87"/>
      <c r="GF253" s="87"/>
      <c r="GG253" s="87"/>
      <c r="GH253" s="87"/>
      <c r="GI253" s="87"/>
      <c r="GJ253" s="87"/>
      <c r="GK253" s="87"/>
      <c r="GL253" s="87"/>
      <c r="GM253" s="87"/>
      <c r="GN253" s="87"/>
      <c r="GO253" s="87"/>
      <c r="GP253" s="87"/>
      <c r="GQ253" s="87"/>
      <c r="GR253" s="87"/>
      <c r="GS253" s="87"/>
      <c r="GT253" s="87"/>
      <c r="GU253" s="82">
        <f t="shared" si="2375"/>
        <v>0</v>
      </c>
      <c r="GV253" s="82">
        <f t="shared" si="2375"/>
        <v>30000000</v>
      </c>
      <c r="GW253" s="82">
        <f t="shared" si="2375"/>
        <v>20759733</v>
      </c>
      <c r="GX253" s="82">
        <f t="shared" si="2375"/>
        <v>20759733</v>
      </c>
      <c r="GY253" s="792">
        <f t="shared" si="2375"/>
        <v>0</v>
      </c>
      <c r="GZ253" s="792">
        <f t="shared" si="2376"/>
        <v>0</v>
      </c>
      <c r="HA253" s="792">
        <f t="shared" si="2377"/>
        <v>0</v>
      </c>
      <c r="HB253" s="792">
        <f t="shared" si="2378"/>
        <v>0</v>
      </c>
      <c r="HC253" s="792">
        <f t="shared" si="2379"/>
        <v>0</v>
      </c>
      <c r="HD253" s="792">
        <f t="shared" si="2380"/>
        <v>0</v>
      </c>
      <c r="HE253" s="792">
        <f t="shared" si="2381"/>
        <v>0</v>
      </c>
      <c r="HF253" s="792">
        <f t="shared" si="2382"/>
        <v>0</v>
      </c>
      <c r="HG253" s="792">
        <f t="shared" si="2383"/>
        <v>0</v>
      </c>
      <c r="HH253" s="792">
        <f>AJ253+BX253+DQ253+FJ253</f>
        <v>0</v>
      </c>
      <c r="HI253" s="792">
        <f t="shared" si="2384"/>
        <v>0</v>
      </c>
      <c r="HJ253" s="792">
        <f t="shared" si="2385"/>
        <v>0</v>
      </c>
      <c r="HK253" s="792">
        <f t="shared" si="2386"/>
        <v>30000000</v>
      </c>
      <c r="HL253" s="792">
        <f t="shared" si="2387"/>
        <v>20759733</v>
      </c>
      <c r="HM253" s="792">
        <f>AN253+CC253+DV253+FO253</f>
        <v>20759733</v>
      </c>
      <c r="HN253" s="792">
        <f t="shared" si="2388"/>
        <v>0</v>
      </c>
      <c r="HO253" s="792">
        <f t="shared" si="2389"/>
        <v>0</v>
      </c>
      <c r="HP253" s="792">
        <f t="shared" si="2390"/>
        <v>0</v>
      </c>
      <c r="HQ253" s="792">
        <f t="shared" si="2391"/>
        <v>0</v>
      </c>
      <c r="HR253" s="792">
        <f>FT253+EA253+CH253+AR253</f>
        <v>0</v>
      </c>
      <c r="HS253" s="792">
        <f t="shared" si="2392"/>
        <v>0</v>
      </c>
      <c r="HT253" s="792">
        <f t="shared" si="2393"/>
        <v>0</v>
      </c>
      <c r="HU253" s="792">
        <f t="shared" si="2394"/>
        <v>0</v>
      </c>
      <c r="HV253" s="792">
        <f t="shared" si="2395"/>
        <v>0</v>
      </c>
      <c r="HW253" s="792">
        <f t="shared" si="2396"/>
        <v>0</v>
      </c>
      <c r="HX253" s="792">
        <f t="shared" si="2397"/>
        <v>0</v>
      </c>
      <c r="HY253" s="792">
        <f t="shared" si="2398"/>
        <v>0</v>
      </c>
      <c r="HZ253" s="792">
        <f t="shared" si="2399"/>
        <v>0</v>
      </c>
      <c r="IA253" s="792">
        <f t="shared" si="2400"/>
        <v>0</v>
      </c>
      <c r="IB253" s="792">
        <f t="shared" si="2401"/>
        <v>0</v>
      </c>
      <c r="IC253" s="792">
        <f t="shared" si="2402"/>
        <v>0</v>
      </c>
      <c r="ID253" s="792">
        <f t="shared" si="2403"/>
        <v>0</v>
      </c>
      <c r="IE253" s="792">
        <f t="shared" si="2404"/>
        <v>0</v>
      </c>
      <c r="IF253" s="792">
        <f t="shared" si="2405"/>
        <v>0</v>
      </c>
      <c r="IG253" s="792">
        <f t="shared" si="2406"/>
        <v>0</v>
      </c>
      <c r="IH253" s="792">
        <f t="shared" si="2407"/>
        <v>0</v>
      </c>
      <c r="II253" s="792">
        <f t="shared" si="2408"/>
        <v>0</v>
      </c>
      <c r="IJ253" s="792">
        <f t="shared" si="2409"/>
        <v>0</v>
      </c>
      <c r="IK253" s="792">
        <f t="shared" si="2410"/>
        <v>0</v>
      </c>
      <c r="IL253" s="792">
        <f>GN253+EQ253+CY253+BH253</f>
        <v>0</v>
      </c>
      <c r="IM253" s="792">
        <f t="shared" si="2411"/>
        <v>0</v>
      </c>
      <c r="IN253" s="792">
        <f t="shared" si="2412"/>
        <v>0</v>
      </c>
      <c r="IO253" s="792"/>
      <c r="IP253" s="792"/>
      <c r="IQ253" s="792"/>
      <c r="IR253" s="792"/>
      <c r="IS253" s="792">
        <f t="shared" si="2413"/>
        <v>0</v>
      </c>
      <c r="IT253" s="792">
        <f t="shared" si="2414"/>
        <v>30000000</v>
      </c>
      <c r="IU253" s="792">
        <f t="shared" si="2415"/>
        <v>20759733</v>
      </c>
      <c r="IV253" s="792">
        <f>HC253+HH253+HM253+HR253+HW253+IB253+IG253+IL253+IQ253</f>
        <v>20759733</v>
      </c>
      <c r="IW253" s="793">
        <f t="shared" si="2416"/>
        <v>0</v>
      </c>
    </row>
    <row r="254" spans="1:257" ht="24.75" customHeight="1" x14ac:dyDescent="0.2">
      <c r="A254" s="346"/>
      <c r="B254" s="346"/>
      <c r="C254" s="252">
        <v>54</v>
      </c>
      <c r="D254" s="253" t="s">
        <v>613</v>
      </c>
      <c r="E254" s="256"/>
      <c r="F254" s="256"/>
      <c r="G254" s="255"/>
      <c r="H254" s="255"/>
      <c r="I254" s="255"/>
      <c r="J254" s="255"/>
      <c r="K254" s="255"/>
      <c r="L254" s="255"/>
      <c r="M254" s="255"/>
      <c r="N254" s="255"/>
      <c r="O254" s="255"/>
      <c r="P254" s="255"/>
      <c r="Q254" s="255"/>
      <c r="R254" s="255"/>
      <c r="S254" s="255"/>
      <c r="T254" s="255"/>
      <c r="U254" s="255"/>
      <c r="V254" s="255"/>
      <c r="W254" s="255"/>
      <c r="X254" s="255"/>
      <c r="Y254" s="312"/>
      <c r="Z254" s="255"/>
      <c r="AA254" s="255"/>
      <c r="AB254" s="255"/>
      <c r="AC254" s="38">
        <f t="shared" ref="AC254:BL254" si="2417">SUM(AC255:AC256)</f>
        <v>0</v>
      </c>
      <c r="AD254" s="38">
        <f t="shared" si="2417"/>
        <v>0</v>
      </c>
      <c r="AE254" s="38">
        <f t="shared" si="2417"/>
        <v>0</v>
      </c>
      <c r="AF254" s="38">
        <f t="shared" si="2417"/>
        <v>0</v>
      </c>
      <c r="AG254" s="38">
        <f t="shared" si="2417"/>
        <v>23124000</v>
      </c>
      <c r="AH254" s="38">
        <f t="shared" si="2417"/>
        <v>223124000</v>
      </c>
      <c r="AI254" s="38">
        <f t="shared" si="2417"/>
        <v>223124000</v>
      </c>
      <c r="AJ254" s="38">
        <f t="shared" si="2417"/>
        <v>223124000</v>
      </c>
      <c r="AK254" s="38">
        <f t="shared" si="2417"/>
        <v>0</v>
      </c>
      <c r="AL254" s="38">
        <f t="shared" si="2417"/>
        <v>0</v>
      </c>
      <c r="AM254" s="38">
        <f t="shared" si="2417"/>
        <v>0</v>
      </c>
      <c r="AN254" s="38">
        <f t="shared" si="2417"/>
        <v>0</v>
      </c>
      <c r="AO254" s="38">
        <f t="shared" si="2417"/>
        <v>0</v>
      </c>
      <c r="AP254" s="38">
        <f t="shared" si="2417"/>
        <v>0</v>
      </c>
      <c r="AQ254" s="38">
        <f t="shared" si="2417"/>
        <v>0</v>
      </c>
      <c r="AR254" s="38">
        <f t="shared" si="2417"/>
        <v>0</v>
      </c>
      <c r="AS254" s="38">
        <f t="shared" si="2417"/>
        <v>0</v>
      </c>
      <c r="AT254" s="38">
        <f t="shared" si="2417"/>
        <v>0</v>
      </c>
      <c r="AU254" s="38">
        <f t="shared" si="2417"/>
        <v>0</v>
      </c>
      <c r="AV254" s="38">
        <f t="shared" si="2417"/>
        <v>0</v>
      </c>
      <c r="AW254" s="38">
        <f t="shared" si="2417"/>
        <v>0</v>
      </c>
      <c r="AX254" s="38">
        <f t="shared" si="2417"/>
        <v>0</v>
      </c>
      <c r="AY254" s="38">
        <f t="shared" si="2417"/>
        <v>0</v>
      </c>
      <c r="AZ254" s="38">
        <f t="shared" si="2417"/>
        <v>0</v>
      </c>
      <c r="BA254" s="38">
        <f t="shared" si="2417"/>
        <v>0</v>
      </c>
      <c r="BB254" s="38">
        <f t="shared" si="2417"/>
        <v>0</v>
      </c>
      <c r="BC254" s="38">
        <f t="shared" si="2417"/>
        <v>0</v>
      </c>
      <c r="BD254" s="38">
        <f t="shared" si="2417"/>
        <v>0</v>
      </c>
      <c r="BE254" s="38">
        <f t="shared" si="2417"/>
        <v>0</v>
      </c>
      <c r="BF254" s="38">
        <f t="shared" si="2417"/>
        <v>0</v>
      </c>
      <c r="BG254" s="38">
        <f t="shared" si="2417"/>
        <v>0</v>
      </c>
      <c r="BH254" s="38">
        <f t="shared" si="2417"/>
        <v>0</v>
      </c>
      <c r="BI254" s="38">
        <f t="shared" si="2417"/>
        <v>0</v>
      </c>
      <c r="BJ254" s="38">
        <f t="shared" si="2417"/>
        <v>0</v>
      </c>
      <c r="BK254" s="38">
        <f t="shared" si="2417"/>
        <v>0</v>
      </c>
      <c r="BL254" s="38">
        <f t="shared" si="2417"/>
        <v>0</v>
      </c>
      <c r="BM254" s="38">
        <f t="shared" ref="BM254:DX254" si="2418">SUM(BM255:BM256)</f>
        <v>23124000</v>
      </c>
      <c r="BN254" s="38">
        <f t="shared" si="2418"/>
        <v>223124000</v>
      </c>
      <c r="BO254" s="38">
        <f t="shared" si="2418"/>
        <v>223124000</v>
      </c>
      <c r="BP254" s="38">
        <f t="shared" si="2418"/>
        <v>223124000</v>
      </c>
      <c r="BQ254" s="38">
        <f t="shared" si="2418"/>
        <v>0</v>
      </c>
      <c r="BR254" s="38">
        <f t="shared" si="2418"/>
        <v>0</v>
      </c>
      <c r="BS254" s="38">
        <f t="shared" si="2418"/>
        <v>0</v>
      </c>
      <c r="BT254" s="38">
        <f t="shared" si="2418"/>
        <v>0</v>
      </c>
      <c r="BU254" s="38">
        <f t="shared" si="2418"/>
        <v>23817720</v>
      </c>
      <c r="BV254" s="38">
        <f t="shared" si="2418"/>
        <v>0</v>
      </c>
      <c r="BW254" s="38">
        <f t="shared" si="2418"/>
        <v>0</v>
      </c>
      <c r="BX254" s="38">
        <f t="shared" si="2418"/>
        <v>0</v>
      </c>
      <c r="BY254" s="38">
        <f t="shared" si="2418"/>
        <v>0</v>
      </c>
      <c r="BZ254" s="38">
        <f t="shared" si="2418"/>
        <v>0</v>
      </c>
      <c r="CA254" s="38">
        <f t="shared" si="2418"/>
        <v>23817720</v>
      </c>
      <c r="CB254" s="38">
        <f t="shared" si="2418"/>
        <v>21000000</v>
      </c>
      <c r="CC254" s="38">
        <f t="shared" si="2418"/>
        <v>21000000</v>
      </c>
      <c r="CD254" s="38">
        <f t="shared" si="2418"/>
        <v>0</v>
      </c>
      <c r="CE254" s="38">
        <f t="shared" si="2418"/>
        <v>0</v>
      </c>
      <c r="CF254" s="38">
        <f t="shared" si="2418"/>
        <v>0</v>
      </c>
      <c r="CG254" s="38">
        <f t="shared" si="2418"/>
        <v>0</v>
      </c>
      <c r="CH254" s="38">
        <f t="shared" si="2418"/>
        <v>0</v>
      </c>
      <c r="CI254" s="38">
        <f t="shared" si="2418"/>
        <v>0</v>
      </c>
      <c r="CJ254" s="38">
        <f t="shared" si="2418"/>
        <v>0</v>
      </c>
      <c r="CK254" s="38">
        <f t="shared" si="2418"/>
        <v>0</v>
      </c>
      <c r="CL254" s="38">
        <f t="shared" si="2418"/>
        <v>0</v>
      </c>
      <c r="CM254" s="38">
        <f t="shared" si="2418"/>
        <v>0</v>
      </c>
      <c r="CN254" s="38">
        <f t="shared" si="2418"/>
        <v>0</v>
      </c>
      <c r="CO254" s="38">
        <f t="shared" si="2418"/>
        <v>0</v>
      </c>
      <c r="CP254" s="38">
        <f t="shared" si="2418"/>
        <v>0</v>
      </c>
      <c r="CQ254" s="38">
        <f t="shared" si="2418"/>
        <v>0</v>
      </c>
      <c r="CR254" s="38">
        <f t="shared" si="2418"/>
        <v>0</v>
      </c>
      <c r="CS254" s="38">
        <f t="shared" si="2418"/>
        <v>0</v>
      </c>
      <c r="CT254" s="38">
        <f t="shared" si="2418"/>
        <v>0</v>
      </c>
      <c r="CU254" s="38">
        <f t="shared" si="2418"/>
        <v>0</v>
      </c>
      <c r="CV254" s="38">
        <f t="shared" si="2418"/>
        <v>0</v>
      </c>
      <c r="CW254" s="38">
        <f t="shared" si="2418"/>
        <v>0</v>
      </c>
      <c r="CX254" s="38">
        <f t="shared" si="2418"/>
        <v>0</v>
      </c>
      <c r="CY254" s="38">
        <f t="shared" si="2418"/>
        <v>0</v>
      </c>
      <c r="CZ254" s="38">
        <f t="shared" si="2418"/>
        <v>0</v>
      </c>
      <c r="DA254" s="38">
        <f t="shared" si="2418"/>
        <v>0</v>
      </c>
      <c r="DB254" s="38">
        <f t="shared" si="2418"/>
        <v>0</v>
      </c>
      <c r="DC254" s="38">
        <f t="shared" si="2418"/>
        <v>0</v>
      </c>
      <c r="DD254" s="38">
        <f t="shared" si="2418"/>
        <v>0</v>
      </c>
      <c r="DE254" s="38">
        <f t="shared" si="2418"/>
        <v>23817720</v>
      </c>
      <c r="DF254" s="38">
        <f t="shared" si="2418"/>
        <v>23817720</v>
      </c>
      <c r="DG254" s="38">
        <f t="shared" si="2418"/>
        <v>21000000</v>
      </c>
      <c r="DH254" s="38">
        <f t="shared" si="2418"/>
        <v>21000000</v>
      </c>
      <c r="DI254" s="38">
        <f t="shared" si="2418"/>
        <v>0</v>
      </c>
      <c r="DJ254" s="38">
        <f t="shared" si="2418"/>
        <v>0</v>
      </c>
      <c r="DK254" s="38">
        <f t="shared" si="2418"/>
        <v>0</v>
      </c>
      <c r="DL254" s="38">
        <f t="shared" si="2418"/>
        <v>0</v>
      </c>
      <c r="DM254" s="38">
        <f t="shared" si="2418"/>
        <v>0</v>
      </c>
      <c r="DN254" s="38">
        <f t="shared" si="2418"/>
        <v>24532251.600000001</v>
      </c>
      <c r="DO254" s="38">
        <f t="shared" si="2418"/>
        <v>150000000</v>
      </c>
      <c r="DP254" s="38">
        <f t="shared" si="2418"/>
        <v>121888000</v>
      </c>
      <c r="DQ254" s="38">
        <f t="shared" si="2418"/>
        <v>121888000</v>
      </c>
      <c r="DR254" s="38">
        <f t="shared" si="2418"/>
        <v>0</v>
      </c>
      <c r="DS254" s="38">
        <f t="shared" si="2418"/>
        <v>0</v>
      </c>
      <c r="DT254" s="38">
        <f t="shared" si="2418"/>
        <v>1098452415</v>
      </c>
      <c r="DU254" s="38">
        <f t="shared" si="2418"/>
        <v>1098394695</v>
      </c>
      <c r="DV254" s="38">
        <f t="shared" si="2418"/>
        <v>1098394695</v>
      </c>
      <c r="DW254" s="38">
        <f t="shared" si="2418"/>
        <v>0</v>
      </c>
      <c r="DX254" s="38">
        <f t="shared" si="2418"/>
        <v>0</v>
      </c>
      <c r="DY254" s="38">
        <f t="shared" ref="DY254:EW254" si="2419">SUM(DY255:DY256)</f>
        <v>0</v>
      </c>
      <c r="DZ254" s="38">
        <f t="shared" si="2419"/>
        <v>0</v>
      </c>
      <c r="EA254" s="38">
        <f t="shared" si="2419"/>
        <v>0</v>
      </c>
      <c r="EB254" s="38">
        <f t="shared" si="2419"/>
        <v>0</v>
      </c>
      <c r="EC254" s="38">
        <f t="shared" si="2419"/>
        <v>0</v>
      </c>
      <c r="ED254" s="38">
        <f t="shared" si="2419"/>
        <v>0</v>
      </c>
      <c r="EE254" s="38">
        <f t="shared" si="2419"/>
        <v>0</v>
      </c>
      <c r="EF254" s="38">
        <f t="shared" si="2419"/>
        <v>0</v>
      </c>
      <c r="EG254" s="38">
        <f t="shared" si="2419"/>
        <v>0</v>
      </c>
      <c r="EH254" s="38">
        <f t="shared" si="2419"/>
        <v>0</v>
      </c>
      <c r="EI254" s="38">
        <f t="shared" si="2419"/>
        <v>0</v>
      </c>
      <c r="EJ254" s="38">
        <f t="shared" si="2419"/>
        <v>0</v>
      </c>
      <c r="EK254" s="38">
        <f t="shared" si="2419"/>
        <v>0</v>
      </c>
      <c r="EL254" s="38">
        <f t="shared" si="2419"/>
        <v>0</v>
      </c>
      <c r="EM254" s="38">
        <f t="shared" si="2419"/>
        <v>0</v>
      </c>
      <c r="EN254" s="38">
        <f t="shared" si="2419"/>
        <v>0</v>
      </c>
      <c r="EO254" s="38">
        <f t="shared" si="2419"/>
        <v>0</v>
      </c>
      <c r="EP254" s="38">
        <f t="shared" si="2419"/>
        <v>0</v>
      </c>
      <c r="EQ254" s="38">
        <f t="shared" si="2419"/>
        <v>0</v>
      </c>
      <c r="ER254" s="38">
        <f t="shared" si="2419"/>
        <v>0</v>
      </c>
      <c r="ES254" s="38">
        <f t="shared" si="2419"/>
        <v>0</v>
      </c>
      <c r="ET254" s="38">
        <f t="shared" si="2419"/>
        <v>0</v>
      </c>
      <c r="EU254" s="38">
        <f t="shared" si="2419"/>
        <v>0</v>
      </c>
      <c r="EV254" s="38">
        <f t="shared" si="2419"/>
        <v>0</v>
      </c>
      <c r="EW254" s="38">
        <f t="shared" si="2419"/>
        <v>24532251.600000001</v>
      </c>
      <c r="EX254" s="38">
        <f t="shared" ref="EX254:IW254" si="2420">SUM(EX255:EX256)</f>
        <v>1248452415</v>
      </c>
      <c r="EY254" s="38">
        <f t="shared" si="2420"/>
        <v>1220282695</v>
      </c>
      <c r="EZ254" s="38">
        <f t="shared" si="2420"/>
        <v>1220282695</v>
      </c>
      <c r="FA254" s="38">
        <f t="shared" si="2420"/>
        <v>0</v>
      </c>
      <c r="FB254" s="38">
        <f t="shared" si="2420"/>
        <v>0</v>
      </c>
      <c r="FC254" s="38">
        <f t="shared" si="2420"/>
        <v>0</v>
      </c>
      <c r="FD254" s="38">
        <f t="shared" si="2420"/>
        <v>0</v>
      </c>
      <c r="FE254" s="38">
        <f t="shared" si="2420"/>
        <v>0</v>
      </c>
      <c r="FF254" s="38">
        <f t="shared" si="2420"/>
        <v>0</v>
      </c>
      <c r="FG254" s="38">
        <f t="shared" si="2420"/>
        <v>25268219</v>
      </c>
      <c r="FH254" s="38">
        <f t="shared" si="2420"/>
        <v>300000000</v>
      </c>
      <c r="FI254" s="38">
        <f t="shared" si="2420"/>
        <v>300000000</v>
      </c>
      <c r="FJ254" s="38">
        <f t="shared" si="2420"/>
        <v>300000000</v>
      </c>
      <c r="FK254" s="38">
        <f t="shared" si="2420"/>
        <v>0</v>
      </c>
      <c r="FL254" s="38">
        <f t="shared" si="2420"/>
        <v>0</v>
      </c>
      <c r="FM254" s="38">
        <f t="shared" si="2420"/>
        <v>558080000</v>
      </c>
      <c r="FN254" s="38">
        <f t="shared" si="2420"/>
        <v>557980000</v>
      </c>
      <c r="FO254" s="38">
        <f t="shared" si="2420"/>
        <v>557980000</v>
      </c>
      <c r="FP254" s="38">
        <f t="shared" si="2420"/>
        <v>0</v>
      </c>
      <c r="FQ254" s="38">
        <f t="shared" si="2420"/>
        <v>0</v>
      </c>
      <c r="FR254" s="38">
        <f t="shared" si="2420"/>
        <v>0</v>
      </c>
      <c r="FS254" s="38">
        <f t="shared" si="2420"/>
        <v>0</v>
      </c>
      <c r="FT254" s="38">
        <f t="shared" si="2420"/>
        <v>0</v>
      </c>
      <c r="FU254" s="38">
        <f t="shared" si="2420"/>
        <v>0</v>
      </c>
      <c r="FV254" s="38">
        <f t="shared" si="2420"/>
        <v>0</v>
      </c>
      <c r="FW254" s="38">
        <f t="shared" si="2420"/>
        <v>0</v>
      </c>
      <c r="FX254" s="38">
        <f t="shared" si="2420"/>
        <v>0</v>
      </c>
      <c r="FY254" s="38">
        <f t="shared" si="2420"/>
        <v>0</v>
      </c>
      <c r="FZ254" s="38">
        <f t="shared" si="2420"/>
        <v>0</v>
      </c>
      <c r="GA254" s="38">
        <f t="shared" si="2420"/>
        <v>0</v>
      </c>
      <c r="GB254" s="38">
        <f t="shared" si="2420"/>
        <v>0</v>
      </c>
      <c r="GC254" s="38">
        <f t="shared" si="2420"/>
        <v>0</v>
      </c>
      <c r="GD254" s="38">
        <f t="shared" si="2420"/>
        <v>0</v>
      </c>
      <c r="GE254" s="38">
        <f t="shared" si="2420"/>
        <v>0</v>
      </c>
      <c r="GF254" s="38">
        <f t="shared" si="2420"/>
        <v>0</v>
      </c>
      <c r="GG254" s="38">
        <f t="shared" si="2420"/>
        <v>0</v>
      </c>
      <c r="GH254" s="38">
        <f t="shared" si="2420"/>
        <v>0</v>
      </c>
      <c r="GI254" s="38">
        <f t="shared" si="2420"/>
        <v>0</v>
      </c>
      <c r="GJ254" s="38">
        <f t="shared" si="2420"/>
        <v>0</v>
      </c>
      <c r="GK254" s="38">
        <f t="shared" si="2420"/>
        <v>0</v>
      </c>
      <c r="GL254" s="38">
        <f t="shared" si="2420"/>
        <v>0</v>
      </c>
      <c r="GM254" s="38">
        <f t="shared" si="2420"/>
        <v>0</v>
      </c>
      <c r="GN254" s="38">
        <f t="shared" si="2420"/>
        <v>0</v>
      </c>
      <c r="GO254" s="38">
        <f t="shared" si="2420"/>
        <v>0</v>
      </c>
      <c r="GP254" s="38">
        <f t="shared" si="2420"/>
        <v>0</v>
      </c>
      <c r="GQ254" s="38">
        <f t="shared" si="2420"/>
        <v>0</v>
      </c>
      <c r="GR254" s="38">
        <f t="shared" si="2420"/>
        <v>0</v>
      </c>
      <c r="GS254" s="38">
        <f t="shared" si="2420"/>
        <v>0</v>
      </c>
      <c r="GT254" s="38">
        <f t="shared" si="2420"/>
        <v>0</v>
      </c>
      <c r="GU254" s="38">
        <f t="shared" si="2420"/>
        <v>25268219</v>
      </c>
      <c r="GV254" s="38">
        <f t="shared" si="2420"/>
        <v>858080000</v>
      </c>
      <c r="GW254" s="38">
        <f t="shared" si="2420"/>
        <v>857980000</v>
      </c>
      <c r="GX254" s="38">
        <f t="shared" si="2420"/>
        <v>857980000</v>
      </c>
      <c r="GY254" s="724">
        <f t="shared" si="2420"/>
        <v>0</v>
      </c>
      <c r="GZ254" s="38">
        <f t="shared" si="2420"/>
        <v>0</v>
      </c>
      <c r="HA254" s="38">
        <f t="shared" si="2420"/>
        <v>0</v>
      </c>
      <c r="HB254" s="38">
        <f t="shared" si="2420"/>
        <v>0</v>
      </c>
      <c r="HC254" s="38">
        <f t="shared" si="2420"/>
        <v>0</v>
      </c>
      <c r="HD254" s="38">
        <f t="shared" si="2420"/>
        <v>0</v>
      </c>
      <c r="HE254" s="38">
        <f t="shared" si="2420"/>
        <v>96742190.599999994</v>
      </c>
      <c r="HF254" s="38">
        <f t="shared" si="2420"/>
        <v>673124000</v>
      </c>
      <c r="HG254" s="38">
        <f t="shared" si="2420"/>
        <v>645012000</v>
      </c>
      <c r="HH254" s="38">
        <f t="shared" si="2420"/>
        <v>645012000</v>
      </c>
      <c r="HI254" s="38">
        <f t="shared" si="2420"/>
        <v>0</v>
      </c>
      <c r="HJ254" s="38">
        <f t="shared" si="2420"/>
        <v>0</v>
      </c>
      <c r="HK254" s="38">
        <f t="shared" si="2420"/>
        <v>1680350135</v>
      </c>
      <c r="HL254" s="38">
        <f t="shared" si="2420"/>
        <v>1677374695</v>
      </c>
      <c r="HM254" s="38">
        <f t="shared" si="2420"/>
        <v>1677374695</v>
      </c>
      <c r="HN254" s="38">
        <f t="shared" si="2420"/>
        <v>0</v>
      </c>
      <c r="HO254" s="38">
        <f t="shared" si="2420"/>
        <v>0</v>
      </c>
      <c r="HP254" s="38">
        <f t="shared" si="2420"/>
        <v>0</v>
      </c>
      <c r="HQ254" s="38">
        <f t="shared" si="2420"/>
        <v>0</v>
      </c>
      <c r="HR254" s="38">
        <f t="shared" si="2420"/>
        <v>0</v>
      </c>
      <c r="HS254" s="38">
        <f t="shared" si="2420"/>
        <v>0</v>
      </c>
      <c r="HT254" s="38">
        <f t="shared" si="2420"/>
        <v>0</v>
      </c>
      <c r="HU254" s="38">
        <f t="shared" si="2420"/>
        <v>0</v>
      </c>
      <c r="HV254" s="38">
        <f t="shared" si="2420"/>
        <v>0</v>
      </c>
      <c r="HW254" s="38">
        <f t="shared" si="2420"/>
        <v>0</v>
      </c>
      <c r="HX254" s="38">
        <f t="shared" si="2420"/>
        <v>0</v>
      </c>
      <c r="HY254" s="38">
        <f t="shared" si="2420"/>
        <v>0</v>
      </c>
      <c r="HZ254" s="38">
        <f t="shared" si="2420"/>
        <v>0</v>
      </c>
      <c r="IA254" s="38">
        <f t="shared" si="2420"/>
        <v>0</v>
      </c>
      <c r="IB254" s="38">
        <f t="shared" si="2420"/>
        <v>0</v>
      </c>
      <c r="IC254" s="38">
        <f t="shared" si="2420"/>
        <v>0</v>
      </c>
      <c r="ID254" s="38">
        <f t="shared" si="2420"/>
        <v>0</v>
      </c>
      <c r="IE254" s="38">
        <f t="shared" si="2420"/>
        <v>0</v>
      </c>
      <c r="IF254" s="38">
        <f t="shared" si="2420"/>
        <v>0</v>
      </c>
      <c r="IG254" s="38">
        <f t="shared" si="2420"/>
        <v>0</v>
      </c>
      <c r="IH254" s="38">
        <f t="shared" si="2420"/>
        <v>0</v>
      </c>
      <c r="II254" s="38">
        <f t="shared" si="2420"/>
        <v>0</v>
      </c>
      <c r="IJ254" s="38">
        <f t="shared" si="2420"/>
        <v>0</v>
      </c>
      <c r="IK254" s="38">
        <f t="shared" si="2420"/>
        <v>0</v>
      </c>
      <c r="IL254" s="38">
        <f t="shared" si="2420"/>
        <v>0</v>
      </c>
      <c r="IM254" s="38">
        <f t="shared" si="2420"/>
        <v>0</v>
      </c>
      <c r="IN254" s="38">
        <f t="shared" si="2420"/>
        <v>0</v>
      </c>
      <c r="IO254" s="38">
        <f t="shared" si="2420"/>
        <v>0</v>
      </c>
      <c r="IP254" s="38">
        <f t="shared" si="2420"/>
        <v>0</v>
      </c>
      <c r="IQ254" s="38">
        <f t="shared" si="2420"/>
        <v>0</v>
      </c>
      <c r="IR254" s="38">
        <f t="shared" si="2420"/>
        <v>0</v>
      </c>
      <c r="IS254" s="38">
        <f t="shared" si="2420"/>
        <v>96742190.599999994</v>
      </c>
      <c r="IT254" s="38">
        <f t="shared" si="2420"/>
        <v>2353474135</v>
      </c>
      <c r="IU254" s="38">
        <f t="shared" si="2420"/>
        <v>2322386695</v>
      </c>
      <c r="IV254" s="38">
        <f t="shared" si="2420"/>
        <v>2322386695</v>
      </c>
      <c r="IW254" s="38">
        <f t="shared" si="2420"/>
        <v>0</v>
      </c>
    </row>
    <row r="255" spans="1:257" ht="96.75" customHeight="1" x14ac:dyDescent="0.2">
      <c r="A255" s="346"/>
      <c r="B255" s="346"/>
      <c r="C255" s="264">
        <v>28</v>
      </c>
      <c r="D255" s="287" t="s">
        <v>589</v>
      </c>
      <c r="E255" s="599">
        <v>0.5</v>
      </c>
      <c r="F255" s="599">
        <v>1</v>
      </c>
      <c r="G255" s="273">
        <v>175</v>
      </c>
      <c r="H255" s="848" t="s">
        <v>614</v>
      </c>
      <c r="I255" s="623" t="s">
        <v>615</v>
      </c>
      <c r="J255" s="611" t="s">
        <v>444</v>
      </c>
      <c r="K255" s="544">
        <v>2</v>
      </c>
      <c r="L255" s="561" t="s">
        <v>58</v>
      </c>
      <c r="M255" s="272">
        <v>10</v>
      </c>
      <c r="N255" s="272">
        <v>14</v>
      </c>
      <c r="O255" s="559">
        <v>14</v>
      </c>
      <c r="P255" s="569">
        <v>14</v>
      </c>
      <c r="Q255" s="567">
        <v>14</v>
      </c>
      <c r="R255" s="275"/>
      <c r="S255" s="565">
        <v>14</v>
      </c>
      <c r="T255" s="567">
        <v>14</v>
      </c>
      <c r="U255" s="567"/>
      <c r="V255" s="565">
        <v>14</v>
      </c>
      <c r="W255" s="567">
        <v>14</v>
      </c>
      <c r="X255" s="561"/>
      <c r="Y255" s="765">
        <v>14</v>
      </c>
      <c r="Z255" s="521">
        <f>BM255/BM254</f>
        <v>1</v>
      </c>
      <c r="AA255" s="273">
        <v>3</v>
      </c>
      <c r="AB255" s="270" t="s">
        <v>455</v>
      </c>
      <c r="AC255" s="46"/>
      <c r="AD255" s="47"/>
      <c r="AE255" s="48"/>
      <c r="AF255" s="48"/>
      <c r="AG255" s="46">
        <f>23124000</f>
        <v>23124000</v>
      </c>
      <c r="AH255" s="42">
        <v>223124000</v>
      </c>
      <c r="AI255" s="42">
        <v>223124000</v>
      </c>
      <c r="AJ255" s="42">
        <v>223124000</v>
      </c>
      <c r="AK255" s="45"/>
      <c r="AL255" s="47"/>
      <c r="AM255" s="47"/>
      <c r="AN255" s="47"/>
      <c r="AO255" s="46"/>
      <c r="AP255" s="47"/>
      <c r="AQ255" s="47"/>
      <c r="AR255" s="47"/>
      <c r="AS255" s="46"/>
      <c r="AT255" s="47"/>
      <c r="AU255" s="48"/>
      <c r="AV255" s="48"/>
      <c r="AW255" s="46"/>
      <c r="AX255" s="47"/>
      <c r="AY255" s="47"/>
      <c r="AZ255" s="47"/>
      <c r="BA255" s="46"/>
      <c r="BB255" s="47"/>
      <c r="BC255" s="47"/>
      <c r="BD255" s="47"/>
      <c r="BE255" s="46"/>
      <c r="BF255" s="47"/>
      <c r="BG255" s="48"/>
      <c r="BH255" s="48"/>
      <c r="BI255" s="46"/>
      <c r="BJ255" s="47"/>
      <c r="BK255" s="47"/>
      <c r="BL255" s="47"/>
      <c r="BM255" s="40">
        <f>+AC255+AG255+AK255+AO255+AS255+AW255+BA255+BE255+BI255</f>
        <v>23124000</v>
      </c>
      <c r="BN255" s="41">
        <f t="shared" ref="BN255:BP256" si="2421">AD255+AH255+AL255+AP255+AT255+AX255+BB255+BF255+BJ255</f>
        <v>223124000</v>
      </c>
      <c r="BO255" s="41">
        <f t="shared" si="2421"/>
        <v>223124000</v>
      </c>
      <c r="BP255" s="41">
        <f t="shared" si="2421"/>
        <v>223124000</v>
      </c>
      <c r="BQ255" s="87"/>
      <c r="BR255" s="87"/>
      <c r="BS255" s="87"/>
      <c r="BT255" s="87"/>
      <c r="BU255" s="88">
        <v>23817720</v>
      </c>
      <c r="BV255" s="87"/>
      <c r="BW255" s="87"/>
      <c r="BX255" s="86"/>
      <c r="BY255" s="86"/>
      <c r="BZ255" s="87"/>
      <c r="CA255" s="86">
        <v>23817720</v>
      </c>
      <c r="CB255" s="86">
        <v>21000000</v>
      </c>
      <c r="CC255" s="86">
        <v>21000000</v>
      </c>
      <c r="CD255" s="86"/>
      <c r="CE255" s="86"/>
      <c r="CF255" s="86"/>
      <c r="CG255" s="86"/>
      <c r="CH255" s="86"/>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2">
        <f t="shared" ref="DE255:DH256" si="2422">BQ255+BU255+BZ255+CE255+CI255+CM255+CQ255+CV255+DA255</f>
        <v>23817720</v>
      </c>
      <c r="DF255" s="102">
        <f t="shared" si="2422"/>
        <v>23817720</v>
      </c>
      <c r="DG255" s="102">
        <f t="shared" si="2422"/>
        <v>21000000</v>
      </c>
      <c r="DH255" s="102">
        <f t="shared" si="2422"/>
        <v>21000000</v>
      </c>
      <c r="DI255" s="102"/>
      <c r="DJ255" s="88"/>
      <c r="DK255" s="57"/>
      <c r="DL255" s="88"/>
      <c r="DM255" s="88"/>
      <c r="DN255" s="88">
        <v>24532251.600000001</v>
      </c>
      <c r="DO255" s="88">
        <v>150000000</v>
      </c>
      <c r="DP255" s="88">
        <v>121888000</v>
      </c>
      <c r="DQ255" s="88">
        <v>121888000</v>
      </c>
      <c r="DR255" s="88"/>
      <c r="DS255" s="88"/>
      <c r="DT255" s="57">
        <v>1098452415</v>
      </c>
      <c r="DU255" s="88">
        <v>1098394695</v>
      </c>
      <c r="DV255" s="88">
        <v>1098394695</v>
      </c>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7"/>
      <c r="EU255" s="87"/>
      <c r="EV255" s="87"/>
      <c r="EW255" s="82">
        <f t="shared" ref="EW255:EX256" si="2423">DJ255+DN255+DS255+DX255+EB255+EF255+EJ255+EN255+ES255</f>
        <v>24532251.600000001</v>
      </c>
      <c r="EX255" s="89">
        <f t="shared" si="2423"/>
        <v>1248452415</v>
      </c>
      <c r="EY255" s="90">
        <f t="shared" ref="EY255:EZ256" si="2424">DL255+DP255+DU255+DZ255+ED255+EH255+EL255+EP255+EU255</f>
        <v>1220282695</v>
      </c>
      <c r="EZ255" s="90">
        <f t="shared" si="2424"/>
        <v>1220282695</v>
      </c>
      <c r="FA255" s="173"/>
      <c r="FB255" s="87"/>
      <c r="FC255" s="88"/>
      <c r="FD255" s="88"/>
      <c r="FE255" s="88"/>
      <c r="FF255" s="133"/>
      <c r="FG255" s="87">
        <v>25268219</v>
      </c>
      <c r="FH255" s="87">
        <v>300000000</v>
      </c>
      <c r="FI255" s="87">
        <v>300000000</v>
      </c>
      <c r="FJ255" s="87">
        <v>300000000</v>
      </c>
      <c r="FK255" s="87"/>
      <c r="FL255" s="87"/>
      <c r="FM255" s="87">
        <v>546080000</v>
      </c>
      <c r="FN255" s="87">
        <v>545980000</v>
      </c>
      <c r="FO255" s="87">
        <v>545980000</v>
      </c>
      <c r="FP255" s="87"/>
      <c r="FQ255" s="87"/>
      <c r="FR255" s="87"/>
      <c r="FS255" s="87"/>
      <c r="FT255" s="87"/>
      <c r="FU255" s="87"/>
      <c r="FV255" s="87"/>
      <c r="FW255" s="87"/>
      <c r="FX255" s="87"/>
      <c r="FY255" s="87"/>
      <c r="FZ255" s="87"/>
      <c r="GA255" s="87"/>
      <c r="GB255" s="87"/>
      <c r="GC255" s="87"/>
      <c r="GD255" s="87"/>
      <c r="GE255" s="87"/>
      <c r="GF255" s="87"/>
      <c r="GG255" s="87"/>
      <c r="GH255" s="87"/>
      <c r="GI255" s="87"/>
      <c r="GJ255" s="87"/>
      <c r="GK255" s="87"/>
      <c r="GL255" s="87"/>
      <c r="GM255" s="87"/>
      <c r="GN255" s="87"/>
      <c r="GO255" s="87"/>
      <c r="GP255" s="87"/>
      <c r="GQ255" s="87"/>
      <c r="GR255" s="87"/>
      <c r="GS255" s="87"/>
      <c r="GT255" s="87"/>
      <c r="GU255" s="82">
        <f t="shared" ref="GU255:GY256" si="2425">FB255+FG255+FL255+FQ255+FV255+GA255+GF255+GK255+GP255</f>
        <v>25268219</v>
      </c>
      <c r="GV255" s="82">
        <f t="shared" si="2425"/>
        <v>846080000</v>
      </c>
      <c r="GW255" s="82">
        <f t="shared" si="2425"/>
        <v>845980000</v>
      </c>
      <c r="GX255" s="82">
        <f t="shared" si="2425"/>
        <v>845980000</v>
      </c>
      <c r="GY255" s="792">
        <f t="shared" si="2425"/>
        <v>0</v>
      </c>
      <c r="GZ255" s="792">
        <f t="shared" ref="GZ255:GZ256" si="2426">AC255+BQ255+DJ255+FB255</f>
        <v>0</v>
      </c>
      <c r="HA255" s="792">
        <f t="shared" ref="HA255:HA256" si="2427">AD255+BR255+DK255+FC255</f>
        <v>0</v>
      </c>
      <c r="HB255" s="792">
        <f t="shared" ref="HB255:HB256" si="2428">AE255+BS255+DL255+FD255</f>
        <v>0</v>
      </c>
      <c r="HC255" s="792">
        <f t="shared" ref="HC255:HC256" si="2429">AF255+BT255+DM255+FE255</f>
        <v>0</v>
      </c>
      <c r="HD255" s="792">
        <f t="shared" ref="HD255:HD256" si="2430">FF255</f>
        <v>0</v>
      </c>
      <c r="HE255" s="792">
        <f t="shared" ref="HE255:HE256" si="2431">AG255+BU255+DN255+FG255</f>
        <v>96742190.599999994</v>
      </c>
      <c r="HF255" s="792">
        <f t="shared" ref="HF255:HF256" si="2432">AH255+BV255+DO255+FH255</f>
        <v>673124000</v>
      </c>
      <c r="HG255" s="792">
        <f t="shared" ref="HG255:HG256" si="2433">AI255+BW255+DP255+FI255</f>
        <v>645012000</v>
      </c>
      <c r="HH255" s="792">
        <f>AJ255+BX255+DQ255+FJ255</f>
        <v>645012000</v>
      </c>
      <c r="HI255" s="792">
        <f t="shared" ref="HI255:HI256" si="2434">BY255+DR255+FK255</f>
        <v>0</v>
      </c>
      <c r="HJ255" s="792">
        <f t="shared" ref="HJ255:HJ256" si="2435">AK255+BZ255+DS255+FL255</f>
        <v>0</v>
      </c>
      <c r="HK255" s="792">
        <f t="shared" ref="HK255:HK256" si="2436">AL255+CA255+DT255+FM255</f>
        <v>1668350135</v>
      </c>
      <c r="HL255" s="792">
        <f t="shared" ref="HL255:HL256" si="2437">AM255+CB255+DU255+FN255</f>
        <v>1665374695</v>
      </c>
      <c r="HM255" s="792">
        <f>AN255+CC255+DV255+FO255</f>
        <v>1665374695</v>
      </c>
      <c r="HN255" s="792">
        <f t="shared" ref="HN255:HN256" si="2438">CD255+DW255+FP255</f>
        <v>0</v>
      </c>
      <c r="HO255" s="792">
        <f t="shared" ref="HO255:HO256" si="2439">AO255+CE255+DX255+FQ255</f>
        <v>0</v>
      </c>
      <c r="HP255" s="792">
        <f t="shared" ref="HP255:HP256" si="2440">AP255+CF255+DY255+FR255</f>
        <v>0</v>
      </c>
      <c r="HQ255" s="792">
        <f t="shared" ref="HQ255:HQ256" si="2441">AQ255+CG255+DZ255+FS255</f>
        <v>0</v>
      </c>
      <c r="HR255" s="792">
        <f>FT255+EA255+CH255+AR255</f>
        <v>0</v>
      </c>
      <c r="HS255" s="792">
        <f t="shared" ref="HS255:HS256" si="2442">FU255</f>
        <v>0</v>
      </c>
      <c r="HT255" s="792">
        <f t="shared" ref="HT255:HT256" si="2443">AS255+CI255+EB255+FV255</f>
        <v>0</v>
      </c>
      <c r="HU255" s="792">
        <f t="shared" ref="HU255:HU256" si="2444">AT255+CJ255+EC255+FW255</f>
        <v>0</v>
      </c>
      <c r="HV255" s="792">
        <f t="shared" ref="HV255:HV256" si="2445">AU255+CK255+ED255+FX255</f>
        <v>0</v>
      </c>
      <c r="HW255" s="792">
        <f t="shared" ref="HW255:HW256" si="2446">AV255+CL255+EE255+FY255</f>
        <v>0</v>
      </c>
      <c r="HX255" s="792">
        <f t="shared" ref="HX255:HX256" si="2447">FZ255</f>
        <v>0</v>
      </c>
      <c r="HY255" s="792">
        <f t="shared" ref="HY255:HY256" si="2448">AW255+CM255+EF255+GA255</f>
        <v>0</v>
      </c>
      <c r="HZ255" s="792">
        <f t="shared" ref="HZ255:HZ256" si="2449">AX255+CN255+EG255+GB255</f>
        <v>0</v>
      </c>
      <c r="IA255" s="792">
        <f t="shared" ref="IA255:IA256" si="2450">AY255+CO255+EH255+GC255</f>
        <v>0</v>
      </c>
      <c r="IB255" s="792">
        <f t="shared" ref="IB255:IB256" si="2451">AZ255+CP255+EI255+GD255</f>
        <v>0</v>
      </c>
      <c r="IC255" s="792">
        <f t="shared" ref="IC255:IC256" si="2452">GE255</f>
        <v>0</v>
      </c>
      <c r="ID255" s="792">
        <f t="shared" ref="ID255:ID256" si="2453">BA255+CQ255+EJ255+GF255</f>
        <v>0</v>
      </c>
      <c r="IE255" s="792">
        <f t="shared" ref="IE255:IE256" si="2454">BB255+CR255+EK255+GG255</f>
        <v>0</v>
      </c>
      <c r="IF255" s="792">
        <f t="shared" ref="IF255:IF256" si="2455">BC255+CS255+EL255+GH255</f>
        <v>0</v>
      </c>
      <c r="IG255" s="792">
        <f t="shared" ref="IG255:IG256" si="2456">BD255+CT255+EM255+GI255</f>
        <v>0</v>
      </c>
      <c r="IH255" s="792">
        <f t="shared" ref="IH255:IH256" si="2457">CU255+GJ255</f>
        <v>0</v>
      </c>
      <c r="II255" s="792">
        <f t="shared" ref="II255:II256" si="2458">BE255+CV255+EN255+GK255</f>
        <v>0</v>
      </c>
      <c r="IJ255" s="792">
        <f t="shared" ref="IJ255:IJ256" si="2459">BF255+CW255+EO255+GL255</f>
        <v>0</v>
      </c>
      <c r="IK255" s="792">
        <f t="shared" ref="IK255:IK256" si="2460">BG255+CX255+EP255+GM255</f>
        <v>0</v>
      </c>
      <c r="IL255" s="792">
        <f>GN255+EQ255+CY255+BH255</f>
        <v>0</v>
      </c>
      <c r="IM255" s="792">
        <f t="shared" ref="IM255:IM256" si="2461">CZ255+ER255+GO255</f>
        <v>0</v>
      </c>
      <c r="IN255" s="792">
        <f t="shared" ref="IN255:IN256" si="2462">BI255+DA255+ES255+GP255</f>
        <v>0</v>
      </c>
      <c r="IO255" s="792"/>
      <c r="IP255" s="792"/>
      <c r="IQ255" s="792"/>
      <c r="IR255" s="792"/>
      <c r="IS255" s="792">
        <f t="shared" ref="IS255:IS256" si="2463">GZ255+HE255+HJ255+HO255+HT255+HY255+ID255+II255+IN255</f>
        <v>96742190.599999994</v>
      </c>
      <c r="IT255" s="792">
        <f t="shared" ref="IT255:IT256" si="2464">HA255+HF255+HK255+HP255+HU255+HZ255+IE255+IJ255+IO255</f>
        <v>2341474135</v>
      </c>
      <c r="IU255" s="792">
        <f t="shared" ref="IU255:IU256" si="2465">HB255+HG255+HL255+HQ255+HV255+IA255+IF255+IK255+IP255</f>
        <v>2310386695</v>
      </c>
      <c r="IV255" s="792">
        <f>HC255+HH255+HM255+HR255+HW255+IB255+IG255+IL255+IQ255</f>
        <v>2310386695</v>
      </c>
      <c r="IW255" s="793">
        <f t="shared" ref="IW255:IW256" si="2466">HD255+HI255+HN255+HS255+HX255+IC255+IH255+IM255+IR255</f>
        <v>0</v>
      </c>
    </row>
    <row r="256" spans="1:257" ht="69.75" customHeight="1" x14ac:dyDescent="0.2">
      <c r="A256" s="346"/>
      <c r="B256" s="401"/>
      <c r="C256" s="284"/>
      <c r="D256" s="293"/>
      <c r="E256" s="415"/>
      <c r="F256" s="415"/>
      <c r="G256" s="273">
        <v>176</v>
      </c>
      <c r="H256" s="848" t="s">
        <v>616</v>
      </c>
      <c r="I256" s="511" t="s">
        <v>617</v>
      </c>
      <c r="J256" s="611" t="s">
        <v>444</v>
      </c>
      <c r="K256" s="544">
        <v>2</v>
      </c>
      <c r="L256" s="561" t="s">
        <v>58</v>
      </c>
      <c r="M256" s="272">
        <v>2</v>
      </c>
      <c r="N256" s="272">
        <v>2</v>
      </c>
      <c r="O256" s="559">
        <v>2</v>
      </c>
      <c r="P256" s="569">
        <v>2</v>
      </c>
      <c r="Q256" s="567">
        <v>2</v>
      </c>
      <c r="R256" s="275"/>
      <c r="S256" s="565">
        <v>2</v>
      </c>
      <c r="T256" s="567">
        <v>2</v>
      </c>
      <c r="U256" s="567"/>
      <c r="V256" s="565">
        <v>2</v>
      </c>
      <c r="W256" s="567">
        <v>2</v>
      </c>
      <c r="X256" s="561"/>
      <c r="Y256" s="922">
        <v>2</v>
      </c>
      <c r="Z256" s="618"/>
      <c r="AA256" s="273">
        <v>3</v>
      </c>
      <c r="AB256" s="270" t="s">
        <v>455</v>
      </c>
      <c r="AC256" s="46"/>
      <c r="AD256" s="47"/>
      <c r="AE256" s="48"/>
      <c r="AF256" s="48"/>
      <c r="AG256" s="46"/>
      <c r="AH256" s="47"/>
      <c r="AI256" s="47"/>
      <c r="AJ256" s="47"/>
      <c r="AK256" s="46"/>
      <c r="AL256" s="47"/>
      <c r="AM256" s="47"/>
      <c r="AN256" s="47"/>
      <c r="AO256" s="46"/>
      <c r="AP256" s="47"/>
      <c r="AQ256" s="47"/>
      <c r="AR256" s="47"/>
      <c r="AS256" s="46"/>
      <c r="AT256" s="47"/>
      <c r="AU256" s="48"/>
      <c r="AV256" s="48"/>
      <c r="AW256" s="46"/>
      <c r="AX256" s="47"/>
      <c r="AY256" s="47"/>
      <c r="AZ256" s="47"/>
      <c r="BA256" s="46"/>
      <c r="BB256" s="47"/>
      <c r="BC256" s="47"/>
      <c r="BD256" s="47"/>
      <c r="BE256" s="46"/>
      <c r="BF256" s="47"/>
      <c r="BG256" s="48"/>
      <c r="BH256" s="48"/>
      <c r="BI256" s="46"/>
      <c r="BJ256" s="47"/>
      <c r="BK256" s="47"/>
      <c r="BL256" s="47"/>
      <c r="BM256" s="40">
        <f>+AC256+AG256+AK256+AO256+AS256+AW256+BA256+BE256+BI256</f>
        <v>0</v>
      </c>
      <c r="BN256" s="41">
        <f t="shared" si="2421"/>
        <v>0</v>
      </c>
      <c r="BO256" s="41">
        <f t="shared" si="2421"/>
        <v>0</v>
      </c>
      <c r="BP256" s="41">
        <f t="shared" si="2421"/>
        <v>0</v>
      </c>
      <c r="BQ256" s="87"/>
      <c r="BR256" s="87"/>
      <c r="BS256" s="87"/>
      <c r="BT256" s="87"/>
      <c r="BU256" s="87"/>
      <c r="BV256" s="87"/>
      <c r="BW256" s="87"/>
      <c r="BX256" s="87"/>
      <c r="BY256" s="87"/>
      <c r="BZ256" s="87"/>
      <c r="CA256" s="87"/>
      <c r="CB256" s="87"/>
      <c r="CC256" s="87"/>
      <c r="CD256" s="87"/>
      <c r="CE256" s="87"/>
      <c r="CF256" s="86"/>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2">
        <f t="shared" si="2422"/>
        <v>0</v>
      </c>
      <c r="DF256" s="102">
        <f t="shared" si="2422"/>
        <v>0</v>
      </c>
      <c r="DG256" s="102">
        <f t="shared" si="2422"/>
        <v>0</v>
      </c>
      <c r="DH256" s="102">
        <f t="shared" si="2422"/>
        <v>0</v>
      </c>
      <c r="DI256" s="102"/>
      <c r="DJ256" s="88"/>
      <c r="DK256" s="57"/>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7"/>
      <c r="EU256" s="87"/>
      <c r="EV256" s="87"/>
      <c r="EW256" s="82">
        <f t="shared" si="2423"/>
        <v>0</v>
      </c>
      <c r="EX256" s="90">
        <f t="shared" si="2423"/>
        <v>0</v>
      </c>
      <c r="EY256" s="90">
        <f t="shared" si="2424"/>
        <v>0</v>
      </c>
      <c r="EZ256" s="90">
        <f t="shared" si="2424"/>
        <v>0</v>
      </c>
      <c r="FA256" s="173"/>
      <c r="FB256" s="87"/>
      <c r="FC256" s="88"/>
      <c r="FD256" s="88"/>
      <c r="FE256" s="88"/>
      <c r="FF256" s="133"/>
      <c r="FG256" s="87"/>
      <c r="FH256" s="87"/>
      <c r="FI256" s="87"/>
      <c r="FJ256" s="87"/>
      <c r="FK256" s="87"/>
      <c r="FL256" s="87"/>
      <c r="FM256" s="87">
        <v>12000000</v>
      </c>
      <c r="FN256" s="87">
        <v>12000000</v>
      </c>
      <c r="FO256" s="87">
        <v>12000000</v>
      </c>
      <c r="FP256" s="87"/>
      <c r="FQ256" s="87"/>
      <c r="FR256" s="87"/>
      <c r="FS256" s="87"/>
      <c r="FT256" s="87"/>
      <c r="FU256" s="87"/>
      <c r="FV256" s="87"/>
      <c r="FW256" s="87"/>
      <c r="FX256" s="87"/>
      <c r="FY256" s="87"/>
      <c r="FZ256" s="87"/>
      <c r="GA256" s="87"/>
      <c r="GB256" s="87"/>
      <c r="GC256" s="87"/>
      <c r="GD256" s="87"/>
      <c r="GE256" s="87"/>
      <c r="GF256" s="87"/>
      <c r="GG256" s="87"/>
      <c r="GH256" s="87"/>
      <c r="GI256" s="87"/>
      <c r="GJ256" s="87"/>
      <c r="GK256" s="87"/>
      <c r="GL256" s="87"/>
      <c r="GM256" s="87"/>
      <c r="GN256" s="87"/>
      <c r="GO256" s="87"/>
      <c r="GP256" s="87"/>
      <c r="GQ256" s="87"/>
      <c r="GR256" s="87"/>
      <c r="GS256" s="87"/>
      <c r="GT256" s="87"/>
      <c r="GU256" s="82">
        <f t="shared" si="2425"/>
        <v>0</v>
      </c>
      <c r="GV256" s="82">
        <f t="shared" si="2425"/>
        <v>12000000</v>
      </c>
      <c r="GW256" s="82">
        <f t="shared" si="2425"/>
        <v>12000000</v>
      </c>
      <c r="GX256" s="82">
        <f t="shared" si="2425"/>
        <v>12000000</v>
      </c>
      <c r="GY256" s="792">
        <f t="shared" si="2425"/>
        <v>0</v>
      </c>
      <c r="GZ256" s="792">
        <f t="shared" si="2426"/>
        <v>0</v>
      </c>
      <c r="HA256" s="792">
        <f t="shared" si="2427"/>
        <v>0</v>
      </c>
      <c r="HB256" s="792">
        <f t="shared" si="2428"/>
        <v>0</v>
      </c>
      <c r="HC256" s="792">
        <f t="shared" si="2429"/>
        <v>0</v>
      </c>
      <c r="HD256" s="792">
        <f t="shared" si="2430"/>
        <v>0</v>
      </c>
      <c r="HE256" s="792">
        <f t="shared" si="2431"/>
        <v>0</v>
      </c>
      <c r="HF256" s="792">
        <f t="shared" si="2432"/>
        <v>0</v>
      </c>
      <c r="HG256" s="792">
        <f t="shared" si="2433"/>
        <v>0</v>
      </c>
      <c r="HH256" s="792">
        <f>AJ256+BX256+DQ256+FJ256</f>
        <v>0</v>
      </c>
      <c r="HI256" s="792">
        <f t="shared" si="2434"/>
        <v>0</v>
      </c>
      <c r="HJ256" s="792">
        <f t="shared" si="2435"/>
        <v>0</v>
      </c>
      <c r="HK256" s="792">
        <f t="shared" si="2436"/>
        <v>12000000</v>
      </c>
      <c r="HL256" s="792">
        <f t="shared" si="2437"/>
        <v>12000000</v>
      </c>
      <c r="HM256" s="792">
        <f>AN256+CC256+DV256+FO256</f>
        <v>12000000</v>
      </c>
      <c r="HN256" s="792">
        <f t="shared" si="2438"/>
        <v>0</v>
      </c>
      <c r="HO256" s="792">
        <f t="shared" si="2439"/>
        <v>0</v>
      </c>
      <c r="HP256" s="792">
        <f t="shared" si="2440"/>
        <v>0</v>
      </c>
      <c r="HQ256" s="792">
        <f t="shared" si="2441"/>
        <v>0</v>
      </c>
      <c r="HR256" s="792">
        <f>FT256+EA256+CH256+AR256</f>
        <v>0</v>
      </c>
      <c r="HS256" s="792">
        <f t="shared" si="2442"/>
        <v>0</v>
      </c>
      <c r="HT256" s="792">
        <f t="shared" si="2443"/>
        <v>0</v>
      </c>
      <c r="HU256" s="792">
        <f t="shared" si="2444"/>
        <v>0</v>
      </c>
      <c r="HV256" s="792">
        <f t="shared" si="2445"/>
        <v>0</v>
      </c>
      <c r="HW256" s="792">
        <f t="shared" si="2446"/>
        <v>0</v>
      </c>
      <c r="HX256" s="792">
        <f t="shared" si="2447"/>
        <v>0</v>
      </c>
      <c r="HY256" s="792">
        <f t="shared" si="2448"/>
        <v>0</v>
      </c>
      <c r="HZ256" s="792">
        <f t="shared" si="2449"/>
        <v>0</v>
      </c>
      <c r="IA256" s="792">
        <f t="shared" si="2450"/>
        <v>0</v>
      </c>
      <c r="IB256" s="792">
        <f t="shared" si="2451"/>
        <v>0</v>
      </c>
      <c r="IC256" s="792">
        <f t="shared" si="2452"/>
        <v>0</v>
      </c>
      <c r="ID256" s="792">
        <f t="shared" si="2453"/>
        <v>0</v>
      </c>
      <c r="IE256" s="792">
        <f t="shared" si="2454"/>
        <v>0</v>
      </c>
      <c r="IF256" s="792">
        <f t="shared" si="2455"/>
        <v>0</v>
      </c>
      <c r="IG256" s="792">
        <f t="shared" si="2456"/>
        <v>0</v>
      </c>
      <c r="IH256" s="792">
        <f t="shared" si="2457"/>
        <v>0</v>
      </c>
      <c r="II256" s="792">
        <f t="shared" si="2458"/>
        <v>0</v>
      </c>
      <c r="IJ256" s="792">
        <f t="shared" si="2459"/>
        <v>0</v>
      </c>
      <c r="IK256" s="792">
        <f t="shared" si="2460"/>
        <v>0</v>
      </c>
      <c r="IL256" s="792">
        <f>GN256+EQ256+CY256+BH256</f>
        <v>0</v>
      </c>
      <c r="IM256" s="792">
        <f t="shared" si="2461"/>
        <v>0</v>
      </c>
      <c r="IN256" s="792">
        <f t="shared" si="2462"/>
        <v>0</v>
      </c>
      <c r="IO256" s="792"/>
      <c r="IP256" s="792"/>
      <c r="IQ256" s="792"/>
      <c r="IR256" s="792"/>
      <c r="IS256" s="792">
        <f t="shared" si="2463"/>
        <v>0</v>
      </c>
      <c r="IT256" s="792">
        <f t="shared" si="2464"/>
        <v>12000000</v>
      </c>
      <c r="IU256" s="792">
        <f t="shared" si="2465"/>
        <v>12000000</v>
      </c>
      <c r="IV256" s="792">
        <f>HC256+HH256+HM256+HR256+HW256+IB256+IG256+IL256+IQ256</f>
        <v>12000000</v>
      </c>
      <c r="IW256" s="793">
        <f t="shared" si="2466"/>
        <v>0</v>
      </c>
    </row>
    <row r="257" spans="1:257" ht="24.75" customHeight="1" x14ac:dyDescent="0.2">
      <c r="A257" s="346"/>
      <c r="B257" s="239">
        <v>15</v>
      </c>
      <c r="C257" s="344" t="s">
        <v>618</v>
      </c>
      <c r="D257" s="241"/>
      <c r="E257" s="242"/>
      <c r="F257" s="242"/>
      <c r="G257" s="243"/>
      <c r="H257" s="243"/>
      <c r="I257" s="243"/>
      <c r="J257" s="243"/>
      <c r="K257" s="243"/>
      <c r="L257" s="243"/>
      <c r="M257" s="243"/>
      <c r="N257" s="243"/>
      <c r="O257" s="243"/>
      <c r="P257" s="243"/>
      <c r="Q257" s="243"/>
      <c r="R257" s="243"/>
      <c r="S257" s="243"/>
      <c r="T257" s="243"/>
      <c r="U257" s="243"/>
      <c r="V257" s="243"/>
      <c r="W257" s="243"/>
      <c r="X257" s="243"/>
      <c r="Y257" s="246"/>
      <c r="Z257" s="243"/>
      <c r="AA257" s="243"/>
      <c r="AB257" s="243"/>
      <c r="AC257" s="200">
        <f t="shared" ref="AC257:CN257" si="2467">AC258</f>
        <v>0</v>
      </c>
      <c r="AD257" s="200">
        <f t="shared" si="2467"/>
        <v>0</v>
      </c>
      <c r="AE257" s="200">
        <f t="shared" si="2467"/>
        <v>0</v>
      </c>
      <c r="AF257" s="200">
        <f t="shared" si="2467"/>
        <v>0</v>
      </c>
      <c r="AG257" s="200">
        <f t="shared" si="2467"/>
        <v>125772000</v>
      </c>
      <c r="AH257" s="200">
        <f t="shared" si="2467"/>
        <v>125772000</v>
      </c>
      <c r="AI257" s="200">
        <f t="shared" si="2467"/>
        <v>117318662</v>
      </c>
      <c r="AJ257" s="200">
        <f t="shared" si="2467"/>
        <v>117318662</v>
      </c>
      <c r="AK257" s="200">
        <f t="shared" si="2467"/>
        <v>0</v>
      </c>
      <c r="AL257" s="200">
        <f t="shared" si="2467"/>
        <v>0</v>
      </c>
      <c r="AM257" s="200">
        <f t="shared" si="2467"/>
        <v>0</v>
      </c>
      <c r="AN257" s="200">
        <f t="shared" si="2467"/>
        <v>0</v>
      </c>
      <c r="AO257" s="200">
        <f t="shared" si="2467"/>
        <v>0</v>
      </c>
      <c r="AP257" s="200">
        <f t="shared" si="2467"/>
        <v>35000000</v>
      </c>
      <c r="AQ257" s="200">
        <f t="shared" si="2467"/>
        <v>26950000</v>
      </c>
      <c r="AR257" s="200">
        <f t="shared" si="2467"/>
        <v>26950000</v>
      </c>
      <c r="AS257" s="200">
        <f t="shared" si="2467"/>
        <v>0</v>
      </c>
      <c r="AT257" s="200">
        <f t="shared" si="2467"/>
        <v>0</v>
      </c>
      <c r="AU257" s="200">
        <f t="shared" si="2467"/>
        <v>0</v>
      </c>
      <c r="AV257" s="200">
        <f t="shared" si="2467"/>
        <v>0</v>
      </c>
      <c r="AW257" s="200">
        <f t="shared" si="2467"/>
        <v>0</v>
      </c>
      <c r="AX257" s="200">
        <f t="shared" si="2467"/>
        <v>0</v>
      </c>
      <c r="AY257" s="200">
        <f t="shared" si="2467"/>
        <v>0</v>
      </c>
      <c r="AZ257" s="200">
        <f t="shared" si="2467"/>
        <v>0</v>
      </c>
      <c r="BA257" s="200">
        <f t="shared" si="2467"/>
        <v>0</v>
      </c>
      <c r="BB257" s="200">
        <f t="shared" si="2467"/>
        <v>0</v>
      </c>
      <c r="BC257" s="200">
        <f t="shared" si="2467"/>
        <v>0</v>
      </c>
      <c r="BD257" s="200">
        <f t="shared" si="2467"/>
        <v>0</v>
      </c>
      <c r="BE257" s="200">
        <f t="shared" si="2467"/>
        <v>0</v>
      </c>
      <c r="BF257" s="200">
        <f t="shared" si="2467"/>
        <v>0</v>
      </c>
      <c r="BG257" s="200">
        <f t="shared" si="2467"/>
        <v>0</v>
      </c>
      <c r="BH257" s="200">
        <f t="shared" si="2467"/>
        <v>0</v>
      </c>
      <c r="BI257" s="200">
        <f t="shared" si="2467"/>
        <v>0</v>
      </c>
      <c r="BJ257" s="200">
        <f t="shared" si="2467"/>
        <v>0</v>
      </c>
      <c r="BK257" s="200">
        <f t="shared" si="2467"/>
        <v>0</v>
      </c>
      <c r="BL257" s="200">
        <f t="shared" si="2467"/>
        <v>0</v>
      </c>
      <c r="BM257" s="200">
        <f t="shared" si="2467"/>
        <v>125772000</v>
      </c>
      <c r="BN257" s="200">
        <f t="shared" si="2467"/>
        <v>160772000</v>
      </c>
      <c r="BO257" s="200">
        <f t="shared" si="2467"/>
        <v>144268662</v>
      </c>
      <c r="BP257" s="200">
        <f t="shared" si="2467"/>
        <v>144268662</v>
      </c>
      <c r="BQ257" s="200">
        <f t="shared" si="2467"/>
        <v>0</v>
      </c>
      <c r="BR257" s="200">
        <f t="shared" si="2467"/>
        <v>0</v>
      </c>
      <c r="BS257" s="200">
        <f t="shared" si="2467"/>
        <v>0</v>
      </c>
      <c r="BT257" s="200">
        <f t="shared" si="2467"/>
        <v>0</v>
      </c>
      <c r="BU257" s="200">
        <f t="shared" si="2467"/>
        <v>129545160</v>
      </c>
      <c r="BV257" s="200">
        <f t="shared" si="2467"/>
        <v>0</v>
      </c>
      <c r="BW257" s="200">
        <f t="shared" si="2467"/>
        <v>0</v>
      </c>
      <c r="BX257" s="200">
        <f t="shared" si="2467"/>
        <v>0</v>
      </c>
      <c r="BY257" s="200">
        <f t="shared" si="2467"/>
        <v>0</v>
      </c>
      <c r="BZ257" s="200">
        <f t="shared" si="2467"/>
        <v>0</v>
      </c>
      <c r="CA257" s="200">
        <f t="shared" si="2467"/>
        <v>129545160</v>
      </c>
      <c r="CB257" s="200">
        <f t="shared" si="2467"/>
        <v>119632000</v>
      </c>
      <c r="CC257" s="200">
        <f t="shared" si="2467"/>
        <v>119632000</v>
      </c>
      <c r="CD257" s="200">
        <f t="shared" si="2467"/>
        <v>0</v>
      </c>
      <c r="CE257" s="200">
        <f t="shared" si="2467"/>
        <v>0</v>
      </c>
      <c r="CF257" s="200">
        <f t="shared" si="2467"/>
        <v>0</v>
      </c>
      <c r="CG257" s="200">
        <f t="shared" si="2467"/>
        <v>0</v>
      </c>
      <c r="CH257" s="200">
        <f t="shared" si="2467"/>
        <v>0</v>
      </c>
      <c r="CI257" s="200">
        <f t="shared" si="2467"/>
        <v>0</v>
      </c>
      <c r="CJ257" s="200">
        <f t="shared" si="2467"/>
        <v>0</v>
      </c>
      <c r="CK257" s="200">
        <f t="shared" si="2467"/>
        <v>0</v>
      </c>
      <c r="CL257" s="200">
        <f t="shared" si="2467"/>
        <v>0</v>
      </c>
      <c r="CM257" s="200">
        <f t="shared" si="2467"/>
        <v>0</v>
      </c>
      <c r="CN257" s="200">
        <f t="shared" si="2467"/>
        <v>0</v>
      </c>
      <c r="CO257" s="200">
        <f t="shared" ref="CO257:EV257" si="2468">CO258</f>
        <v>0</v>
      </c>
      <c r="CP257" s="200">
        <f t="shared" si="2468"/>
        <v>0</v>
      </c>
      <c r="CQ257" s="200">
        <f t="shared" si="2468"/>
        <v>0</v>
      </c>
      <c r="CR257" s="200">
        <f t="shared" si="2468"/>
        <v>0</v>
      </c>
      <c r="CS257" s="200">
        <f t="shared" si="2468"/>
        <v>0</v>
      </c>
      <c r="CT257" s="200">
        <f t="shared" si="2468"/>
        <v>0</v>
      </c>
      <c r="CU257" s="200">
        <f t="shared" si="2468"/>
        <v>0</v>
      </c>
      <c r="CV257" s="200">
        <f t="shared" si="2468"/>
        <v>0</v>
      </c>
      <c r="CW257" s="200">
        <f t="shared" si="2468"/>
        <v>0</v>
      </c>
      <c r="CX257" s="200">
        <f t="shared" si="2468"/>
        <v>0</v>
      </c>
      <c r="CY257" s="200">
        <f t="shared" si="2468"/>
        <v>0</v>
      </c>
      <c r="CZ257" s="200">
        <f t="shared" si="2468"/>
        <v>0</v>
      </c>
      <c r="DA257" s="200">
        <f t="shared" si="2468"/>
        <v>0</v>
      </c>
      <c r="DB257" s="200">
        <f t="shared" si="2468"/>
        <v>0</v>
      </c>
      <c r="DC257" s="200">
        <f t="shared" si="2468"/>
        <v>0</v>
      </c>
      <c r="DD257" s="200">
        <f t="shared" si="2468"/>
        <v>0</v>
      </c>
      <c r="DE257" s="200">
        <f t="shared" si="2468"/>
        <v>129545160</v>
      </c>
      <c r="DF257" s="200">
        <f t="shared" si="2468"/>
        <v>129545160</v>
      </c>
      <c r="DG257" s="200">
        <f t="shared" si="2468"/>
        <v>119632000</v>
      </c>
      <c r="DH257" s="200">
        <f t="shared" si="2468"/>
        <v>119632000</v>
      </c>
      <c r="DI257" s="200">
        <f t="shared" si="2468"/>
        <v>0</v>
      </c>
      <c r="DJ257" s="200">
        <f t="shared" si="2468"/>
        <v>0</v>
      </c>
      <c r="DK257" s="200">
        <f t="shared" si="2468"/>
        <v>0</v>
      </c>
      <c r="DL257" s="200">
        <f t="shared" si="2468"/>
        <v>0</v>
      </c>
      <c r="DM257" s="200">
        <f t="shared" si="2468"/>
        <v>0</v>
      </c>
      <c r="DN257" s="200">
        <f t="shared" si="2468"/>
        <v>133431514.8</v>
      </c>
      <c r="DO257" s="200">
        <f t="shared" si="2468"/>
        <v>0</v>
      </c>
      <c r="DP257" s="200">
        <f t="shared" si="2468"/>
        <v>0</v>
      </c>
      <c r="DQ257" s="200">
        <f t="shared" si="2468"/>
        <v>0</v>
      </c>
      <c r="DR257" s="200">
        <f t="shared" si="2468"/>
        <v>0</v>
      </c>
      <c r="DS257" s="200">
        <f t="shared" si="2468"/>
        <v>0</v>
      </c>
      <c r="DT257" s="200">
        <f t="shared" si="2468"/>
        <v>27396240</v>
      </c>
      <c r="DU257" s="200">
        <f t="shared" si="2468"/>
        <v>27396240</v>
      </c>
      <c r="DV257" s="200">
        <f t="shared" si="2468"/>
        <v>27396240</v>
      </c>
      <c r="DW257" s="200">
        <f t="shared" si="2468"/>
        <v>0</v>
      </c>
      <c r="DX257" s="200">
        <f t="shared" si="2468"/>
        <v>0</v>
      </c>
      <c r="DY257" s="200">
        <f t="shared" si="2468"/>
        <v>130000000</v>
      </c>
      <c r="DZ257" s="200">
        <f t="shared" si="2468"/>
        <v>116701760</v>
      </c>
      <c r="EA257" s="200">
        <f t="shared" si="2468"/>
        <v>116701760</v>
      </c>
      <c r="EB257" s="200">
        <f t="shared" si="2468"/>
        <v>0</v>
      </c>
      <c r="EC257" s="200">
        <f t="shared" si="2468"/>
        <v>0</v>
      </c>
      <c r="ED257" s="200">
        <f t="shared" si="2468"/>
        <v>0</v>
      </c>
      <c r="EE257" s="200">
        <f t="shared" si="2468"/>
        <v>0</v>
      </c>
      <c r="EF257" s="200">
        <f t="shared" si="2468"/>
        <v>0</v>
      </c>
      <c r="EG257" s="200">
        <f t="shared" si="2468"/>
        <v>0</v>
      </c>
      <c r="EH257" s="200">
        <f t="shared" si="2468"/>
        <v>0</v>
      </c>
      <c r="EI257" s="200">
        <f t="shared" si="2468"/>
        <v>0</v>
      </c>
      <c r="EJ257" s="200">
        <f t="shared" si="2468"/>
        <v>0</v>
      </c>
      <c r="EK257" s="200">
        <f t="shared" si="2468"/>
        <v>0</v>
      </c>
      <c r="EL257" s="200">
        <f t="shared" si="2468"/>
        <v>0</v>
      </c>
      <c r="EM257" s="200">
        <f t="shared" si="2468"/>
        <v>0</v>
      </c>
      <c r="EN257" s="200">
        <f t="shared" si="2468"/>
        <v>0</v>
      </c>
      <c r="EO257" s="200">
        <f t="shared" si="2468"/>
        <v>0</v>
      </c>
      <c r="EP257" s="200">
        <f t="shared" si="2468"/>
        <v>0</v>
      </c>
      <c r="EQ257" s="200">
        <f t="shared" si="2468"/>
        <v>0</v>
      </c>
      <c r="ER257" s="200">
        <f t="shared" si="2468"/>
        <v>0</v>
      </c>
      <c r="ES257" s="200">
        <f t="shared" si="2468"/>
        <v>0</v>
      </c>
      <c r="ET257" s="200">
        <f t="shared" si="2468"/>
        <v>0</v>
      </c>
      <c r="EU257" s="200">
        <f t="shared" si="2468"/>
        <v>0</v>
      </c>
      <c r="EV257" s="200">
        <f t="shared" si="2468"/>
        <v>0</v>
      </c>
      <c r="EW257" s="200">
        <f t="shared" ref="EW257" si="2469">EW258</f>
        <v>133431514.8</v>
      </c>
      <c r="EX257" s="200">
        <f t="shared" ref="EX257:IW257" si="2470">EX258</f>
        <v>157396240</v>
      </c>
      <c r="EY257" s="200">
        <f t="shared" si="2470"/>
        <v>144098000</v>
      </c>
      <c r="EZ257" s="200">
        <f t="shared" si="2470"/>
        <v>144098000</v>
      </c>
      <c r="FA257" s="200">
        <f t="shared" si="2470"/>
        <v>0</v>
      </c>
      <c r="FB257" s="200">
        <f t="shared" si="2470"/>
        <v>0</v>
      </c>
      <c r="FC257" s="200">
        <f t="shared" si="2470"/>
        <v>0</v>
      </c>
      <c r="FD257" s="200">
        <f t="shared" si="2470"/>
        <v>0</v>
      </c>
      <c r="FE257" s="200">
        <f t="shared" si="2470"/>
        <v>0</v>
      </c>
      <c r="FF257" s="200">
        <f t="shared" si="2470"/>
        <v>0</v>
      </c>
      <c r="FG257" s="200">
        <f t="shared" si="2470"/>
        <v>137434460.24399999</v>
      </c>
      <c r="FH257" s="200">
        <f t="shared" si="2470"/>
        <v>0</v>
      </c>
      <c r="FI257" s="200">
        <f t="shared" si="2470"/>
        <v>0</v>
      </c>
      <c r="FJ257" s="200">
        <f t="shared" si="2470"/>
        <v>0</v>
      </c>
      <c r="FK257" s="200">
        <f t="shared" si="2470"/>
        <v>0</v>
      </c>
      <c r="FL257" s="200">
        <f t="shared" si="2470"/>
        <v>0</v>
      </c>
      <c r="FM257" s="200">
        <f t="shared" si="2470"/>
        <v>0</v>
      </c>
      <c r="FN257" s="200">
        <f t="shared" si="2470"/>
        <v>0</v>
      </c>
      <c r="FO257" s="200">
        <f t="shared" si="2470"/>
        <v>0</v>
      </c>
      <c r="FP257" s="200">
        <f t="shared" si="2470"/>
        <v>0</v>
      </c>
      <c r="FQ257" s="200">
        <f t="shared" si="2470"/>
        <v>0</v>
      </c>
      <c r="FR257" s="200">
        <f t="shared" si="2470"/>
        <v>150000000</v>
      </c>
      <c r="FS257" s="200">
        <f t="shared" si="2470"/>
        <v>146800866</v>
      </c>
      <c r="FT257" s="200">
        <f t="shared" si="2470"/>
        <v>146800866</v>
      </c>
      <c r="FU257" s="200">
        <f t="shared" si="2470"/>
        <v>0</v>
      </c>
      <c r="FV257" s="200">
        <f t="shared" si="2470"/>
        <v>0</v>
      </c>
      <c r="FW257" s="200">
        <f t="shared" si="2470"/>
        <v>0</v>
      </c>
      <c r="FX257" s="200">
        <f t="shared" si="2470"/>
        <v>0</v>
      </c>
      <c r="FY257" s="200">
        <f t="shared" si="2470"/>
        <v>0</v>
      </c>
      <c r="FZ257" s="200">
        <f t="shared" si="2470"/>
        <v>0</v>
      </c>
      <c r="GA257" s="200">
        <f t="shared" si="2470"/>
        <v>0</v>
      </c>
      <c r="GB257" s="200">
        <f t="shared" si="2470"/>
        <v>0</v>
      </c>
      <c r="GC257" s="200">
        <f t="shared" si="2470"/>
        <v>0</v>
      </c>
      <c r="GD257" s="200">
        <f t="shared" si="2470"/>
        <v>0</v>
      </c>
      <c r="GE257" s="200">
        <f t="shared" si="2470"/>
        <v>0</v>
      </c>
      <c r="GF257" s="200">
        <f t="shared" si="2470"/>
        <v>0</v>
      </c>
      <c r="GG257" s="200">
        <f t="shared" si="2470"/>
        <v>0</v>
      </c>
      <c r="GH257" s="200">
        <f t="shared" si="2470"/>
        <v>0</v>
      </c>
      <c r="GI257" s="200">
        <f t="shared" si="2470"/>
        <v>0</v>
      </c>
      <c r="GJ257" s="200">
        <f t="shared" si="2470"/>
        <v>0</v>
      </c>
      <c r="GK257" s="200">
        <f t="shared" si="2470"/>
        <v>0</v>
      </c>
      <c r="GL257" s="200">
        <f t="shared" si="2470"/>
        <v>0</v>
      </c>
      <c r="GM257" s="200">
        <f t="shared" si="2470"/>
        <v>0</v>
      </c>
      <c r="GN257" s="200">
        <f t="shared" si="2470"/>
        <v>0</v>
      </c>
      <c r="GO257" s="200">
        <f t="shared" si="2470"/>
        <v>0</v>
      </c>
      <c r="GP257" s="200">
        <f t="shared" si="2470"/>
        <v>0</v>
      </c>
      <c r="GQ257" s="200">
        <f t="shared" si="2470"/>
        <v>0</v>
      </c>
      <c r="GR257" s="200">
        <f t="shared" si="2470"/>
        <v>0</v>
      </c>
      <c r="GS257" s="200">
        <f t="shared" si="2470"/>
        <v>0</v>
      </c>
      <c r="GT257" s="200">
        <f t="shared" si="2470"/>
        <v>0</v>
      </c>
      <c r="GU257" s="200">
        <f t="shared" si="2470"/>
        <v>137434460.24399999</v>
      </c>
      <c r="GV257" s="200">
        <f t="shared" si="2470"/>
        <v>150000000</v>
      </c>
      <c r="GW257" s="200">
        <f t="shared" si="2470"/>
        <v>146800866</v>
      </c>
      <c r="GX257" s="200">
        <f t="shared" si="2470"/>
        <v>146800866</v>
      </c>
      <c r="GY257" s="970">
        <f t="shared" si="2470"/>
        <v>0</v>
      </c>
      <c r="GZ257" s="200">
        <f t="shared" si="2470"/>
        <v>0</v>
      </c>
      <c r="HA257" s="200">
        <f t="shared" si="2470"/>
        <v>0</v>
      </c>
      <c r="HB257" s="200">
        <f t="shared" si="2470"/>
        <v>0</v>
      </c>
      <c r="HC257" s="200">
        <f t="shared" si="2470"/>
        <v>0</v>
      </c>
      <c r="HD257" s="200">
        <f t="shared" si="2470"/>
        <v>0</v>
      </c>
      <c r="HE257" s="200">
        <f t="shared" si="2470"/>
        <v>526183135.04400003</v>
      </c>
      <c r="HF257" s="200">
        <f t="shared" si="2470"/>
        <v>125772000</v>
      </c>
      <c r="HG257" s="200">
        <f t="shared" si="2470"/>
        <v>117318662</v>
      </c>
      <c r="HH257" s="200">
        <f t="shared" si="2470"/>
        <v>117318662</v>
      </c>
      <c r="HI257" s="200">
        <f t="shared" si="2470"/>
        <v>0</v>
      </c>
      <c r="HJ257" s="200">
        <f t="shared" si="2470"/>
        <v>0</v>
      </c>
      <c r="HK257" s="200">
        <f t="shared" si="2470"/>
        <v>156941400</v>
      </c>
      <c r="HL257" s="200">
        <f t="shared" si="2470"/>
        <v>147028240</v>
      </c>
      <c r="HM257" s="200">
        <f t="shared" si="2470"/>
        <v>147028240</v>
      </c>
      <c r="HN257" s="200">
        <f t="shared" si="2470"/>
        <v>0</v>
      </c>
      <c r="HO257" s="200">
        <f t="shared" si="2470"/>
        <v>0</v>
      </c>
      <c r="HP257" s="200">
        <f t="shared" si="2470"/>
        <v>315000000</v>
      </c>
      <c r="HQ257" s="200">
        <f t="shared" si="2470"/>
        <v>290452626</v>
      </c>
      <c r="HR257" s="200">
        <f t="shared" si="2470"/>
        <v>290452626</v>
      </c>
      <c r="HS257" s="200">
        <f t="shared" si="2470"/>
        <v>0</v>
      </c>
      <c r="HT257" s="200">
        <f t="shared" si="2470"/>
        <v>0</v>
      </c>
      <c r="HU257" s="200">
        <f t="shared" si="2470"/>
        <v>0</v>
      </c>
      <c r="HV257" s="200">
        <f t="shared" si="2470"/>
        <v>0</v>
      </c>
      <c r="HW257" s="200">
        <f t="shared" si="2470"/>
        <v>0</v>
      </c>
      <c r="HX257" s="200">
        <f t="shared" si="2470"/>
        <v>0</v>
      </c>
      <c r="HY257" s="200">
        <f t="shared" si="2470"/>
        <v>0</v>
      </c>
      <c r="HZ257" s="200">
        <f t="shared" si="2470"/>
        <v>0</v>
      </c>
      <c r="IA257" s="200">
        <f t="shared" si="2470"/>
        <v>0</v>
      </c>
      <c r="IB257" s="200">
        <f t="shared" si="2470"/>
        <v>0</v>
      </c>
      <c r="IC257" s="200">
        <f t="shared" si="2470"/>
        <v>0</v>
      </c>
      <c r="ID257" s="200">
        <f t="shared" si="2470"/>
        <v>0</v>
      </c>
      <c r="IE257" s="200">
        <f t="shared" si="2470"/>
        <v>0</v>
      </c>
      <c r="IF257" s="200">
        <f t="shared" si="2470"/>
        <v>0</v>
      </c>
      <c r="IG257" s="200">
        <f t="shared" si="2470"/>
        <v>0</v>
      </c>
      <c r="IH257" s="200">
        <f t="shared" si="2470"/>
        <v>0</v>
      </c>
      <c r="II257" s="200">
        <f t="shared" si="2470"/>
        <v>0</v>
      </c>
      <c r="IJ257" s="200">
        <f t="shared" si="2470"/>
        <v>0</v>
      </c>
      <c r="IK257" s="200">
        <f t="shared" si="2470"/>
        <v>0</v>
      </c>
      <c r="IL257" s="200">
        <f t="shared" si="2470"/>
        <v>0</v>
      </c>
      <c r="IM257" s="200">
        <f t="shared" si="2470"/>
        <v>0</v>
      </c>
      <c r="IN257" s="200">
        <f t="shared" si="2470"/>
        <v>0</v>
      </c>
      <c r="IO257" s="200">
        <f t="shared" si="2470"/>
        <v>0</v>
      </c>
      <c r="IP257" s="200">
        <f t="shared" si="2470"/>
        <v>0</v>
      </c>
      <c r="IQ257" s="200">
        <f t="shared" si="2470"/>
        <v>0</v>
      </c>
      <c r="IR257" s="200">
        <f t="shared" si="2470"/>
        <v>0</v>
      </c>
      <c r="IS257" s="200">
        <f t="shared" si="2470"/>
        <v>526183135.04400003</v>
      </c>
      <c r="IT257" s="200">
        <f t="shared" si="2470"/>
        <v>597713400</v>
      </c>
      <c r="IU257" s="200">
        <f t="shared" si="2470"/>
        <v>554799528</v>
      </c>
      <c r="IV257" s="200">
        <f t="shared" si="2470"/>
        <v>554799528</v>
      </c>
      <c r="IW257" s="200">
        <f t="shared" si="2470"/>
        <v>0</v>
      </c>
    </row>
    <row r="258" spans="1:257" ht="24.75" customHeight="1" x14ac:dyDescent="0.2">
      <c r="A258" s="346"/>
      <c r="B258" s="343"/>
      <c r="C258" s="252">
        <v>55</v>
      </c>
      <c r="D258" s="253" t="s">
        <v>619</v>
      </c>
      <c r="E258" s="256"/>
      <c r="F258" s="256"/>
      <c r="G258" s="255"/>
      <c r="H258" s="255"/>
      <c r="I258" s="255"/>
      <c r="J258" s="255"/>
      <c r="K258" s="255"/>
      <c r="L258" s="255"/>
      <c r="M258" s="255"/>
      <c r="N258" s="255"/>
      <c r="O258" s="255"/>
      <c r="P258" s="255"/>
      <c r="Q258" s="255"/>
      <c r="R258" s="255"/>
      <c r="S258" s="255"/>
      <c r="T258" s="255"/>
      <c r="U258" s="255"/>
      <c r="V258" s="255"/>
      <c r="W258" s="255"/>
      <c r="X258" s="255"/>
      <c r="Y258" s="312"/>
      <c r="Z258" s="255"/>
      <c r="AA258" s="255"/>
      <c r="AB258" s="255"/>
      <c r="AC258" s="38">
        <f t="shared" ref="AC258:BL258" si="2471">SUM(AC259:AC261)</f>
        <v>0</v>
      </c>
      <c r="AD258" s="38">
        <f t="shared" si="2471"/>
        <v>0</v>
      </c>
      <c r="AE258" s="38">
        <f t="shared" si="2471"/>
        <v>0</v>
      </c>
      <c r="AF258" s="38">
        <f t="shared" si="2471"/>
        <v>0</v>
      </c>
      <c r="AG258" s="38">
        <f t="shared" si="2471"/>
        <v>125772000</v>
      </c>
      <c r="AH258" s="38">
        <f t="shared" si="2471"/>
        <v>125772000</v>
      </c>
      <c r="AI258" s="38">
        <f t="shared" si="2471"/>
        <v>117318662</v>
      </c>
      <c r="AJ258" s="38">
        <f t="shared" si="2471"/>
        <v>117318662</v>
      </c>
      <c r="AK258" s="38">
        <f t="shared" si="2471"/>
        <v>0</v>
      </c>
      <c r="AL258" s="38">
        <f t="shared" si="2471"/>
        <v>0</v>
      </c>
      <c r="AM258" s="38">
        <f t="shared" si="2471"/>
        <v>0</v>
      </c>
      <c r="AN258" s="38">
        <f t="shared" si="2471"/>
        <v>0</v>
      </c>
      <c r="AO258" s="38">
        <f t="shared" si="2471"/>
        <v>0</v>
      </c>
      <c r="AP258" s="38">
        <f t="shared" si="2471"/>
        <v>35000000</v>
      </c>
      <c r="AQ258" s="38">
        <f t="shared" si="2471"/>
        <v>26950000</v>
      </c>
      <c r="AR258" s="38">
        <f t="shared" si="2471"/>
        <v>26950000</v>
      </c>
      <c r="AS258" s="38">
        <f t="shared" si="2471"/>
        <v>0</v>
      </c>
      <c r="AT258" s="38">
        <f t="shared" si="2471"/>
        <v>0</v>
      </c>
      <c r="AU258" s="38">
        <f t="shared" si="2471"/>
        <v>0</v>
      </c>
      <c r="AV258" s="38">
        <f t="shared" si="2471"/>
        <v>0</v>
      </c>
      <c r="AW258" s="38">
        <f t="shared" si="2471"/>
        <v>0</v>
      </c>
      <c r="AX258" s="38">
        <f t="shared" si="2471"/>
        <v>0</v>
      </c>
      <c r="AY258" s="38">
        <f t="shared" si="2471"/>
        <v>0</v>
      </c>
      <c r="AZ258" s="38">
        <f t="shared" si="2471"/>
        <v>0</v>
      </c>
      <c r="BA258" s="38">
        <f t="shared" si="2471"/>
        <v>0</v>
      </c>
      <c r="BB258" s="38">
        <f t="shared" si="2471"/>
        <v>0</v>
      </c>
      <c r="BC258" s="38">
        <f t="shared" si="2471"/>
        <v>0</v>
      </c>
      <c r="BD258" s="38">
        <f t="shared" si="2471"/>
        <v>0</v>
      </c>
      <c r="BE258" s="38">
        <f t="shared" si="2471"/>
        <v>0</v>
      </c>
      <c r="BF258" s="38">
        <f t="shared" si="2471"/>
        <v>0</v>
      </c>
      <c r="BG258" s="38">
        <f t="shared" si="2471"/>
        <v>0</v>
      </c>
      <c r="BH258" s="38">
        <f t="shared" si="2471"/>
        <v>0</v>
      </c>
      <c r="BI258" s="38">
        <f t="shared" si="2471"/>
        <v>0</v>
      </c>
      <c r="BJ258" s="38">
        <f t="shared" si="2471"/>
        <v>0</v>
      </c>
      <c r="BK258" s="38">
        <f t="shared" si="2471"/>
        <v>0</v>
      </c>
      <c r="BL258" s="38">
        <f t="shared" si="2471"/>
        <v>0</v>
      </c>
      <c r="BM258" s="38">
        <f t="shared" ref="BM258:DX258" si="2472">SUM(BM259:BM261)</f>
        <v>125772000</v>
      </c>
      <c r="BN258" s="38">
        <f t="shared" si="2472"/>
        <v>160772000</v>
      </c>
      <c r="BO258" s="38">
        <f t="shared" si="2472"/>
        <v>144268662</v>
      </c>
      <c r="BP258" s="38">
        <f t="shared" si="2472"/>
        <v>144268662</v>
      </c>
      <c r="BQ258" s="38">
        <f t="shared" si="2472"/>
        <v>0</v>
      </c>
      <c r="BR258" s="38">
        <f t="shared" si="2472"/>
        <v>0</v>
      </c>
      <c r="BS258" s="38">
        <f t="shared" si="2472"/>
        <v>0</v>
      </c>
      <c r="BT258" s="38">
        <f t="shared" si="2472"/>
        <v>0</v>
      </c>
      <c r="BU258" s="38">
        <f t="shared" si="2472"/>
        <v>129545160</v>
      </c>
      <c r="BV258" s="38">
        <f t="shared" si="2472"/>
        <v>0</v>
      </c>
      <c r="BW258" s="38">
        <f t="shared" si="2472"/>
        <v>0</v>
      </c>
      <c r="BX258" s="38">
        <f t="shared" si="2472"/>
        <v>0</v>
      </c>
      <c r="BY258" s="38">
        <f t="shared" si="2472"/>
        <v>0</v>
      </c>
      <c r="BZ258" s="38">
        <f t="shared" si="2472"/>
        <v>0</v>
      </c>
      <c r="CA258" s="38">
        <f t="shared" si="2472"/>
        <v>129545160</v>
      </c>
      <c r="CB258" s="38">
        <f t="shared" si="2472"/>
        <v>119632000</v>
      </c>
      <c r="CC258" s="38">
        <f t="shared" si="2472"/>
        <v>119632000</v>
      </c>
      <c r="CD258" s="38">
        <f t="shared" si="2472"/>
        <v>0</v>
      </c>
      <c r="CE258" s="38">
        <f t="shared" si="2472"/>
        <v>0</v>
      </c>
      <c r="CF258" s="38">
        <f t="shared" si="2472"/>
        <v>0</v>
      </c>
      <c r="CG258" s="38">
        <f t="shared" si="2472"/>
        <v>0</v>
      </c>
      <c r="CH258" s="38">
        <f t="shared" si="2472"/>
        <v>0</v>
      </c>
      <c r="CI258" s="38">
        <f t="shared" si="2472"/>
        <v>0</v>
      </c>
      <c r="CJ258" s="38">
        <f t="shared" si="2472"/>
        <v>0</v>
      </c>
      <c r="CK258" s="38">
        <f t="shared" si="2472"/>
        <v>0</v>
      </c>
      <c r="CL258" s="38">
        <f t="shared" si="2472"/>
        <v>0</v>
      </c>
      <c r="CM258" s="38">
        <f t="shared" si="2472"/>
        <v>0</v>
      </c>
      <c r="CN258" s="38">
        <f t="shared" si="2472"/>
        <v>0</v>
      </c>
      <c r="CO258" s="38">
        <f t="shared" si="2472"/>
        <v>0</v>
      </c>
      <c r="CP258" s="38">
        <f t="shared" si="2472"/>
        <v>0</v>
      </c>
      <c r="CQ258" s="38">
        <f t="shared" si="2472"/>
        <v>0</v>
      </c>
      <c r="CR258" s="38">
        <f t="shared" si="2472"/>
        <v>0</v>
      </c>
      <c r="CS258" s="38">
        <f t="shared" si="2472"/>
        <v>0</v>
      </c>
      <c r="CT258" s="38">
        <f t="shared" si="2472"/>
        <v>0</v>
      </c>
      <c r="CU258" s="38">
        <f t="shared" si="2472"/>
        <v>0</v>
      </c>
      <c r="CV258" s="38">
        <f t="shared" si="2472"/>
        <v>0</v>
      </c>
      <c r="CW258" s="38">
        <f t="shared" si="2472"/>
        <v>0</v>
      </c>
      <c r="CX258" s="38">
        <f t="shared" si="2472"/>
        <v>0</v>
      </c>
      <c r="CY258" s="38">
        <f t="shared" si="2472"/>
        <v>0</v>
      </c>
      <c r="CZ258" s="38">
        <f t="shared" si="2472"/>
        <v>0</v>
      </c>
      <c r="DA258" s="38">
        <f t="shared" si="2472"/>
        <v>0</v>
      </c>
      <c r="DB258" s="38">
        <f t="shared" si="2472"/>
        <v>0</v>
      </c>
      <c r="DC258" s="38">
        <f t="shared" si="2472"/>
        <v>0</v>
      </c>
      <c r="DD258" s="38">
        <f t="shared" si="2472"/>
        <v>0</v>
      </c>
      <c r="DE258" s="38">
        <f t="shared" si="2472"/>
        <v>129545160</v>
      </c>
      <c r="DF258" s="38">
        <f t="shared" si="2472"/>
        <v>129545160</v>
      </c>
      <c r="DG258" s="38">
        <f t="shared" si="2472"/>
        <v>119632000</v>
      </c>
      <c r="DH258" s="38">
        <f t="shared" si="2472"/>
        <v>119632000</v>
      </c>
      <c r="DI258" s="38">
        <f t="shared" si="2472"/>
        <v>0</v>
      </c>
      <c r="DJ258" s="38">
        <f t="shared" si="2472"/>
        <v>0</v>
      </c>
      <c r="DK258" s="38">
        <f t="shared" si="2472"/>
        <v>0</v>
      </c>
      <c r="DL258" s="38">
        <f t="shared" si="2472"/>
        <v>0</v>
      </c>
      <c r="DM258" s="38">
        <f t="shared" si="2472"/>
        <v>0</v>
      </c>
      <c r="DN258" s="38">
        <f t="shared" si="2472"/>
        <v>133431514.8</v>
      </c>
      <c r="DO258" s="38">
        <f t="shared" si="2472"/>
        <v>0</v>
      </c>
      <c r="DP258" s="38">
        <f t="shared" si="2472"/>
        <v>0</v>
      </c>
      <c r="DQ258" s="38">
        <f t="shared" si="2472"/>
        <v>0</v>
      </c>
      <c r="DR258" s="38">
        <f t="shared" si="2472"/>
        <v>0</v>
      </c>
      <c r="DS258" s="38">
        <f t="shared" si="2472"/>
        <v>0</v>
      </c>
      <c r="DT258" s="38">
        <f t="shared" si="2472"/>
        <v>27396240</v>
      </c>
      <c r="DU258" s="38">
        <f t="shared" si="2472"/>
        <v>27396240</v>
      </c>
      <c r="DV258" s="38">
        <f t="shared" si="2472"/>
        <v>27396240</v>
      </c>
      <c r="DW258" s="38">
        <f t="shared" si="2472"/>
        <v>0</v>
      </c>
      <c r="DX258" s="38">
        <f t="shared" si="2472"/>
        <v>0</v>
      </c>
      <c r="DY258" s="38">
        <f t="shared" ref="DY258:EW258" si="2473">SUM(DY259:DY261)</f>
        <v>130000000</v>
      </c>
      <c r="DZ258" s="38">
        <f t="shared" si="2473"/>
        <v>116701760</v>
      </c>
      <c r="EA258" s="38">
        <f t="shared" si="2473"/>
        <v>116701760</v>
      </c>
      <c r="EB258" s="38">
        <f t="shared" si="2473"/>
        <v>0</v>
      </c>
      <c r="EC258" s="38">
        <f t="shared" si="2473"/>
        <v>0</v>
      </c>
      <c r="ED258" s="38">
        <f t="shared" si="2473"/>
        <v>0</v>
      </c>
      <c r="EE258" s="38">
        <f t="shared" si="2473"/>
        <v>0</v>
      </c>
      <c r="EF258" s="38">
        <f t="shared" si="2473"/>
        <v>0</v>
      </c>
      <c r="EG258" s="38">
        <f t="shared" si="2473"/>
        <v>0</v>
      </c>
      <c r="EH258" s="38">
        <f t="shared" si="2473"/>
        <v>0</v>
      </c>
      <c r="EI258" s="38">
        <f t="shared" si="2473"/>
        <v>0</v>
      </c>
      <c r="EJ258" s="38">
        <f t="shared" si="2473"/>
        <v>0</v>
      </c>
      <c r="EK258" s="38">
        <f t="shared" si="2473"/>
        <v>0</v>
      </c>
      <c r="EL258" s="38">
        <f t="shared" si="2473"/>
        <v>0</v>
      </c>
      <c r="EM258" s="38">
        <f t="shared" si="2473"/>
        <v>0</v>
      </c>
      <c r="EN258" s="38">
        <f t="shared" si="2473"/>
        <v>0</v>
      </c>
      <c r="EO258" s="38">
        <f t="shared" si="2473"/>
        <v>0</v>
      </c>
      <c r="EP258" s="38">
        <f t="shared" si="2473"/>
        <v>0</v>
      </c>
      <c r="EQ258" s="38">
        <f t="shared" si="2473"/>
        <v>0</v>
      </c>
      <c r="ER258" s="38">
        <f t="shared" si="2473"/>
        <v>0</v>
      </c>
      <c r="ES258" s="38">
        <f t="shared" si="2473"/>
        <v>0</v>
      </c>
      <c r="ET258" s="38">
        <f t="shared" si="2473"/>
        <v>0</v>
      </c>
      <c r="EU258" s="38">
        <f t="shared" si="2473"/>
        <v>0</v>
      </c>
      <c r="EV258" s="38">
        <f t="shared" si="2473"/>
        <v>0</v>
      </c>
      <c r="EW258" s="38">
        <f t="shared" si="2473"/>
        <v>133431514.8</v>
      </c>
      <c r="EX258" s="38">
        <f t="shared" ref="EX258:GY258" si="2474">SUM(EX259:EX261)</f>
        <v>157396240</v>
      </c>
      <c r="EY258" s="38">
        <f t="shared" si="2474"/>
        <v>144098000</v>
      </c>
      <c r="EZ258" s="38">
        <f t="shared" si="2474"/>
        <v>144098000</v>
      </c>
      <c r="FA258" s="38">
        <f t="shared" si="2474"/>
        <v>0</v>
      </c>
      <c r="FB258" s="38">
        <f t="shared" si="2474"/>
        <v>0</v>
      </c>
      <c r="FC258" s="38">
        <f t="shared" si="2474"/>
        <v>0</v>
      </c>
      <c r="FD258" s="38">
        <f t="shared" si="2474"/>
        <v>0</v>
      </c>
      <c r="FE258" s="38">
        <f t="shared" si="2474"/>
        <v>0</v>
      </c>
      <c r="FF258" s="38">
        <f t="shared" si="2474"/>
        <v>0</v>
      </c>
      <c r="FG258" s="38">
        <f t="shared" si="2474"/>
        <v>137434460.24399999</v>
      </c>
      <c r="FH258" s="38">
        <f t="shared" si="2474"/>
        <v>0</v>
      </c>
      <c r="FI258" s="38">
        <f t="shared" si="2474"/>
        <v>0</v>
      </c>
      <c r="FJ258" s="38">
        <f t="shared" si="2474"/>
        <v>0</v>
      </c>
      <c r="FK258" s="38">
        <f t="shared" si="2474"/>
        <v>0</v>
      </c>
      <c r="FL258" s="38">
        <f t="shared" si="2474"/>
        <v>0</v>
      </c>
      <c r="FM258" s="38">
        <f t="shared" si="2474"/>
        <v>0</v>
      </c>
      <c r="FN258" s="38">
        <f t="shared" si="2474"/>
        <v>0</v>
      </c>
      <c r="FO258" s="38">
        <f t="shared" si="2474"/>
        <v>0</v>
      </c>
      <c r="FP258" s="38">
        <f t="shared" si="2474"/>
        <v>0</v>
      </c>
      <c r="FQ258" s="38">
        <f t="shared" si="2474"/>
        <v>0</v>
      </c>
      <c r="FR258" s="38">
        <f t="shared" si="2474"/>
        <v>150000000</v>
      </c>
      <c r="FS258" s="38">
        <f t="shared" si="2474"/>
        <v>146800866</v>
      </c>
      <c r="FT258" s="38">
        <f t="shared" si="2474"/>
        <v>146800866</v>
      </c>
      <c r="FU258" s="38">
        <f t="shared" si="2474"/>
        <v>0</v>
      </c>
      <c r="FV258" s="38">
        <f t="shared" si="2474"/>
        <v>0</v>
      </c>
      <c r="FW258" s="38">
        <f t="shared" si="2474"/>
        <v>0</v>
      </c>
      <c r="FX258" s="38">
        <f t="shared" si="2474"/>
        <v>0</v>
      </c>
      <c r="FY258" s="38">
        <f t="shared" si="2474"/>
        <v>0</v>
      </c>
      <c r="FZ258" s="38">
        <f t="shared" si="2474"/>
        <v>0</v>
      </c>
      <c r="GA258" s="38">
        <f t="shared" si="2474"/>
        <v>0</v>
      </c>
      <c r="GB258" s="38">
        <f t="shared" si="2474"/>
        <v>0</v>
      </c>
      <c r="GC258" s="38">
        <f t="shared" si="2474"/>
        <v>0</v>
      </c>
      <c r="GD258" s="38">
        <f t="shared" si="2474"/>
        <v>0</v>
      </c>
      <c r="GE258" s="38">
        <f t="shared" si="2474"/>
        <v>0</v>
      </c>
      <c r="GF258" s="38">
        <f t="shared" si="2474"/>
        <v>0</v>
      </c>
      <c r="GG258" s="38">
        <f t="shared" si="2474"/>
        <v>0</v>
      </c>
      <c r="GH258" s="38">
        <f t="shared" si="2474"/>
        <v>0</v>
      </c>
      <c r="GI258" s="38">
        <f t="shared" si="2474"/>
        <v>0</v>
      </c>
      <c r="GJ258" s="38">
        <f t="shared" si="2474"/>
        <v>0</v>
      </c>
      <c r="GK258" s="38">
        <f t="shared" si="2474"/>
        <v>0</v>
      </c>
      <c r="GL258" s="38">
        <f t="shared" si="2474"/>
        <v>0</v>
      </c>
      <c r="GM258" s="38">
        <f t="shared" si="2474"/>
        <v>0</v>
      </c>
      <c r="GN258" s="38">
        <f t="shared" si="2474"/>
        <v>0</v>
      </c>
      <c r="GO258" s="38">
        <f t="shared" si="2474"/>
        <v>0</v>
      </c>
      <c r="GP258" s="38">
        <f t="shared" si="2474"/>
        <v>0</v>
      </c>
      <c r="GQ258" s="38">
        <f t="shared" si="2474"/>
        <v>0</v>
      </c>
      <c r="GR258" s="38">
        <f t="shared" si="2474"/>
        <v>0</v>
      </c>
      <c r="GS258" s="38">
        <f t="shared" si="2474"/>
        <v>0</v>
      </c>
      <c r="GT258" s="38">
        <f t="shared" si="2474"/>
        <v>0</v>
      </c>
      <c r="GU258" s="38">
        <f t="shared" si="2474"/>
        <v>137434460.24399999</v>
      </c>
      <c r="GV258" s="38">
        <f t="shared" si="2474"/>
        <v>150000000</v>
      </c>
      <c r="GW258" s="38">
        <f t="shared" si="2474"/>
        <v>146800866</v>
      </c>
      <c r="GX258" s="38">
        <f t="shared" si="2474"/>
        <v>146800866</v>
      </c>
      <c r="GY258" s="724">
        <f t="shared" si="2474"/>
        <v>0</v>
      </c>
      <c r="GZ258" s="38">
        <f t="shared" ref="GZ258:IW258" si="2475">SUM(GZ259:GZ261)</f>
        <v>0</v>
      </c>
      <c r="HA258" s="38">
        <f t="shared" si="2475"/>
        <v>0</v>
      </c>
      <c r="HB258" s="38">
        <f t="shared" si="2475"/>
        <v>0</v>
      </c>
      <c r="HC258" s="38">
        <f t="shared" si="2475"/>
        <v>0</v>
      </c>
      <c r="HD258" s="38">
        <f t="shared" si="2475"/>
        <v>0</v>
      </c>
      <c r="HE258" s="38">
        <f t="shared" si="2475"/>
        <v>526183135.04400003</v>
      </c>
      <c r="HF258" s="38">
        <f t="shared" si="2475"/>
        <v>125772000</v>
      </c>
      <c r="HG258" s="38">
        <f t="shared" si="2475"/>
        <v>117318662</v>
      </c>
      <c r="HH258" s="38">
        <f t="shared" si="2475"/>
        <v>117318662</v>
      </c>
      <c r="HI258" s="38">
        <f t="shared" si="2475"/>
        <v>0</v>
      </c>
      <c r="HJ258" s="38">
        <f t="shared" si="2475"/>
        <v>0</v>
      </c>
      <c r="HK258" s="38">
        <f t="shared" si="2475"/>
        <v>156941400</v>
      </c>
      <c r="HL258" s="38">
        <f t="shared" si="2475"/>
        <v>147028240</v>
      </c>
      <c r="HM258" s="38">
        <f t="shared" si="2475"/>
        <v>147028240</v>
      </c>
      <c r="HN258" s="38">
        <f t="shared" si="2475"/>
        <v>0</v>
      </c>
      <c r="HO258" s="38">
        <f t="shared" si="2475"/>
        <v>0</v>
      </c>
      <c r="HP258" s="38">
        <f t="shared" si="2475"/>
        <v>315000000</v>
      </c>
      <c r="HQ258" s="38">
        <f t="shared" si="2475"/>
        <v>290452626</v>
      </c>
      <c r="HR258" s="38">
        <f t="shared" si="2475"/>
        <v>290452626</v>
      </c>
      <c r="HS258" s="38">
        <f t="shared" si="2475"/>
        <v>0</v>
      </c>
      <c r="HT258" s="38">
        <f t="shared" si="2475"/>
        <v>0</v>
      </c>
      <c r="HU258" s="38">
        <f t="shared" si="2475"/>
        <v>0</v>
      </c>
      <c r="HV258" s="38">
        <f t="shared" si="2475"/>
        <v>0</v>
      </c>
      <c r="HW258" s="38">
        <f t="shared" si="2475"/>
        <v>0</v>
      </c>
      <c r="HX258" s="38">
        <f t="shared" si="2475"/>
        <v>0</v>
      </c>
      <c r="HY258" s="38">
        <f t="shared" si="2475"/>
        <v>0</v>
      </c>
      <c r="HZ258" s="38">
        <f t="shared" si="2475"/>
        <v>0</v>
      </c>
      <c r="IA258" s="38">
        <f t="shared" si="2475"/>
        <v>0</v>
      </c>
      <c r="IB258" s="38">
        <f t="shared" si="2475"/>
        <v>0</v>
      </c>
      <c r="IC258" s="38">
        <f t="shared" si="2475"/>
        <v>0</v>
      </c>
      <c r="ID258" s="38">
        <f t="shared" si="2475"/>
        <v>0</v>
      </c>
      <c r="IE258" s="38">
        <f t="shared" si="2475"/>
        <v>0</v>
      </c>
      <c r="IF258" s="38">
        <f t="shared" si="2475"/>
        <v>0</v>
      </c>
      <c r="IG258" s="38">
        <f t="shared" si="2475"/>
        <v>0</v>
      </c>
      <c r="IH258" s="38">
        <f t="shared" si="2475"/>
        <v>0</v>
      </c>
      <c r="II258" s="38">
        <f t="shared" si="2475"/>
        <v>0</v>
      </c>
      <c r="IJ258" s="38">
        <f t="shared" si="2475"/>
        <v>0</v>
      </c>
      <c r="IK258" s="38">
        <f t="shared" si="2475"/>
        <v>0</v>
      </c>
      <c r="IL258" s="38">
        <f t="shared" si="2475"/>
        <v>0</v>
      </c>
      <c r="IM258" s="38">
        <f t="shared" si="2475"/>
        <v>0</v>
      </c>
      <c r="IN258" s="38">
        <f t="shared" si="2475"/>
        <v>0</v>
      </c>
      <c r="IO258" s="38">
        <f t="shared" si="2475"/>
        <v>0</v>
      </c>
      <c r="IP258" s="38">
        <f t="shared" si="2475"/>
        <v>0</v>
      </c>
      <c r="IQ258" s="38">
        <f t="shared" si="2475"/>
        <v>0</v>
      </c>
      <c r="IR258" s="38">
        <f t="shared" si="2475"/>
        <v>0</v>
      </c>
      <c r="IS258" s="38">
        <f t="shared" si="2475"/>
        <v>526183135.04400003</v>
      </c>
      <c r="IT258" s="38">
        <f t="shared" si="2475"/>
        <v>597713400</v>
      </c>
      <c r="IU258" s="38">
        <f t="shared" si="2475"/>
        <v>554799528</v>
      </c>
      <c r="IV258" s="38">
        <f t="shared" si="2475"/>
        <v>554799528</v>
      </c>
      <c r="IW258" s="38">
        <f t="shared" si="2475"/>
        <v>0</v>
      </c>
    </row>
    <row r="259" spans="1:257" ht="86.25" customHeight="1" x14ac:dyDescent="0.2">
      <c r="A259" s="346"/>
      <c r="B259" s="346"/>
      <c r="C259" s="299" t="s">
        <v>620</v>
      </c>
      <c r="D259" s="265" t="s">
        <v>621</v>
      </c>
      <c r="E259" s="558">
        <v>2</v>
      </c>
      <c r="F259" s="558">
        <v>2</v>
      </c>
      <c r="G259" s="273">
        <v>177</v>
      </c>
      <c r="H259" s="848" t="s">
        <v>622</v>
      </c>
      <c r="I259" s="511" t="s">
        <v>623</v>
      </c>
      <c r="J259" s="611" t="s">
        <v>444</v>
      </c>
      <c r="K259" s="544">
        <v>2</v>
      </c>
      <c r="L259" s="561" t="s">
        <v>58</v>
      </c>
      <c r="M259" s="272">
        <v>2</v>
      </c>
      <c r="N259" s="272">
        <v>2</v>
      </c>
      <c r="O259" s="559">
        <v>2</v>
      </c>
      <c r="P259" s="569">
        <v>2</v>
      </c>
      <c r="Q259" s="567">
        <v>2</v>
      </c>
      <c r="R259" s="275"/>
      <c r="S259" s="565">
        <v>2</v>
      </c>
      <c r="T259" s="567">
        <v>2</v>
      </c>
      <c r="U259" s="567"/>
      <c r="V259" s="565">
        <v>2</v>
      </c>
      <c r="W259" s="567">
        <v>2</v>
      </c>
      <c r="X259" s="561"/>
      <c r="Y259" s="765">
        <v>2</v>
      </c>
      <c r="Z259" s="618"/>
      <c r="AA259" s="273">
        <v>3</v>
      </c>
      <c r="AB259" s="270" t="s">
        <v>455</v>
      </c>
      <c r="AC259" s="46"/>
      <c r="AD259" s="47"/>
      <c r="AE259" s="48"/>
      <c r="AF259" s="48"/>
      <c r="AG259" s="46"/>
      <c r="AH259" s="47"/>
      <c r="AI259" s="47"/>
      <c r="AJ259" s="47"/>
      <c r="AK259" s="46"/>
      <c r="AL259" s="47"/>
      <c r="AM259" s="47"/>
      <c r="AN259" s="47"/>
      <c r="AO259" s="46"/>
      <c r="AP259" s="47"/>
      <c r="AQ259" s="47"/>
      <c r="AR259" s="47"/>
      <c r="AS259" s="46"/>
      <c r="AT259" s="47"/>
      <c r="AU259" s="48"/>
      <c r="AV259" s="48"/>
      <c r="AW259" s="46"/>
      <c r="AX259" s="47"/>
      <c r="AY259" s="47"/>
      <c r="AZ259" s="47"/>
      <c r="BA259" s="46"/>
      <c r="BB259" s="47"/>
      <c r="BC259" s="47"/>
      <c r="BD259" s="47"/>
      <c r="BE259" s="46"/>
      <c r="BF259" s="47"/>
      <c r="BG259" s="48"/>
      <c r="BH259" s="48"/>
      <c r="BI259" s="46"/>
      <c r="BJ259" s="47"/>
      <c r="BK259" s="47"/>
      <c r="BL259" s="47"/>
      <c r="BM259" s="40">
        <f>+AC259+AG259+AK259+AO259+AS259+AW259+BA259+BE259+BI259</f>
        <v>0</v>
      </c>
      <c r="BN259" s="41">
        <f t="shared" ref="BN259:BP261" si="2476">AD259+AH259+AL259+AP259+AT259+AX259+BB259+BF259+BJ259</f>
        <v>0</v>
      </c>
      <c r="BO259" s="41">
        <f t="shared" si="2476"/>
        <v>0</v>
      </c>
      <c r="BP259" s="41">
        <f t="shared" si="2476"/>
        <v>0</v>
      </c>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2">
        <f t="shared" ref="DE259:DH261" si="2477">BQ259+BU259+BZ259+CE259+CI259+CM259+CQ259+CV259+DA259</f>
        <v>0</v>
      </c>
      <c r="DF259" s="102">
        <f t="shared" si="2477"/>
        <v>0</v>
      </c>
      <c r="DG259" s="102">
        <f t="shared" si="2477"/>
        <v>0</v>
      </c>
      <c r="DH259" s="102">
        <f t="shared" si="2477"/>
        <v>0</v>
      </c>
      <c r="DI259" s="102"/>
      <c r="DJ259" s="88"/>
      <c r="DK259" s="57"/>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7"/>
      <c r="EU259" s="87"/>
      <c r="EV259" s="87"/>
      <c r="EW259" s="82">
        <f t="shared" ref="EW259:EX261" si="2478">DJ259+DN259+DS259+DX259+EB259+EF259+EJ259+EN259+ES259</f>
        <v>0</v>
      </c>
      <c r="EX259" s="90">
        <f t="shared" si="2478"/>
        <v>0</v>
      </c>
      <c r="EY259" s="90">
        <f t="shared" ref="EY259:EZ261" si="2479">DL259+DP259+DU259+DZ259+ED259+EH259+EL259+EP259+EU259</f>
        <v>0</v>
      </c>
      <c r="EZ259" s="90">
        <f t="shared" si="2479"/>
        <v>0</v>
      </c>
      <c r="FA259" s="173"/>
      <c r="FB259" s="87"/>
      <c r="FC259" s="88"/>
      <c r="FD259" s="88"/>
      <c r="FE259" s="88"/>
      <c r="FF259" s="133"/>
      <c r="FG259" s="87"/>
      <c r="FH259" s="87"/>
      <c r="FI259" s="87"/>
      <c r="FJ259" s="87"/>
      <c r="FK259" s="87"/>
      <c r="FL259" s="87"/>
      <c r="FM259" s="87"/>
      <c r="FN259" s="87"/>
      <c r="FO259" s="87"/>
      <c r="FP259" s="87"/>
      <c r="FQ259" s="87"/>
      <c r="FR259" s="87"/>
      <c r="FS259" s="87"/>
      <c r="FT259" s="87"/>
      <c r="FU259" s="87"/>
      <c r="FV259" s="87"/>
      <c r="FW259" s="87"/>
      <c r="FX259" s="87"/>
      <c r="FY259" s="87"/>
      <c r="FZ259" s="87"/>
      <c r="GA259" s="87"/>
      <c r="GB259" s="87"/>
      <c r="GC259" s="87"/>
      <c r="GD259" s="87"/>
      <c r="GE259" s="87"/>
      <c r="GF259" s="87"/>
      <c r="GG259" s="87"/>
      <c r="GH259" s="87"/>
      <c r="GI259" s="87"/>
      <c r="GJ259" s="87"/>
      <c r="GK259" s="87"/>
      <c r="GL259" s="87"/>
      <c r="GM259" s="87"/>
      <c r="GN259" s="87"/>
      <c r="GO259" s="87"/>
      <c r="GP259" s="87"/>
      <c r="GQ259" s="87"/>
      <c r="GR259" s="87"/>
      <c r="GS259" s="87"/>
      <c r="GT259" s="87"/>
      <c r="GU259" s="82">
        <f t="shared" ref="GU259:GY261" si="2480">FB259+FG259+FL259+FQ259+FV259+GA259+GF259+GK259+GP259</f>
        <v>0</v>
      </c>
      <c r="GV259" s="82">
        <f t="shared" si="2480"/>
        <v>0</v>
      </c>
      <c r="GW259" s="82">
        <f t="shared" si="2480"/>
        <v>0</v>
      </c>
      <c r="GX259" s="82">
        <f t="shared" si="2480"/>
        <v>0</v>
      </c>
      <c r="GY259" s="792">
        <f t="shared" si="2480"/>
        <v>0</v>
      </c>
      <c r="GZ259" s="792">
        <f t="shared" ref="GZ259:GZ261" si="2481">AC259+BQ259+DJ259+FB259</f>
        <v>0</v>
      </c>
      <c r="HA259" s="792">
        <f t="shared" ref="HA259:HA261" si="2482">AD259+BR259+DK259+FC259</f>
        <v>0</v>
      </c>
      <c r="HB259" s="792">
        <f t="shared" ref="HB259:HB261" si="2483">AE259+BS259+DL259+FD259</f>
        <v>0</v>
      </c>
      <c r="HC259" s="792">
        <f t="shared" ref="HC259:HC261" si="2484">AF259+BT259+DM259+FE259</f>
        <v>0</v>
      </c>
      <c r="HD259" s="792">
        <f t="shared" ref="HD259:HD261" si="2485">FF259</f>
        <v>0</v>
      </c>
      <c r="HE259" s="792">
        <f t="shared" ref="HE259:HE261" si="2486">AG259+BU259+DN259+FG259</f>
        <v>0</v>
      </c>
      <c r="HF259" s="792">
        <f t="shared" ref="HF259:HF261" si="2487">AH259+BV259+DO259+FH259</f>
        <v>0</v>
      </c>
      <c r="HG259" s="792">
        <f t="shared" ref="HG259:HG261" si="2488">AI259+BW259+DP259+FI259</f>
        <v>0</v>
      </c>
      <c r="HH259" s="792">
        <f>AJ259+BX259+DQ259+FJ259</f>
        <v>0</v>
      </c>
      <c r="HI259" s="792">
        <f t="shared" ref="HI259:HI261" si="2489">BY259+DR259+FK259</f>
        <v>0</v>
      </c>
      <c r="HJ259" s="792">
        <f t="shared" ref="HJ259:HJ261" si="2490">AK259+BZ259+DS259+FL259</f>
        <v>0</v>
      </c>
      <c r="HK259" s="792">
        <f t="shared" ref="HK259:HK261" si="2491">AL259+CA259+DT259+FM259</f>
        <v>0</v>
      </c>
      <c r="HL259" s="792">
        <f t="shared" ref="HL259:HL261" si="2492">AM259+CB259+DU259+FN259</f>
        <v>0</v>
      </c>
      <c r="HM259" s="792">
        <f>AN259+CC259+DV259+FO259</f>
        <v>0</v>
      </c>
      <c r="HN259" s="792">
        <f t="shared" ref="HN259:HN261" si="2493">CD259+DW259+FP259</f>
        <v>0</v>
      </c>
      <c r="HO259" s="792">
        <f t="shared" ref="HO259:HO261" si="2494">AO259+CE259+DX259+FQ259</f>
        <v>0</v>
      </c>
      <c r="HP259" s="792">
        <f t="shared" ref="HP259:HP261" si="2495">AP259+CF259+DY259+FR259</f>
        <v>0</v>
      </c>
      <c r="HQ259" s="792">
        <f t="shared" ref="HQ259:HQ261" si="2496">AQ259+CG259+DZ259+FS259</f>
        <v>0</v>
      </c>
      <c r="HR259" s="792">
        <f>FT259+EA259+CH259+AR259</f>
        <v>0</v>
      </c>
      <c r="HS259" s="792">
        <f t="shared" ref="HS259:HS261" si="2497">FU259</f>
        <v>0</v>
      </c>
      <c r="HT259" s="792">
        <f t="shared" ref="HT259:HT261" si="2498">AS259+CI259+EB259+FV259</f>
        <v>0</v>
      </c>
      <c r="HU259" s="792">
        <f t="shared" ref="HU259:HU261" si="2499">AT259+CJ259+EC259+FW259</f>
        <v>0</v>
      </c>
      <c r="HV259" s="792">
        <f t="shared" ref="HV259:HV261" si="2500">AU259+CK259+ED259+FX259</f>
        <v>0</v>
      </c>
      <c r="HW259" s="792">
        <f t="shared" ref="HW259:HW261" si="2501">AV259+CL259+EE259+FY259</f>
        <v>0</v>
      </c>
      <c r="HX259" s="792">
        <f t="shared" ref="HX259:HX261" si="2502">FZ259</f>
        <v>0</v>
      </c>
      <c r="HY259" s="792">
        <f t="shared" ref="HY259:HY261" si="2503">AW259+CM259+EF259+GA259</f>
        <v>0</v>
      </c>
      <c r="HZ259" s="792">
        <f t="shared" ref="HZ259:HZ261" si="2504">AX259+CN259+EG259+GB259</f>
        <v>0</v>
      </c>
      <c r="IA259" s="792">
        <f t="shared" ref="IA259:IA261" si="2505">AY259+CO259+EH259+GC259</f>
        <v>0</v>
      </c>
      <c r="IB259" s="792">
        <f t="shared" ref="IB259:IB261" si="2506">AZ259+CP259+EI259+GD259</f>
        <v>0</v>
      </c>
      <c r="IC259" s="792">
        <f t="shared" ref="IC259:IC261" si="2507">GE259</f>
        <v>0</v>
      </c>
      <c r="ID259" s="792">
        <f t="shared" ref="ID259:ID261" si="2508">BA259+CQ259+EJ259+GF259</f>
        <v>0</v>
      </c>
      <c r="IE259" s="792">
        <f t="shared" ref="IE259:IE261" si="2509">BB259+CR259+EK259+GG259</f>
        <v>0</v>
      </c>
      <c r="IF259" s="792">
        <f t="shared" ref="IF259:IF261" si="2510">BC259+CS259+EL259+GH259</f>
        <v>0</v>
      </c>
      <c r="IG259" s="792">
        <f t="shared" ref="IG259:IG261" si="2511">BD259+CT259+EM259+GI259</f>
        <v>0</v>
      </c>
      <c r="IH259" s="792">
        <f t="shared" ref="IH259:IH261" si="2512">CU259+GJ259</f>
        <v>0</v>
      </c>
      <c r="II259" s="792">
        <f t="shared" ref="II259:II261" si="2513">BE259+CV259+EN259+GK259</f>
        <v>0</v>
      </c>
      <c r="IJ259" s="792">
        <f t="shared" ref="IJ259:IJ261" si="2514">BF259+CW259+EO259+GL259</f>
        <v>0</v>
      </c>
      <c r="IK259" s="792">
        <f t="shared" ref="IK259:IK261" si="2515">BG259+CX259+EP259+GM259</f>
        <v>0</v>
      </c>
      <c r="IL259" s="792">
        <f>GN259+EQ259+CY259+BH259</f>
        <v>0</v>
      </c>
      <c r="IM259" s="792">
        <f t="shared" ref="IM259:IM261" si="2516">CZ259+ER259+GO259</f>
        <v>0</v>
      </c>
      <c r="IN259" s="792">
        <f t="shared" ref="IN259:IN261" si="2517">BI259+DA259+ES259+GP259</f>
        <v>0</v>
      </c>
      <c r="IO259" s="792"/>
      <c r="IP259" s="792"/>
      <c r="IQ259" s="792"/>
      <c r="IR259" s="792"/>
      <c r="IS259" s="792">
        <f t="shared" ref="IS259:IS261" si="2518">GZ259+HE259+HJ259+HO259+HT259+HY259+ID259+II259+IN259</f>
        <v>0</v>
      </c>
      <c r="IT259" s="792">
        <f t="shared" ref="IT259:IT261" si="2519">HA259+HF259+HK259+HP259+HU259+HZ259+IE259+IJ259+IO259</f>
        <v>0</v>
      </c>
      <c r="IU259" s="792">
        <f t="shared" ref="IU259:IU261" si="2520">HB259+HG259+HL259+HQ259+HV259+IA259+IF259+IK259+IP259</f>
        <v>0</v>
      </c>
      <c r="IV259" s="792">
        <f>HC259+HH259+HM259+HR259+HW259+IB259+IG259+IL259+IQ259</f>
        <v>0</v>
      </c>
      <c r="IW259" s="793">
        <f t="shared" ref="IW259:IW261" si="2521">HD259+HI259+HN259+HS259+HX259+IC259+IH259+IM259+IR259</f>
        <v>0</v>
      </c>
    </row>
    <row r="260" spans="1:257" ht="177.75" customHeight="1" x14ac:dyDescent="0.2">
      <c r="A260" s="346"/>
      <c r="B260" s="346"/>
      <c r="C260" s="299" t="s">
        <v>624</v>
      </c>
      <c r="D260" s="265" t="s">
        <v>625</v>
      </c>
      <c r="E260" s="624">
        <v>0</v>
      </c>
      <c r="F260" s="624">
        <v>0.8</v>
      </c>
      <c r="G260" s="273">
        <v>178</v>
      </c>
      <c r="H260" s="848" t="s">
        <v>626</v>
      </c>
      <c r="I260" s="511" t="s">
        <v>627</v>
      </c>
      <c r="J260" s="611" t="s">
        <v>444</v>
      </c>
      <c r="K260" s="544">
        <v>2</v>
      </c>
      <c r="L260" s="561" t="s">
        <v>58</v>
      </c>
      <c r="M260" s="272">
        <v>0</v>
      </c>
      <c r="N260" s="272">
        <v>3</v>
      </c>
      <c r="O260" s="559">
        <v>3</v>
      </c>
      <c r="P260" s="569">
        <v>3</v>
      </c>
      <c r="Q260" s="567">
        <v>3</v>
      </c>
      <c r="R260" s="275"/>
      <c r="S260" s="565">
        <v>3</v>
      </c>
      <c r="T260" s="567">
        <v>3</v>
      </c>
      <c r="U260" s="567"/>
      <c r="V260" s="565">
        <v>3</v>
      </c>
      <c r="W260" s="567">
        <v>3</v>
      </c>
      <c r="X260" s="561"/>
      <c r="Y260" s="922">
        <v>3</v>
      </c>
      <c r="Z260" s="521">
        <f>BM260/BM258</f>
        <v>1</v>
      </c>
      <c r="AA260" s="273">
        <v>3</v>
      </c>
      <c r="AB260" s="270" t="s">
        <v>455</v>
      </c>
      <c r="AC260" s="46"/>
      <c r="AD260" s="47"/>
      <c r="AE260" s="48"/>
      <c r="AF260" s="48"/>
      <c r="AG260" s="46">
        <v>125772000</v>
      </c>
      <c r="AH260" s="42">
        <v>125772000</v>
      </c>
      <c r="AI260" s="42">
        <v>117318662</v>
      </c>
      <c r="AJ260" s="42">
        <v>117318662</v>
      </c>
      <c r="AK260" s="46"/>
      <c r="AL260" s="47"/>
      <c r="AM260" s="47"/>
      <c r="AN260" s="47"/>
      <c r="AO260" s="46"/>
      <c r="AP260" s="42">
        <v>35000000</v>
      </c>
      <c r="AQ260" s="47">
        <v>26950000</v>
      </c>
      <c r="AR260" s="47">
        <v>26950000</v>
      </c>
      <c r="AS260" s="46"/>
      <c r="AT260" s="47"/>
      <c r="AU260" s="48"/>
      <c r="AV260" s="48"/>
      <c r="AW260" s="46"/>
      <c r="AX260" s="47"/>
      <c r="AY260" s="47"/>
      <c r="AZ260" s="47"/>
      <c r="BA260" s="46"/>
      <c r="BB260" s="47"/>
      <c r="BC260" s="47"/>
      <c r="BD260" s="47"/>
      <c r="BE260" s="46"/>
      <c r="BF260" s="47"/>
      <c r="BG260" s="48"/>
      <c r="BH260" s="48"/>
      <c r="BI260" s="46"/>
      <c r="BJ260" s="47"/>
      <c r="BK260" s="47"/>
      <c r="BL260" s="47"/>
      <c r="BM260" s="40">
        <f>+AC260+AG260+AK260+AO260+AS260+AW260+BA260+BE260+BI260</f>
        <v>125772000</v>
      </c>
      <c r="BN260" s="41">
        <f t="shared" si="2476"/>
        <v>160772000</v>
      </c>
      <c r="BO260" s="41">
        <f t="shared" si="2476"/>
        <v>144268662</v>
      </c>
      <c r="BP260" s="41">
        <f t="shared" si="2476"/>
        <v>144268662</v>
      </c>
      <c r="BQ260" s="87"/>
      <c r="BR260" s="87"/>
      <c r="BS260" s="87"/>
      <c r="BT260" s="87"/>
      <c r="BU260" s="88">
        <v>129545160</v>
      </c>
      <c r="BV260" s="87"/>
      <c r="BW260" s="87"/>
      <c r="BX260" s="86"/>
      <c r="BY260" s="86"/>
      <c r="BZ260" s="87"/>
      <c r="CA260" s="86">
        <v>129545160</v>
      </c>
      <c r="CB260" s="86">
        <v>119632000</v>
      </c>
      <c r="CC260" s="86">
        <v>119632000</v>
      </c>
      <c r="CD260" s="86"/>
      <c r="CE260" s="86"/>
      <c r="CF260" s="86"/>
      <c r="CG260" s="86"/>
      <c r="CH260" s="86"/>
      <c r="CI260" s="86"/>
      <c r="CJ260" s="86"/>
      <c r="CK260" s="87"/>
      <c r="CL260" s="86"/>
      <c r="CM260" s="87"/>
      <c r="CN260" s="87"/>
      <c r="CO260" s="87"/>
      <c r="CP260" s="87"/>
      <c r="CQ260" s="87"/>
      <c r="CR260" s="87"/>
      <c r="CS260" s="87"/>
      <c r="CT260" s="87"/>
      <c r="CU260" s="87"/>
      <c r="CV260" s="87"/>
      <c r="CW260" s="87"/>
      <c r="CX260" s="87"/>
      <c r="CY260" s="87"/>
      <c r="CZ260" s="87"/>
      <c r="DA260" s="87"/>
      <c r="DB260" s="87"/>
      <c r="DC260" s="87"/>
      <c r="DD260" s="87"/>
      <c r="DE260" s="82">
        <f t="shared" si="2477"/>
        <v>129545160</v>
      </c>
      <c r="DF260" s="102">
        <f t="shared" si="2477"/>
        <v>129545160</v>
      </c>
      <c r="DG260" s="102">
        <f t="shared" si="2477"/>
        <v>119632000</v>
      </c>
      <c r="DH260" s="102">
        <f t="shared" si="2477"/>
        <v>119632000</v>
      </c>
      <c r="DI260" s="102"/>
      <c r="DJ260" s="88"/>
      <c r="DK260" s="57"/>
      <c r="DL260" s="88"/>
      <c r="DM260" s="88"/>
      <c r="DN260" s="88">
        <v>133431514.8</v>
      </c>
      <c r="DO260" s="88"/>
      <c r="DP260" s="88"/>
      <c r="DQ260" s="88"/>
      <c r="DR260" s="88"/>
      <c r="DS260" s="88"/>
      <c r="DT260" s="818">
        <v>27396240</v>
      </c>
      <c r="DU260" s="818">
        <v>27396240</v>
      </c>
      <c r="DV260" s="818">
        <v>27396240</v>
      </c>
      <c r="DW260" s="88"/>
      <c r="DX260" s="88"/>
      <c r="DY260" s="818">
        <v>130000000</v>
      </c>
      <c r="DZ260" s="818">
        <f>116701760</f>
        <v>116701760</v>
      </c>
      <c r="EA260" s="818">
        <v>116701760</v>
      </c>
      <c r="EB260" s="88"/>
      <c r="EC260" s="88"/>
      <c r="ED260" s="88"/>
      <c r="EE260" s="88"/>
      <c r="EF260" s="88"/>
      <c r="EG260" s="88"/>
      <c r="EH260" s="88"/>
      <c r="EI260" s="88"/>
      <c r="EJ260" s="88"/>
      <c r="EK260" s="88"/>
      <c r="EL260" s="88"/>
      <c r="EM260" s="88"/>
      <c r="EN260" s="88"/>
      <c r="EO260" s="88"/>
      <c r="EP260" s="88"/>
      <c r="EQ260" s="88"/>
      <c r="ER260" s="88"/>
      <c r="ES260" s="88"/>
      <c r="ET260" s="87"/>
      <c r="EU260" s="87"/>
      <c r="EV260" s="87"/>
      <c r="EW260" s="82">
        <f t="shared" si="2478"/>
        <v>133431514.8</v>
      </c>
      <c r="EX260" s="90">
        <f t="shared" si="2478"/>
        <v>157396240</v>
      </c>
      <c r="EY260" s="90">
        <f t="shared" si="2479"/>
        <v>144098000</v>
      </c>
      <c r="EZ260" s="90">
        <f t="shared" si="2479"/>
        <v>144098000</v>
      </c>
      <c r="FA260" s="173"/>
      <c r="FB260" s="87"/>
      <c r="FC260" s="88"/>
      <c r="FD260" s="88"/>
      <c r="FE260" s="88"/>
      <c r="FF260" s="133"/>
      <c r="FG260" s="87">
        <v>137434460.24399999</v>
      </c>
      <c r="FH260" s="87"/>
      <c r="FI260" s="87"/>
      <c r="FJ260" s="87"/>
      <c r="FK260" s="87"/>
      <c r="FL260" s="87"/>
      <c r="FM260" s="788"/>
      <c r="FN260" s="788"/>
      <c r="FO260" s="788"/>
      <c r="FP260" s="87"/>
      <c r="FQ260" s="87"/>
      <c r="FR260" s="788">
        <v>150000000</v>
      </c>
      <c r="FS260" s="788">
        <v>146800866</v>
      </c>
      <c r="FT260" s="788">
        <v>146800866</v>
      </c>
      <c r="FU260" s="87"/>
      <c r="FV260" s="87"/>
      <c r="FW260" s="87"/>
      <c r="FX260" s="87"/>
      <c r="FY260" s="87"/>
      <c r="FZ260" s="87"/>
      <c r="GA260" s="87"/>
      <c r="GB260" s="87"/>
      <c r="GC260" s="87"/>
      <c r="GD260" s="87"/>
      <c r="GE260" s="87"/>
      <c r="GF260" s="87"/>
      <c r="GG260" s="87"/>
      <c r="GH260" s="87"/>
      <c r="GI260" s="87"/>
      <c r="GJ260" s="87"/>
      <c r="GK260" s="87"/>
      <c r="GL260" s="87"/>
      <c r="GM260" s="87"/>
      <c r="GN260" s="87"/>
      <c r="GO260" s="87"/>
      <c r="GP260" s="87"/>
      <c r="GQ260" s="87"/>
      <c r="GR260" s="87"/>
      <c r="GS260" s="87"/>
      <c r="GT260" s="87"/>
      <c r="GU260" s="82">
        <f t="shared" si="2480"/>
        <v>137434460.24399999</v>
      </c>
      <c r="GV260" s="82">
        <f t="shared" si="2480"/>
        <v>150000000</v>
      </c>
      <c r="GW260" s="82">
        <f t="shared" si="2480"/>
        <v>146800866</v>
      </c>
      <c r="GX260" s="82">
        <f t="shared" si="2480"/>
        <v>146800866</v>
      </c>
      <c r="GY260" s="792">
        <f t="shared" si="2480"/>
        <v>0</v>
      </c>
      <c r="GZ260" s="792">
        <f t="shared" si="2481"/>
        <v>0</v>
      </c>
      <c r="HA260" s="792">
        <f t="shared" si="2482"/>
        <v>0</v>
      </c>
      <c r="HB260" s="792">
        <f t="shared" si="2483"/>
        <v>0</v>
      </c>
      <c r="HC260" s="792">
        <f t="shared" si="2484"/>
        <v>0</v>
      </c>
      <c r="HD260" s="792">
        <f t="shared" si="2485"/>
        <v>0</v>
      </c>
      <c r="HE260" s="792">
        <f t="shared" si="2486"/>
        <v>526183135.04400003</v>
      </c>
      <c r="HF260" s="792">
        <f t="shared" si="2487"/>
        <v>125772000</v>
      </c>
      <c r="HG260" s="792">
        <f t="shared" si="2488"/>
        <v>117318662</v>
      </c>
      <c r="HH260" s="792">
        <f>AJ260+BX260+DQ260+FJ260</f>
        <v>117318662</v>
      </c>
      <c r="HI260" s="792">
        <f t="shared" si="2489"/>
        <v>0</v>
      </c>
      <c r="HJ260" s="792">
        <f t="shared" si="2490"/>
        <v>0</v>
      </c>
      <c r="HK260" s="792">
        <f t="shared" si="2491"/>
        <v>156941400</v>
      </c>
      <c r="HL260" s="792">
        <f t="shared" si="2492"/>
        <v>147028240</v>
      </c>
      <c r="HM260" s="792">
        <f>AN260+CC260+DV260+FO260</f>
        <v>147028240</v>
      </c>
      <c r="HN260" s="792">
        <f t="shared" si="2493"/>
        <v>0</v>
      </c>
      <c r="HO260" s="792">
        <f t="shared" si="2494"/>
        <v>0</v>
      </c>
      <c r="HP260" s="792">
        <f t="shared" si="2495"/>
        <v>315000000</v>
      </c>
      <c r="HQ260" s="792">
        <f t="shared" si="2496"/>
        <v>290452626</v>
      </c>
      <c r="HR260" s="792">
        <f>FT260+EA260+CH260+AR260</f>
        <v>290452626</v>
      </c>
      <c r="HS260" s="792">
        <f t="shared" si="2497"/>
        <v>0</v>
      </c>
      <c r="HT260" s="792">
        <f t="shared" si="2498"/>
        <v>0</v>
      </c>
      <c r="HU260" s="792">
        <f t="shared" si="2499"/>
        <v>0</v>
      </c>
      <c r="HV260" s="792">
        <f t="shared" si="2500"/>
        <v>0</v>
      </c>
      <c r="HW260" s="792">
        <f t="shared" si="2501"/>
        <v>0</v>
      </c>
      <c r="HX260" s="792">
        <f t="shared" si="2502"/>
        <v>0</v>
      </c>
      <c r="HY260" s="792">
        <f t="shared" si="2503"/>
        <v>0</v>
      </c>
      <c r="HZ260" s="792">
        <f t="shared" si="2504"/>
        <v>0</v>
      </c>
      <c r="IA260" s="792">
        <f t="shared" si="2505"/>
        <v>0</v>
      </c>
      <c r="IB260" s="792">
        <f t="shared" si="2506"/>
        <v>0</v>
      </c>
      <c r="IC260" s="792">
        <f t="shared" si="2507"/>
        <v>0</v>
      </c>
      <c r="ID260" s="792">
        <f t="shared" si="2508"/>
        <v>0</v>
      </c>
      <c r="IE260" s="792">
        <f t="shared" si="2509"/>
        <v>0</v>
      </c>
      <c r="IF260" s="792">
        <f t="shared" si="2510"/>
        <v>0</v>
      </c>
      <c r="IG260" s="792">
        <f t="shared" si="2511"/>
        <v>0</v>
      </c>
      <c r="IH260" s="792">
        <f t="shared" si="2512"/>
        <v>0</v>
      </c>
      <c r="II260" s="792">
        <f t="shared" si="2513"/>
        <v>0</v>
      </c>
      <c r="IJ260" s="792">
        <f t="shared" si="2514"/>
        <v>0</v>
      </c>
      <c r="IK260" s="792">
        <f t="shared" si="2515"/>
        <v>0</v>
      </c>
      <c r="IL260" s="792">
        <f>GN260+EQ260+CY260+BH260</f>
        <v>0</v>
      </c>
      <c r="IM260" s="792">
        <f t="shared" si="2516"/>
        <v>0</v>
      </c>
      <c r="IN260" s="792">
        <f t="shared" si="2517"/>
        <v>0</v>
      </c>
      <c r="IO260" s="792"/>
      <c r="IP260" s="792"/>
      <c r="IQ260" s="792"/>
      <c r="IR260" s="792"/>
      <c r="IS260" s="792">
        <f t="shared" si="2518"/>
        <v>526183135.04400003</v>
      </c>
      <c r="IT260" s="792">
        <f t="shared" si="2519"/>
        <v>597713400</v>
      </c>
      <c r="IU260" s="792">
        <f t="shared" si="2520"/>
        <v>554799528</v>
      </c>
      <c r="IV260" s="792">
        <f>HC260+HH260+HM260+HR260+HW260+IB260+IG260+IL260+IQ260</f>
        <v>554799528</v>
      </c>
      <c r="IW260" s="793">
        <f t="shared" si="2521"/>
        <v>0</v>
      </c>
    </row>
    <row r="261" spans="1:257" ht="86.25" customHeight="1" x14ac:dyDescent="0.2">
      <c r="A261" s="346"/>
      <c r="B261" s="401"/>
      <c r="C261" s="284" t="s">
        <v>628</v>
      </c>
      <c r="D261" s="265" t="s">
        <v>629</v>
      </c>
      <c r="E261" s="624" t="s">
        <v>53</v>
      </c>
      <c r="F261" s="624">
        <v>0.9</v>
      </c>
      <c r="G261" s="273">
        <v>179</v>
      </c>
      <c r="H261" s="848" t="s">
        <v>630</v>
      </c>
      <c r="I261" s="511" t="s">
        <v>631</v>
      </c>
      <c r="J261" s="611" t="s">
        <v>444</v>
      </c>
      <c r="K261" s="544">
        <v>2</v>
      </c>
      <c r="L261" s="561" t="s">
        <v>58</v>
      </c>
      <c r="M261" s="272">
        <v>4</v>
      </c>
      <c r="N261" s="272">
        <v>4</v>
      </c>
      <c r="O261" s="559">
        <v>4</v>
      </c>
      <c r="P261" s="569">
        <v>4</v>
      </c>
      <c r="Q261" s="567">
        <v>4</v>
      </c>
      <c r="R261" s="275"/>
      <c r="S261" s="565">
        <v>4</v>
      </c>
      <c r="T261" s="567">
        <v>4</v>
      </c>
      <c r="U261" s="567"/>
      <c r="V261" s="565">
        <v>3</v>
      </c>
      <c r="W261" s="567">
        <v>4</v>
      </c>
      <c r="X261" s="561"/>
      <c r="Y261" s="765">
        <v>4</v>
      </c>
      <c r="Z261" s="618"/>
      <c r="AA261" s="273">
        <v>3</v>
      </c>
      <c r="AB261" s="270" t="s">
        <v>455</v>
      </c>
      <c r="AC261" s="46"/>
      <c r="AD261" s="47"/>
      <c r="AE261" s="48"/>
      <c r="AF261" s="48"/>
      <c r="AG261" s="46"/>
      <c r="AH261" s="47"/>
      <c r="AI261" s="47"/>
      <c r="AJ261" s="47"/>
      <c r="AK261" s="46"/>
      <c r="AL261" s="47"/>
      <c r="AM261" s="47"/>
      <c r="AN261" s="47"/>
      <c r="AO261" s="46"/>
      <c r="AP261" s="47"/>
      <c r="AQ261" s="47"/>
      <c r="AR261" s="47"/>
      <c r="AS261" s="46"/>
      <c r="AT261" s="47"/>
      <c r="AU261" s="48"/>
      <c r="AV261" s="48"/>
      <c r="AW261" s="46"/>
      <c r="AX261" s="47"/>
      <c r="AY261" s="47"/>
      <c r="AZ261" s="47"/>
      <c r="BA261" s="46"/>
      <c r="BB261" s="47"/>
      <c r="BC261" s="47"/>
      <c r="BD261" s="47"/>
      <c r="BE261" s="46"/>
      <c r="BF261" s="47"/>
      <c r="BG261" s="48"/>
      <c r="BH261" s="48"/>
      <c r="BI261" s="46"/>
      <c r="BJ261" s="47"/>
      <c r="BK261" s="47"/>
      <c r="BL261" s="47"/>
      <c r="BM261" s="40">
        <f>+AC261+AG261+AK261+AO261+AS261+AW261+BA261+BE261+BI261</f>
        <v>0</v>
      </c>
      <c r="BN261" s="41">
        <f t="shared" si="2476"/>
        <v>0</v>
      </c>
      <c r="BO261" s="41">
        <f t="shared" si="2476"/>
        <v>0</v>
      </c>
      <c r="BP261" s="41">
        <f t="shared" si="2476"/>
        <v>0</v>
      </c>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2">
        <f t="shared" si="2477"/>
        <v>0</v>
      </c>
      <c r="DF261" s="102">
        <f t="shared" si="2477"/>
        <v>0</v>
      </c>
      <c r="DG261" s="102">
        <f t="shared" si="2477"/>
        <v>0</v>
      </c>
      <c r="DH261" s="102">
        <f t="shared" si="2477"/>
        <v>0</v>
      </c>
      <c r="DI261" s="102"/>
      <c r="DJ261" s="88"/>
      <c r="DK261" s="57"/>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7"/>
      <c r="EU261" s="87"/>
      <c r="EV261" s="87"/>
      <c r="EW261" s="82">
        <f t="shared" si="2478"/>
        <v>0</v>
      </c>
      <c r="EX261" s="90">
        <f t="shared" si="2478"/>
        <v>0</v>
      </c>
      <c r="EY261" s="90">
        <f t="shared" si="2479"/>
        <v>0</v>
      </c>
      <c r="EZ261" s="90">
        <f t="shared" si="2479"/>
        <v>0</v>
      </c>
      <c r="FA261" s="173"/>
      <c r="FB261" s="87"/>
      <c r="FC261" s="88"/>
      <c r="FD261" s="88"/>
      <c r="FE261" s="88"/>
      <c r="FF261" s="133"/>
      <c r="FG261" s="87"/>
      <c r="FH261" s="87"/>
      <c r="FI261" s="87"/>
      <c r="FJ261" s="87"/>
      <c r="FK261" s="87"/>
      <c r="FL261" s="87"/>
      <c r="FM261" s="87"/>
      <c r="FN261" s="87"/>
      <c r="FO261" s="87"/>
      <c r="FP261" s="87"/>
      <c r="FQ261" s="87"/>
      <c r="FR261" s="87"/>
      <c r="FS261" s="87"/>
      <c r="FT261" s="87"/>
      <c r="FU261" s="87"/>
      <c r="FV261" s="87"/>
      <c r="FW261" s="87"/>
      <c r="FX261" s="87"/>
      <c r="FY261" s="87"/>
      <c r="FZ261" s="87"/>
      <c r="GA261" s="87"/>
      <c r="GB261" s="87"/>
      <c r="GC261" s="87"/>
      <c r="GD261" s="87"/>
      <c r="GE261" s="87"/>
      <c r="GF261" s="87"/>
      <c r="GG261" s="87"/>
      <c r="GH261" s="87"/>
      <c r="GI261" s="87"/>
      <c r="GJ261" s="87"/>
      <c r="GK261" s="87"/>
      <c r="GL261" s="87"/>
      <c r="GM261" s="87"/>
      <c r="GN261" s="87"/>
      <c r="GO261" s="87"/>
      <c r="GP261" s="87"/>
      <c r="GQ261" s="87"/>
      <c r="GR261" s="87"/>
      <c r="GS261" s="87"/>
      <c r="GT261" s="87"/>
      <c r="GU261" s="82">
        <f t="shared" si="2480"/>
        <v>0</v>
      </c>
      <c r="GV261" s="82">
        <f t="shared" si="2480"/>
        <v>0</v>
      </c>
      <c r="GW261" s="82">
        <f t="shared" si="2480"/>
        <v>0</v>
      </c>
      <c r="GX261" s="82">
        <f t="shared" si="2480"/>
        <v>0</v>
      </c>
      <c r="GY261" s="792">
        <f t="shared" si="2480"/>
        <v>0</v>
      </c>
      <c r="GZ261" s="792">
        <f t="shared" si="2481"/>
        <v>0</v>
      </c>
      <c r="HA261" s="792">
        <f t="shared" si="2482"/>
        <v>0</v>
      </c>
      <c r="HB261" s="792">
        <f t="shared" si="2483"/>
        <v>0</v>
      </c>
      <c r="HC261" s="792">
        <f t="shared" si="2484"/>
        <v>0</v>
      </c>
      <c r="HD261" s="792">
        <f t="shared" si="2485"/>
        <v>0</v>
      </c>
      <c r="HE261" s="792">
        <f t="shared" si="2486"/>
        <v>0</v>
      </c>
      <c r="HF261" s="792">
        <f t="shared" si="2487"/>
        <v>0</v>
      </c>
      <c r="HG261" s="792">
        <f t="shared" si="2488"/>
        <v>0</v>
      </c>
      <c r="HH261" s="792">
        <f>AJ261+BX261+DQ261+FJ261</f>
        <v>0</v>
      </c>
      <c r="HI261" s="792">
        <f t="shared" si="2489"/>
        <v>0</v>
      </c>
      <c r="HJ261" s="792">
        <f t="shared" si="2490"/>
        <v>0</v>
      </c>
      <c r="HK261" s="792">
        <f t="shared" si="2491"/>
        <v>0</v>
      </c>
      <c r="HL261" s="792">
        <f t="shared" si="2492"/>
        <v>0</v>
      </c>
      <c r="HM261" s="792">
        <f>AN261+CC261+DV261+FO261</f>
        <v>0</v>
      </c>
      <c r="HN261" s="792">
        <f t="shared" si="2493"/>
        <v>0</v>
      </c>
      <c r="HO261" s="792">
        <f t="shared" si="2494"/>
        <v>0</v>
      </c>
      <c r="HP261" s="792">
        <f t="shared" si="2495"/>
        <v>0</v>
      </c>
      <c r="HQ261" s="792">
        <f t="shared" si="2496"/>
        <v>0</v>
      </c>
      <c r="HR261" s="792">
        <f>FT261+EA261+CH261+AR261</f>
        <v>0</v>
      </c>
      <c r="HS261" s="792">
        <f t="shared" si="2497"/>
        <v>0</v>
      </c>
      <c r="HT261" s="792">
        <f t="shared" si="2498"/>
        <v>0</v>
      </c>
      <c r="HU261" s="792">
        <f t="shared" si="2499"/>
        <v>0</v>
      </c>
      <c r="HV261" s="792">
        <f t="shared" si="2500"/>
        <v>0</v>
      </c>
      <c r="HW261" s="792">
        <f t="shared" si="2501"/>
        <v>0</v>
      </c>
      <c r="HX261" s="792">
        <f t="shared" si="2502"/>
        <v>0</v>
      </c>
      <c r="HY261" s="792">
        <f t="shared" si="2503"/>
        <v>0</v>
      </c>
      <c r="HZ261" s="792">
        <f t="shared" si="2504"/>
        <v>0</v>
      </c>
      <c r="IA261" s="792">
        <f t="shared" si="2505"/>
        <v>0</v>
      </c>
      <c r="IB261" s="792">
        <f t="shared" si="2506"/>
        <v>0</v>
      </c>
      <c r="IC261" s="792">
        <f t="shared" si="2507"/>
        <v>0</v>
      </c>
      <c r="ID261" s="792">
        <f t="shared" si="2508"/>
        <v>0</v>
      </c>
      <c r="IE261" s="792">
        <f t="shared" si="2509"/>
        <v>0</v>
      </c>
      <c r="IF261" s="792">
        <f t="shared" si="2510"/>
        <v>0</v>
      </c>
      <c r="IG261" s="792">
        <f t="shared" si="2511"/>
        <v>0</v>
      </c>
      <c r="IH261" s="792">
        <f t="shared" si="2512"/>
        <v>0</v>
      </c>
      <c r="II261" s="792">
        <f t="shared" si="2513"/>
        <v>0</v>
      </c>
      <c r="IJ261" s="792">
        <f t="shared" si="2514"/>
        <v>0</v>
      </c>
      <c r="IK261" s="792">
        <f t="shared" si="2515"/>
        <v>0</v>
      </c>
      <c r="IL261" s="792">
        <f>GN261+EQ261+CY261+BH261</f>
        <v>0</v>
      </c>
      <c r="IM261" s="792">
        <f t="shared" si="2516"/>
        <v>0</v>
      </c>
      <c r="IN261" s="792">
        <f t="shared" si="2517"/>
        <v>0</v>
      </c>
      <c r="IO261" s="792"/>
      <c r="IP261" s="792"/>
      <c r="IQ261" s="792"/>
      <c r="IR261" s="792"/>
      <c r="IS261" s="792">
        <f t="shared" si="2518"/>
        <v>0</v>
      </c>
      <c r="IT261" s="792">
        <f t="shared" si="2519"/>
        <v>0</v>
      </c>
      <c r="IU261" s="792">
        <f t="shared" si="2520"/>
        <v>0</v>
      </c>
      <c r="IV261" s="792">
        <f>HC261+HH261+HM261+HR261+HW261+IB261+IG261+IL261+IQ261</f>
        <v>0</v>
      </c>
      <c r="IW261" s="793">
        <f t="shared" si="2521"/>
        <v>0</v>
      </c>
    </row>
    <row r="262" spans="1:257" ht="24.75" customHeight="1" x14ac:dyDescent="0.2">
      <c r="A262" s="346"/>
      <c r="B262" s="239">
        <v>16</v>
      </c>
      <c r="C262" s="344" t="s">
        <v>632</v>
      </c>
      <c r="D262" s="241"/>
      <c r="E262" s="241"/>
      <c r="F262" s="242"/>
      <c r="G262" s="243"/>
      <c r="H262" s="243"/>
      <c r="I262" s="243"/>
      <c r="J262" s="243"/>
      <c r="K262" s="243"/>
      <c r="L262" s="243"/>
      <c r="M262" s="243"/>
      <c r="N262" s="243"/>
      <c r="O262" s="243"/>
      <c r="P262" s="243"/>
      <c r="Q262" s="243"/>
      <c r="R262" s="243"/>
      <c r="S262" s="243"/>
      <c r="T262" s="243"/>
      <c r="U262" s="243"/>
      <c r="V262" s="243"/>
      <c r="W262" s="243"/>
      <c r="X262" s="243"/>
      <c r="Y262" s="246"/>
      <c r="Z262" s="243"/>
      <c r="AA262" s="243"/>
      <c r="AB262" s="243"/>
      <c r="AC262" s="37">
        <f t="shared" ref="AC262:CN262" si="2522">AC263+AC266</f>
        <v>0</v>
      </c>
      <c r="AD262" s="37">
        <f t="shared" si="2522"/>
        <v>0</v>
      </c>
      <c r="AE262" s="37">
        <f t="shared" si="2522"/>
        <v>0</v>
      </c>
      <c r="AF262" s="37">
        <f t="shared" si="2522"/>
        <v>0</v>
      </c>
      <c r="AG262" s="37">
        <f t="shared" si="2522"/>
        <v>0</v>
      </c>
      <c r="AH262" s="37">
        <f t="shared" si="2522"/>
        <v>0</v>
      </c>
      <c r="AI262" s="37">
        <f t="shared" si="2522"/>
        <v>0</v>
      </c>
      <c r="AJ262" s="37">
        <f t="shared" si="2522"/>
        <v>0</v>
      </c>
      <c r="AK262" s="37">
        <f t="shared" si="2522"/>
        <v>100000000</v>
      </c>
      <c r="AL262" s="37">
        <f t="shared" si="2522"/>
        <v>100000000</v>
      </c>
      <c r="AM262" s="37">
        <f t="shared" si="2522"/>
        <v>51070635</v>
      </c>
      <c r="AN262" s="37">
        <f t="shared" si="2522"/>
        <v>51070635</v>
      </c>
      <c r="AO262" s="37">
        <f t="shared" si="2522"/>
        <v>0</v>
      </c>
      <c r="AP262" s="37">
        <f t="shared" si="2522"/>
        <v>0</v>
      </c>
      <c r="AQ262" s="37">
        <f t="shared" si="2522"/>
        <v>0</v>
      </c>
      <c r="AR262" s="37">
        <f t="shared" si="2522"/>
        <v>0</v>
      </c>
      <c r="AS262" s="37">
        <f t="shared" si="2522"/>
        <v>0</v>
      </c>
      <c r="AT262" s="37">
        <f t="shared" si="2522"/>
        <v>0</v>
      </c>
      <c r="AU262" s="37">
        <f t="shared" si="2522"/>
        <v>0</v>
      </c>
      <c r="AV262" s="37">
        <f t="shared" si="2522"/>
        <v>0</v>
      </c>
      <c r="AW262" s="37">
        <f t="shared" si="2522"/>
        <v>0</v>
      </c>
      <c r="AX262" s="37">
        <f t="shared" si="2522"/>
        <v>0</v>
      </c>
      <c r="AY262" s="37">
        <f t="shared" si="2522"/>
        <v>0</v>
      </c>
      <c r="AZ262" s="37">
        <f t="shared" si="2522"/>
        <v>0</v>
      </c>
      <c r="BA262" s="37">
        <f t="shared" si="2522"/>
        <v>0</v>
      </c>
      <c r="BB262" s="37">
        <f t="shared" si="2522"/>
        <v>0</v>
      </c>
      <c r="BC262" s="37">
        <f t="shared" si="2522"/>
        <v>0</v>
      </c>
      <c r="BD262" s="37">
        <f t="shared" si="2522"/>
        <v>0</v>
      </c>
      <c r="BE262" s="37">
        <f t="shared" si="2522"/>
        <v>0</v>
      </c>
      <c r="BF262" s="37">
        <f t="shared" si="2522"/>
        <v>0</v>
      </c>
      <c r="BG262" s="37">
        <f t="shared" si="2522"/>
        <v>0</v>
      </c>
      <c r="BH262" s="37">
        <f t="shared" si="2522"/>
        <v>0</v>
      </c>
      <c r="BI262" s="37">
        <f t="shared" si="2522"/>
        <v>0</v>
      </c>
      <c r="BJ262" s="37">
        <f t="shared" si="2522"/>
        <v>0</v>
      </c>
      <c r="BK262" s="37">
        <f t="shared" si="2522"/>
        <v>0</v>
      </c>
      <c r="BL262" s="37">
        <f t="shared" si="2522"/>
        <v>0</v>
      </c>
      <c r="BM262" s="37">
        <f t="shared" si="2522"/>
        <v>100000000</v>
      </c>
      <c r="BN262" s="37">
        <f t="shared" si="2522"/>
        <v>100000000</v>
      </c>
      <c r="BO262" s="37">
        <f t="shared" si="2522"/>
        <v>51070635</v>
      </c>
      <c r="BP262" s="37">
        <f t="shared" si="2522"/>
        <v>51070635</v>
      </c>
      <c r="BQ262" s="37">
        <f t="shared" si="2522"/>
        <v>0</v>
      </c>
      <c r="BR262" s="37">
        <f t="shared" si="2522"/>
        <v>0</v>
      </c>
      <c r="BS262" s="37">
        <f t="shared" si="2522"/>
        <v>0</v>
      </c>
      <c r="BT262" s="37">
        <f t="shared" si="2522"/>
        <v>0</v>
      </c>
      <c r="BU262" s="37">
        <f t="shared" si="2522"/>
        <v>0</v>
      </c>
      <c r="BV262" s="37">
        <f t="shared" si="2522"/>
        <v>200000000</v>
      </c>
      <c r="BW262" s="37">
        <f t="shared" si="2522"/>
        <v>199750000</v>
      </c>
      <c r="BX262" s="37">
        <f t="shared" si="2522"/>
        <v>199750000</v>
      </c>
      <c r="BY262" s="37">
        <f t="shared" si="2522"/>
        <v>0</v>
      </c>
      <c r="BZ262" s="37">
        <f t="shared" si="2522"/>
        <v>100000000</v>
      </c>
      <c r="CA262" s="37">
        <f t="shared" si="2522"/>
        <v>100000000</v>
      </c>
      <c r="CB262" s="37">
        <f t="shared" si="2522"/>
        <v>49796000</v>
      </c>
      <c r="CC262" s="37">
        <f t="shared" si="2522"/>
        <v>49459000</v>
      </c>
      <c r="CD262" s="37">
        <f t="shared" si="2522"/>
        <v>0</v>
      </c>
      <c r="CE262" s="37">
        <f t="shared" si="2522"/>
        <v>0</v>
      </c>
      <c r="CF262" s="37">
        <f t="shared" si="2522"/>
        <v>0</v>
      </c>
      <c r="CG262" s="37">
        <f t="shared" si="2522"/>
        <v>0</v>
      </c>
      <c r="CH262" s="37">
        <f t="shared" si="2522"/>
        <v>0</v>
      </c>
      <c r="CI262" s="37">
        <f t="shared" si="2522"/>
        <v>0</v>
      </c>
      <c r="CJ262" s="37">
        <f t="shared" si="2522"/>
        <v>0</v>
      </c>
      <c r="CK262" s="37">
        <f t="shared" si="2522"/>
        <v>0</v>
      </c>
      <c r="CL262" s="37">
        <f t="shared" si="2522"/>
        <v>0</v>
      </c>
      <c r="CM262" s="37">
        <f t="shared" si="2522"/>
        <v>0</v>
      </c>
      <c r="CN262" s="37">
        <f t="shared" si="2522"/>
        <v>0</v>
      </c>
      <c r="CO262" s="37">
        <f t="shared" ref="CO262:EV262" si="2523">CO263+CO266</f>
        <v>0</v>
      </c>
      <c r="CP262" s="37">
        <f t="shared" si="2523"/>
        <v>0</v>
      </c>
      <c r="CQ262" s="37">
        <f t="shared" si="2523"/>
        <v>0</v>
      </c>
      <c r="CR262" s="37">
        <f t="shared" si="2523"/>
        <v>0</v>
      </c>
      <c r="CS262" s="37">
        <f t="shared" si="2523"/>
        <v>0</v>
      </c>
      <c r="CT262" s="37">
        <f t="shared" si="2523"/>
        <v>0</v>
      </c>
      <c r="CU262" s="37">
        <f t="shared" si="2523"/>
        <v>0</v>
      </c>
      <c r="CV262" s="37">
        <f t="shared" si="2523"/>
        <v>0</v>
      </c>
      <c r="CW262" s="37">
        <f t="shared" si="2523"/>
        <v>0</v>
      </c>
      <c r="CX262" s="37">
        <f t="shared" si="2523"/>
        <v>0</v>
      </c>
      <c r="CY262" s="37">
        <f t="shared" si="2523"/>
        <v>0</v>
      </c>
      <c r="CZ262" s="37">
        <f t="shared" si="2523"/>
        <v>0</v>
      </c>
      <c r="DA262" s="37">
        <f t="shared" si="2523"/>
        <v>0</v>
      </c>
      <c r="DB262" s="37">
        <f t="shared" si="2523"/>
        <v>0</v>
      </c>
      <c r="DC262" s="37">
        <f t="shared" si="2523"/>
        <v>0</v>
      </c>
      <c r="DD262" s="37">
        <f t="shared" si="2523"/>
        <v>0</v>
      </c>
      <c r="DE262" s="37">
        <f t="shared" si="2523"/>
        <v>100000000</v>
      </c>
      <c r="DF262" s="37">
        <f t="shared" si="2523"/>
        <v>300000000</v>
      </c>
      <c r="DG262" s="37">
        <f t="shared" si="2523"/>
        <v>249546000</v>
      </c>
      <c r="DH262" s="37">
        <f t="shared" si="2523"/>
        <v>249209000</v>
      </c>
      <c r="DI262" s="37">
        <f t="shared" si="2523"/>
        <v>0</v>
      </c>
      <c r="DJ262" s="37">
        <f t="shared" si="2523"/>
        <v>0</v>
      </c>
      <c r="DK262" s="37">
        <f t="shared" si="2523"/>
        <v>0</v>
      </c>
      <c r="DL262" s="37">
        <f t="shared" si="2523"/>
        <v>0</v>
      </c>
      <c r="DM262" s="37">
        <f t="shared" si="2523"/>
        <v>0</v>
      </c>
      <c r="DN262" s="37">
        <f t="shared" si="2523"/>
        <v>0</v>
      </c>
      <c r="DO262" s="37">
        <f t="shared" si="2523"/>
        <v>0</v>
      </c>
      <c r="DP262" s="37">
        <f t="shared" si="2523"/>
        <v>0</v>
      </c>
      <c r="DQ262" s="37">
        <f t="shared" si="2523"/>
        <v>0</v>
      </c>
      <c r="DR262" s="37">
        <f t="shared" si="2523"/>
        <v>0</v>
      </c>
      <c r="DS262" s="37">
        <f t="shared" si="2523"/>
        <v>90000000</v>
      </c>
      <c r="DT262" s="37">
        <f t="shared" si="2523"/>
        <v>89000000</v>
      </c>
      <c r="DU262" s="37">
        <f t="shared" si="2523"/>
        <v>59776000</v>
      </c>
      <c r="DV262" s="37">
        <f t="shared" si="2523"/>
        <v>59776000</v>
      </c>
      <c r="DW262" s="37">
        <f t="shared" si="2523"/>
        <v>0</v>
      </c>
      <c r="DX262" s="37">
        <f t="shared" si="2523"/>
        <v>0</v>
      </c>
      <c r="DY262" s="37">
        <f t="shared" si="2523"/>
        <v>0</v>
      </c>
      <c r="DZ262" s="37">
        <f t="shared" si="2523"/>
        <v>0</v>
      </c>
      <c r="EA262" s="37">
        <f t="shared" si="2523"/>
        <v>0</v>
      </c>
      <c r="EB262" s="37">
        <f t="shared" si="2523"/>
        <v>0</v>
      </c>
      <c r="EC262" s="37">
        <f t="shared" si="2523"/>
        <v>0</v>
      </c>
      <c r="ED262" s="37">
        <f t="shared" si="2523"/>
        <v>0</v>
      </c>
      <c r="EE262" s="37">
        <f t="shared" si="2523"/>
        <v>0</v>
      </c>
      <c r="EF262" s="37">
        <f t="shared" si="2523"/>
        <v>0</v>
      </c>
      <c r="EG262" s="37">
        <f t="shared" si="2523"/>
        <v>0</v>
      </c>
      <c r="EH262" s="37">
        <f t="shared" si="2523"/>
        <v>0</v>
      </c>
      <c r="EI262" s="37">
        <f t="shared" si="2523"/>
        <v>0</v>
      </c>
      <c r="EJ262" s="37">
        <f t="shared" si="2523"/>
        <v>0</v>
      </c>
      <c r="EK262" s="37">
        <f t="shared" si="2523"/>
        <v>0</v>
      </c>
      <c r="EL262" s="37">
        <f t="shared" si="2523"/>
        <v>0</v>
      </c>
      <c r="EM262" s="37">
        <f t="shared" si="2523"/>
        <v>0</v>
      </c>
      <c r="EN262" s="37">
        <f t="shared" si="2523"/>
        <v>0</v>
      </c>
      <c r="EO262" s="37">
        <f t="shared" si="2523"/>
        <v>0</v>
      </c>
      <c r="EP262" s="37">
        <f t="shared" si="2523"/>
        <v>0</v>
      </c>
      <c r="EQ262" s="37">
        <f t="shared" si="2523"/>
        <v>0</v>
      </c>
      <c r="ER262" s="37">
        <f t="shared" si="2523"/>
        <v>0</v>
      </c>
      <c r="ES262" s="37">
        <f t="shared" si="2523"/>
        <v>0</v>
      </c>
      <c r="ET262" s="37">
        <f t="shared" si="2523"/>
        <v>0</v>
      </c>
      <c r="EU262" s="37">
        <f t="shared" si="2523"/>
        <v>0</v>
      </c>
      <c r="EV262" s="37">
        <f t="shared" si="2523"/>
        <v>0</v>
      </c>
      <c r="EW262" s="37">
        <f t="shared" ref="EW262" si="2524">EW263+EW266</f>
        <v>90000000</v>
      </c>
      <c r="EX262" s="37">
        <f t="shared" ref="EX262:GY262" si="2525">EX263+EX266</f>
        <v>89000000</v>
      </c>
      <c r="EY262" s="37">
        <f t="shared" si="2525"/>
        <v>59776000</v>
      </c>
      <c r="EZ262" s="37">
        <f t="shared" si="2525"/>
        <v>59776000</v>
      </c>
      <c r="FA262" s="37">
        <f t="shared" si="2525"/>
        <v>0</v>
      </c>
      <c r="FB262" s="37">
        <f t="shared" si="2525"/>
        <v>0</v>
      </c>
      <c r="FC262" s="37">
        <f t="shared" si="2525"/>
        <v>0</v>
      </c>
      <c r="FD262" s="37">
        <f t="shared" si="2525"/>
        <v>0</v>
      </c>
      <c r="FE262" s="37">
        <f t="shared" si="2525"/>
        <v>0</v>
      </c>
      <c r="FF262" s="37">
        <f t="shared" si="2525"/>
        <v>0</v>
      </c>
      <c r="FG262" s="37">
        <f t="shared" si="2525"/>
        <v>0</v>
      </c>
      <c r="FH262" s="37">
        <f t="shared" si="2525"/>
        <v>0</v>
      </c>
      <c r="FI262" s="37">
        <f t="shared" si="2525"/>
        <v>0</v>
      </c>
      <c r="FJ262" s="37">
        <f t="shared" si="2525"/>
        <v>0</v>
      </c>
      <c r="FK262" s="37">
        <f t="shared" si="2525"/>
        <v>0</v>
      </c>
      <c r="FL262" s="37">
        <f t="shared" si="2525"/>
        <v>90000000</v>
      </c>
      <c r="FM262" s="37">
        <f t="shared" si="2525"/>
        <v>82867998</v>
      </c>
      <c r="FN262" s="37">
        <f t="shared" si="2525"/>
        <v>73939139</v>
      </c>
      <c r="FO262" s="37">
        <f t="shared" si="2525"/>
        <v>73939139</v>
      </c>
      <c r="FP262" s="37">
        <f t="shared" si="2525"/>
        <v>0</v>
      </c>
      <c r="FQ262" s="37">
        <f t="shared" si="2525"/>
        <v>0</v>
      </c>
      <c r="FR262" s="37">
        <f t="shared" si="2525"/>
        <v>0</v>
      </c>
      <c r="FS262" s="37">
        <f t="shared" si="2525"/>
        <v>0</v>
      </c>
      <c r="FT262" s="37">
        <f t="shared" si="2525"/>
        <v>0</v>
      </c>
      <c r="FU262" s="37">
        <f t="shared" si="2525"/>
        <v>0</v>
      </c>
      <c r="FV262" s="37">
        <f t="shared" si="2525"/>
        <v>0</v>
      </c>
      <c r="FW262" s="37">
        <f t="shared" si="2525"/>
        <v>0</v>
      </c>
      <c r="FX262" s="37">
        <f t="shared" si="2525"/>
        <v>0</v>
      </c>
      <c r="FY262" s="37">
        <f t="shared" si="2525"/>
        <v>0</v>
      </c>
      <c r="FZ262" s="37">
        <f t="shared" si="2525"/>
        <v>0</v>
      </c>
      <c r="GA262" s="37">
        <f t="shared" si="2525"/>
        <v>0</v>
      </c>
      <c r="GB262" s="37">
        <f t="shared" si="2525"/>
        <v>0</v>
      </c>
      <c r="GC262" s="37">
        <f t="shared" si="2525"/>
        <v>0</v>
      </c>
      <c r="GD262" s="37">
        <f t="shared" si="2525"/>
        <v>0</v>
      </c>
      <c r="GE262" s="37">
        <f t="shared" si="2525"/>
        <v>0</v>
      </c>
      <c r="GF262" s="37">
        <f t="shared" si="2525"/>
        <v>0</v>
      </c>
      <c r="GG262" s="37">
        <f t="shared" si="2525"/>
        <v>0</v>
      </c>
      <c r="GH262" s="37">
        <f t="shared" si="2525"/>
        <v>0</v>
      </c>
      <c r="GI262" s="37">
        <f t="shared" si="2525"/>
        <v>0</v>
      </c>
      <c r="GJ262" s="37">
        <f t="shared" si="2525"/>
        <v>0</v>
      </c>
      <c r="GK262" s="37">
        <f t="shared" si="2525"/>
        <v>0</v>
      </c>
      <c r="GL262" s="37">
        <f t="shared" si="2525"/>
        <v>0</v>
      </c>
      <c r="GM262" s="37">
        <f t="shared" si="2525"/>
        <v>0</v>
      </c>
      <c r="GN262" s="37">
        <f t="shared" si="2525"/>
        <v>0</v>
      </c>
      <c r="GO262" s="37">
        <f t="shared" si="2525"/>
        <v>0</v>
      </c>
      <c r="GP262" s="37">
        <f t="shared" si="2525"/>
        <v>0</v>
      </c>
      <c r="GQ262" s="37">
        <f t="shared" si="2525"/>
        <v>0</v>
      </c>
      <c r="GR262" s="37">
        <f t="shared" si="2525"/>
        <v>0</v>
      </c>
      <c r="GS262" s="37">
        <f t="shared" si="2525"/>
        <v>0</v>
      </c>
      <c r="GT262" s="37">
        <f t="shared" si="2525"/>
        <v>0</v>
      </c>
      <c r="GU262" s="37">
        <f t="shared" si="2525"/>
        <v>90000000</v>
      </c>
      <c r="GV262" s="37">
        <f t="shared" si="2525"/>
        <v>82867998</v>
      </c>
      <c r="GW262" s="37">
        <f t="shared" si="2525"/>
        <v>73939139</v>
      </c>
      <c r="GX262" s="37">
        <f t="shared" si="2525"/>
        <v>73939139</v>
      </c>
      <c r="GY262" s="961">
        <f t="shared" si="2525"/>
        <v>0</v>
      </c>
      <c r="GZ262" s="37">
        <f t="shared" ref="GZ262:IW262" si="2526">GZ263+GZ266</f>
        <v>0</v>
      </c>
      <c r="HA262" s="37">
        <f t="shared" si="2526"/>
        <v>0</v>
      </c>
      <c r="HB262" s="37">
        <f t="shared" si="2526"/>
        <v>0</v>
      </c>
      <c r="HC262" s="37">
        <f t="shared" si="2526"/>
        <v>0</v>
      </c>
      <c r="HD262" s="37">
        <f t="shared" si="2526"/>
        <v>0</v>
      </c>
      <c r="HE262" s="37">
        <f t="shared" si="2526"/>
        <v>0</v>
      </c>
      <c r="HF262" s="37">
        <f t="shared" si="2526"/>
        <v>200000000</v>
      </c>
      <c r="HG262" s="37">
        <f t="shared" si="2526"/>
        <v>199750000</v>
      </c>
      <c r="HH262" s="37">
        <f t="shared" si="2526"/>
        <v>199750000</v>
      </c>
      <c r="HI262" s="37">
        <f t="shared" si="2526"/>
        <v>0</v>
      </c>
      <c r="HJ262" s="37">
        <f t="shared" si="2526"/>
        <v>380000000</v>
      </c>
      <c r="HK262" s="37">
        <f t="shared" si="2526"/>
        <v>371867998</v>
      </c>
      <c r="HL262" s="37">
        <f t="shared" si="2526"/>
        <v>234581774</v>
      </c>
      <c r="HM262" s="37">
        <f t="shared" si="2526"/>
        <v>234244774</v>
      </c>
      <c r="HN262" s="37">
        <f t="shared" si="2526"/>
        <v>0</v>
      </c>
      <c r="HO262" s="37">
        <f t="shared" si="2526"/>
        <v>0</v>
      </c>
      <c r="HP262" s="37">
        <f t="shared" si="2526"/>
        <v>0</v>
      </c>
      <c r="HQ262" s="37">
        <f t="shared" si="2526"/>
        <v>0</v>
      </c>
      <c r="HR262" s="37">
        <f t="shared" si="2526"/>
        <v>0</v>
      </c>
      <c r="HS262" s="37">
        <f t="shared" si="2526"/>
        <v>0</v>
      </c>
      <c r="HT262" s="37">
        <f t="shared" si="2526"/>
        <v>0</v>
      </c>
      <c r="HU262" s="37">
        <f t="shared" si="2526"/>
        <v>0</v>
      </c>
      <c r="HV262" s="37">
        <f t="shared" si="2526"/>
        <v>0</v>
      </c>
      <c r="HW262" s="37">
        <f t="shared" si="2526"/>
        <v>0</v>
      </c>
      <c r="HX262" s="37">
        <f t="shared" si="2526"/>
        <v>0</v>
      </c>
      <c r="HY262" s="37">
        <f t="shared" si="2526"/>
        <v>0</v>
      </c>
      <c r="HZ262" s="37">
        <f t="shared" si="2526"/>
        <v>0</v>
      </c>
      <c r="IA262" s="37">
        <f t="shared" si="2526"/>
        <v>0</v>
      </c>
      <c r="IB262" s="37">
        <f t="shared" si="2526"/>
        <v>0</v>
      </c>
      <c r="IC262" s="37">
        <f t="shared" si="2526"/>
        <v>0</v>
      </c>
      <c r="ID262" s="37">
        <f t="shared" si="2526"/>
        <v>0</v>
      </c>
      <c r="IE262" s="37">
        <f t="shared" si="2526"/>
        <v>0</v>
      </c>
      <c r="IF262" s="37">
        <f t="shared" si="2526"/>
        <v>0</v>
      </c>
      <c r="IG262" s="37">
        <f t="shared" si="2526"/>
        <v>0</v>
      </c>
      <c r="IH262" s="37">
        <f t="shared" si="2526"/>
        <v>0</v>
      </c>
      <c r="II262" s="37">
        <f t="shared" si="2526"/>
        <v>0</v>
      </c>
      <c r="IJ262" s="37">
        <f t="shared" si="2526"/>
        <v>0</v>
      </c>
      <c r="IK262" s="37">
        <f t="shared" si="2526"/>
        <v>0</v>
      </c>
      <c r="IL262" s="37">
        <f t="shared" si="2526"/>
        <v>0</v>
      </c>
      <c r="IM262" s="37">
        <f t="shared" si="2526"/>
        <v>0</v>
      </c>
      <c r="IN262" s="37">
        <f t="shared" si="2526"/>
        <v>0</v>
      </c>
      <c r="IO262" s="37">
        <f t="shared" si="2526"/>
        <v>0</v>
      </c>
      <c r="IP262" s="37">
        <f t="shared" si="2526"/>
        <v>0</v>
      </c>
      <c r="IQ262" s="37">
        <f t="shared" si="2526"/>
        <v>0</v>
      </c>
      <c r="IR262" s="37">
        <f t="shared" si="2526"/>
        <v>0</v>
      </c>
      <c r="IS262" s="37">
        <f t="shared" si="2526"/>
        <v>380000000</v>
      </c>
      <c r="IT262" s="37">
        <f t="shared" si="2526"/>
        <v>571867998</v>
      </c>
      <c r="IU262" s="37">
        <f t="shared" si="2526"/>
        <v>434331774</v>
      </c>
      <c r="IV262" s="37">
        <f t="shared" si="2526"/>
        <v>433994774</v>
      </c>
      <c r="IW262" s="37">
        <f t="shared" si="2526"/>
        <v>0</v>
      </c>
    </row>
    <row r="263" spans="1:257" ht="24.75" customHeight="1" x14ac:dyDescent="0.2">
      <c r="A263" s="346"/>
      <c r="B263" s="343"/>
      <c r="C263" s="252">
        <v>56</v>
      </c>
      <c r="D263" s="253" t="s">
        <v>633</v>
      </c>
      <c r="E263" s="256"/>
      <c r="F263" s="256"/>
      <c r="G263" s="255"/>
      <c r="H263" s="255"/>
      <c r="I263" s="255"/>
      <c r="J263" s="255"/>
      <c r="K263" s="255"/>
      <c r="L263" s="255"/>
      <c r="M263" s="255"/>
      <c r="N263" s="255"/>
      <c r="O263" s="255"/>
      <c r="P263" s="255"/>
      <c r="Q263" s="255"/>
      <c r="R263" s="255"/>
      <c r="S263" s="255"/>
      <c r="T263" s="255"/>
      <c r="U263" s="255"/>
      <c r="V263" s="255"/>
      <c r="W263" s="255"/>
      <c r="X263" s="255"/>
      <c r="Y263" s="312"/>
      <c r="Z263" s="255"/>
      <c r="AA263" s="255"/>
      <c r="AB263" s="255"/>
      <c r="AC263" s="38">
        <f t="shared" ref="AC263:BL263" si="2527">SUM(AC264:AC265)</f>
        <v>0</v>
      </c>
      <c r="AD263" s="38">
        <f t="shared" si="2527"/>
        <v>0</v>
      </c>
      <c r="AE263" s="38">
        <f t="shared" si="2527"/>
        <v>0</v>
      </c>
      <c r="AF263" s="38">
        <f t="shared" si="2527"/>
        <v>0</v>
      </c>
      <c r="AG263" s="38">
        <f t="shared" si="2527"/>
        <v>0</v>
      </c>
      <c r="AH263" s="38">
        <f t="shared" si="2527"/>
        <v>0</v>
      </c>
      <c r="AI263" s="38">
        <f t="shared" si="2527"/>
        <v>0</v>
      </c>
      <c r="AJ263" s="38">
        <f t="shared" si="2527"/>
        <v>0</v>
      </c>
      <c r="AK263" s="38">
        <f t="shared" si="2527"/>
        <v>60000000</v>
      </c>
      <c r="AL263" s="38">
        <f t="shared" si="2527"/>
        <v>60000000</v>
      </c>
      <c r="AM263" s="38">
        <f t="shared" si="2527"/>
        <v>51070635</v>
      </c>
      <c r="AN263" s="38">
        <f t="shared" si="2527"/>
        <v>51070635</v>
      </c>
      <c r="AO263" s="38">
        <f t="shared" si="2527"/>
        <v>0</v>
      </c>
      <c r="AP263" s="38">
        <f t="shared" si="2527"/>
        <v>0</v>
      </c>
      <c r="AQ263" s="38">
        <f t="shared" si="2527"/>
        <v>0</v>
      </c>
      <c r="AR263" s="38">
        <f t="shared" si="2527"/>
        <v>0</v>
      </c>
      <c r="AS263" s="38">
        <f t="shared" si="2527"/>
        <v>0</v>
      </c>
      <c r="AT263" s="38">
        <f t="shared" si="2527"/>
        <v>0</v>
      </c>
      <c r="AU263" s="38">
        <f t="shared" si="2527"/>
        <v>0</v>
      </c>
      <c r="AV263" s="38">
        <f t="shared" si="2527"/>
        <v>0</v>
      </c>
      <c r="AW263" s="38">
        <f t="shared" si="2527"/>
        <v>0</v>
      </c>
      <c r="AX263" s="38">
        <f t="shared" si="2527"/>
        <v>0</v>
      </c>
      <c r="AY263" s="38">
        <f t="shared" si="2527"/>
        <v>0</v>
      </c>
      <c r="AZ263" s="38">
        <f t="shared" si="2527"/>
        <v>0</v>
      </c>
      <c r="BA263" s="38">
        <f t="shared" si="2527"/>
        <v>0</v>
      </c>
      <c r="BB263" s="38">
        <f t="shared" si="2527"/>
        <v>0</v>
      </c>
      <c r="BC263" s="38">
        <f t="shared" si="2527"/>
        <v>0</v>
      </c>
      <c r="BD263" s="38">
        <f t="shared" si="2527"/>
        <v>0</v>
      </c>
      <c r="BE263" s="38">
        <f t="shared" si="2527"/>
        <v>0</v>
      </c>
      <c r="BF263" s="38">
        <f t="shared" si="2527"/>
        <v>0</v>
      </c>
      <c r="BG263" s="38">
        <f t="shared" si="2527"/>
        <v>0</v>
      </c>
      <c r="BH263" s="38">
        <f t="shared" si="2527"/>
        <v>0</v>
      </c>
      <c r="BI263" s="38">
        <f t="shared" si="2527"/>
        <v>0</v>
      </c>
      <c r="BJ263" s="38">
        <f t="shared" si="2527"/>
        <v>0</v>
      </c>
      <c r="BK263" s="38">
        <f t="shared" si="2527"/>
        <v>0</v>
      </c>
      <c r="BL263" s="38">
        <f t="shared" si="2527"/>
        <v>0</v>
      </c>
      <c r="BM263" s="38">
        <f t="shared" ref="BM263:DX263" si="2528">SUM(BM264:BM265)</f>
        <v>60000000</v>
      </c>
      <c r="BN263" s="38">
        <f t="shared" si="2528"/>
        <v>60000000</v>
      </c>
      <c r="BO263" s="38">
        <f t="shared" si="2528"/>
        <v>51070635</v>
      </c>
      <c r="BP263" s="38">
        <f t="shared" si="2528"/>
        <v>51070635</v>
      </c>
      <c r="BQ263" s="38">
        <f t="shared" si="2528"/>
        <v>0</v>
      </c>
      <c r="BR263" s="38">
        <f t="shared" si="2528"/>
        <v>0</v>
      </c>
      <c r="BS263" s="38">
        <f t="shared" si="2528"/>
        <v>0</v>
      </c>
      <c r="BT263" s="38">
        <f t="shared" si="2528"/>
        <v>0</v>
      </c>
      <c r="BU263" s="38">
        <f t="shared" si="2528"/>
        <v>0</v>
      </c>
      <c r="BV263" s="38">
        <f t="shared" si="2528"/>
        <v>200000000</v>
      </c>
      <c r="BW263" s="38">
        <f t="shared" si="2528"/>
        <v>199750000</v>
      </c>
      <c r="BX263" s="38">
        <f t="shared" si="2528"/>
        <v>199750000</v>
      </c>
      <c r="BY263" s="38">
        <f t="shared" si="2528"/>
        <v>0</v>
      </c>
      <c r="BZ263" s="38">
        <f t="shared" si="2528"/>
        <v>60000000</v>
      </c>
      <c r="CA263" s="38">
        <f t="shared" si="2528"/>
        <v>60000000</v>
      </c>
      <c r="CB263" s="38">
        <f t="shared" si="2528"/>
        <v>49796000</v>
      </c>
      <c r="CC263" s="38">
        <f t="shared" si="2528"/>
        <v>49459000</v>
      </c>
      <c r="CD263" s="38">
        <f t="shared" si="2528"/>
        <v>0</v>
      </c>
      <c r="CE263" s="38">
        <f t="shared" si="2528"/>
        <v>0</v>
      </c>
      <c r="CF263" s="38">
        <f t="shared" si="2528"/>
        <v>0</v>
      </c>
      <c r="CG263" s="38">
        <f t="shared" si="2528"/>
        <v>0</v>
      </c>
      <c r="CH263" s="38">
        <f t="shared" si="2528"/>
        <v>0</v>
      </c>
      <c r="CI263" s="38">
        <f t="shared" si="2528"/>
        <v>0</v>
      </c>
      <c r="CJ263" s="38">
        <f t="shared" si="2528"/>
        <v>0</v>
      </c>
      <c r="CK263" s="38">
        <f t="shared" si="2528"/>
        <v>0</v>
      </c>
      <c r="CL263" s="38">
        <f t="shared" si="2528"/>
        <v>0</v>
      </c>
      <c r="CM263" s="38">
        <f t="shared" si="2528"/>
        <v>0</v>
      </c>
      <c r="CN263" s="38">
        <f t="shared" si="2528"/>
        <v>0</v>
      </c>
      <c r="CO263" s="38">
        <f t="shared" si="2528"/>
        <v>0</v>
      </c>
      <c r="CP263" s="38">
        <f t="shared" si="2528"/>
        <v>0</v>
      </c>
      <c r="CQ263" s="38">
        <f t="shared" si="2528"/>
        <v>0</v>
      </c>
      <c r="CR263" s="38">
        <f t="shared" si="2528"/>
        <v>0</v>
      </c>
      <c r="CS263" s="38">
        <f t="shared" si="2528"/>
        <v>0</v>
      </c>
      <c r="CT263" s="38">
        <f t="shared" si="2528"/>
        <v>0</v>
      </c>
      <c r="CU263" s="38">
        <f t="shared" si="2528"/>
        <v>0</v>
      </c>
      <c r="CV263" s="38">
        <f t="shared" si="2528"/>
        <v>0</v>
      </c>
      <c r="CW263" s="38">
        <f t="shared" si="2528"/>
        <v>0</v>
      </c>
      <c r="CX263" s="38">
        <f t="shared" si="2528"/>
        <v>0</v>
      </c>
      <c r="CY263" s="38">
        <f t="shared" si="2528"/>
        <v>0</v>
      </c>
      <c r="CZ263" s="38">
        <f t="shared" si="2528"/>
        <v>0</v>
      </c>
      <c r="DA263" s="38">
        <f t="shared" si="2528"/>
        <v>0</v>
      </c>
      <c r="DB263" s="38">
        <f t="shared" si="2528"/>
        <v>0</v>
      </c>
      <c r="DC263" s="38">
        <f t="shared" si="2528"/>
        <v>0</v>
      </c>
      <c r="DD263" s="38">
        <f t="shared" si="2528"/>
        <v>0</v>
      </c>
      <c r="DE263" s="38">
        <f t="shared" si="2528"/>
        <v>60000000</v>
      </c>
      <c r="DF263" s="38">
        <f t="shared" si="2528"/>
        <v>260000000</v>
      </c>
      <c r="DG263" s="38">
        <f t="shared" si="2528"/>
        <v>249546000</v>
      </c>
      <c r="DH263" s="38">
        <f t="shared" si="2528"/>
        <v>249209000</v>
      </c>
      <c r="DI263" s="38">
        <f t="shared" si="2528"/>
        <v>0</v>
      </c>
      <c r="DJ263" s="38">
        <f t="shared" si="2528"/>
        <v>0</v>
      </c>
      <c r="DK263" s="38">
        <f t="shared" si="2528"/>
        <v>0</v>
      </c>
      <c r="DL263" s="38">
        <f t="shared" si="2528"/>
        <v>0</v>
      </c>
      <c r="DM263" s="38">
        <f t="shared" si="2528"/>
        <v>0</v>
      </c>
      <c r="DN263" s="38">
        <f t="shared" si="2528"/>
        <v>0</v>
      </c>
      <c r="DO263" s="38">
        <f t="shared" si="2528"/>
        <v>0</v>
      </c>
      <c r="DP263" s="38">
        <f t="shared" si="2528"/>
        <v>0</v>
      </c>
      <c r="DQ263" s="38">
        <f t="shared" si="2528"/>
        <v>0</v>
      </c>
      <c r="DR263" s="38">
        <f t="shared" si="2528"/>
        <v>0</v>
      </c>
      <c r="DS263" s="38">
        <f t="shared" si="2528"/>
        <v>60000000</v>
      </c>
      <c r="DT263" s="38">
        <f t="shared" si="2528"/>
        <v>60000000</v>
      </c>
      <c r="DU263" s="38">
        <f t="shared" si="2528"/>
        <v>59776000</v>
      </c>
      <c r="DV263" s="38">
        <f t="shared" si="2528"/>
        <v>59776000</v>
      </c>
      <c r="DW263" s="38">
        <f t="shared" si="2528"/>
        <v>0</v>
      </c>
      <c r="DX263" s="38">
        <f t="shared" si="2528"/>
        <v>0</v>
      </c>
      <c r="DY263" s="38">
        <f t="shared" ref="DY263:EW263" si="2529">SUM(DY264:DY265)</f>
        <v>0</v>
      </c>
      <c r="DZ263" s="38">
        <f t="shared" si="2529"/>
        <v>0</v>
      </c>
      <c r="EA263" s="38">
        <f t="shared" si="2529"/>
        <v>0</v>
      </c>
      <c r="EB263" s="38">
        <f t="shared" si="2529"/>
        <v>0</v>
      </c>
      <c r="EC263" s="38">
        <f t="shared" si="2529"/>
        <v>0</v>
      </c>
      <c r="ED263" s="38">
        <f t="shared" si="2529"/>
        <v>0</v>
      </c>
      <c r="EE263" s="38">
        <f t="shared" si="2529"/>
        <v>0</v>
      </c>
      <c r="EF263" s="38">
        <f t="shared" si="2529"/>
        <v>0</v>
      </c>
      <c r="EG263" s="38">
        <f t="shared" si="2529"/>
        <v>0</v>
      </c>
      <c r="EH263" s="38">
        <f t="shared" si="2529"/>
        <v>0</v>
      </c>
      <c r="EI263" s="38">
        <f t="shared" si="2529"/>
        <v>0</v>
      </c>
      <c r="EJ263" s="38">
        <f t="shared" si="2529"/>
        <v>0</v>
      </c>
      <c r="EK263" s="38">
        <f t="shared" si="2529"/>
        <v>0</v>
      </c>
      <c r="EL263" s="38">
        <f t="shared" si="2529"/>
        <v>0</v>
      </c>
      <c r="EM263" s="38">
        <f t="shared" si="2529"/>
        <v>0</v>
      </c>
      <c r="EN263" s="38">
        <f t="shared" si="2529"/>
        <v>0</v>
      </c>
      <c r="EO263" s="38">
        <f t="shared" si="2529"/>
        <v>0</v>
      </c>
      <c r="EP263" s="38">
        <f t="shared" si="2529"/>
        <v>0</v>
      </c>
      <c r="EQ263" s="38">
        <f t="shared" si="2529"/>
        <v>0</v>
      </c>
      <c r="ER263" s="38">
        <f t="shared" si="2529"/>
        <v>0</v>
      </c>
      <c r="ES263" s="38">
        <f t="shared" si="2529"/>
        <v>0</v>
      </c>
      <c r="ET263" s="38">
        <f t="shared" si="2529"/>
        <v>0</v>
      </c>
      <c r="EU263" s="38">
        <f t="shared" si="2529"/>
        <v>0</v>
      </c>
      <c r="EV263" s="38">
        <f t="shared" si="2529"/>
        <v>0</v>
      </c>
      <c r="EW263" s="38">
        <f t="shared" si="2529"/>
        <v>60000000</v>
      </c>
      <c r="EX263" s="38">
        <f t="shared" ref="EX263:GY263" si="2530">SUM(EX264:EX265)</f>
        <v>60000000</v>
      </c>
      <c r="EY263" s="38">
        <f t="shared" si="2530"/>
        <v>59776000</v>
      </c>
      <c r="EZ263" s="38">
        <f t="shared" si="2530"/>
        <v>59776000</v>
      </c>
      <c r="FA263" s="38">
        <f t="shared" si="2530"/>
        <v>0</v>
      </c>
      <c r="FB263" s="38">
        <f t="shared" si="2530"/>
        <v>0</v>
      </c>
      <c r="FC263" s="38">
        <f t="shared" si="2530"/>
        <v>0</v>
      </c>
      <c r="FD263" s="38">
        <f t="shared" si="2530"/>
        <v>0</v>
      </c>
      <c r="FE263" s="38">
        <f t="shared" si="2530"/>
        <v>0</v>
      </c>
      <c r="FF263" s="38">
        <f t="shared" si="2530"/>
        <v>0</v>
      </c>
      <c r="FG263" s="38">
        <f t="shared" si="2530"/>
        <v>0</v>
      </c>
      <c r="FH263" s="38">
        <f t="shared" si="2530"/>
        <v>0</v>
      </c>
      <c r="FI263" s="38">
        <f t="shared" si="2530"/>
        <v>0</v>
      </c>
      <c r="FJ263" s="38">
        <f t="shared" si="2530"/>
        <v>0</v>
      </c>
      <c r="FK263" s="38">
        <f t="shared" si="2530"/>
        <v>0</v>
      </c>
      <c r="FL263" s="38">
        <f t="shared" si="2530"/>
        <v>60000000</v>
      </c>
      <c r="FM263" s="38">
        <f t="shared" si="2530"/>
        <v>64050000</v>
      </c>
      <c r="FN263" s="38">
        <f t="shared" si="2530"/>
        <v>55121141</v>
      </c>
      <c r="FO263" s="38">
        <f t="shared" si="2530"/>
        <v>55121141</v>
      </c>
      <c r="FP263" s="38">
        <f t="shared" si="2530"/>
        <v>0</v>
      </c>
      <c r="FQ263" s="38">
        <f t="shared" si="2530"/>
        <v>0</v>
      </c>
      <c r="FR263" s="38">
        <f t="shared" si="2530"/>
        <v>0</v>
      </c>
      <c r="FS263" s="38">
        <f t="shared" si="2530"/>
        <v>0</v>
      </c>
      <c r="FT263" s="38">
        <f t="shared" si="2530"/>
        <v>0</v>
      </c>
      <c r="FU263" s="38">
        <f t="shared" si="2530"/>
        <v>0</v>
      </c>
      <c r="FV263" s="38">
        <f t="shared" si="2530"/>
        <v>0</v>
      </c>
      <c r="FW263" s="38">
        <f t="shared" si="2530"/>
        <v>0</v>
      </c>
      <c r="FX263" s="38">
        <f t="shared" si="2530"/>
        <v>0</v>
      </c>
      <c r="FY263" s="38">
        <f t="shared" si="2530"/>
        <v>0</v>
      </c>
      <c r="FZ263" s="38">
        <f t="shared" si="2530"/>
        <v>0</v>
      </c>
      <c r="GA263" s="38">
        <f t="shared" si="2530"/>
        <v>0</v>
      </c>
      <c r="GB263" s="38">
        <f t="shared" si="2530"/>
        <v>0</v>
      </c>
      <c r="GC263" s="38">
        <f t="shared" si="2530"/>
        <v>0</v>
      </c>
      <c r="GD263" s="38">
        <f t="shared" si="2530"/>
        <v>0</v>
      </c>
      <c r="GE263" s="38">
        <f t="shared" si="2530"/>
        <v>0</v>
      </c>
      <c r="GF263" s="38">
        <f t="shared" si="2530"/>
        <v>0</v>
      </c>
      <c r="GG263" s="38">
        <f t="shared" si="2530"/>
        <v>0</v>
      </c>
      <c r="GH263" s="38">
        <f t="shared" si="2530"/>
        <v>0</v>
      </c>
      <c r="GI263" s="38">
        <f t="shared" si="2530"/>
        <v>0</v>
      </c>
      <c r="GJ263" s="38">
        <f t="shared" si="2530"/>
        <v>0</v>
      </c>
      <c r="GK263" s="38">
        <f t="shared" si="2530"/>
        <v>0</v>
      </c>
      <c r="GL263" s="38">
        <f t="shared" si="2530"/>
        <v>0</v>
      </c>
      <c r="GM263" s="38">
        <f t="shared" si="2530"/>
        <v>0</v>
      </c>
      <c r="GN263" s="38">
        <f t="shared" si="2530"/>
        <v>0</v>
      </c>
      <c r="GO263" s="38">
        <f t="shared" si="2530"/>
        <v>0</v>
      </c>
      <c r="GP263" s="38">
        <f t="shared" si="2530"/>
        <v>0</v>
      </c>
      <c r="GQ263" s="38">
        <f t="shared" si="2530"/>
        <v>0</v>
      </c>
      <c r="GR263" s="38">
        <f t="shared" si="2530"/>
        <v>0</v>
      </c>
      <c r="GS263" s="38">
        <f t="shared" si="2530"/>
        <v>0</v>
      </c>
      <c r="GT263" s="38">
        <f t="shared" si="2530"/>
        <v>0</v>
      </c>
      <c r="GU263" s="38">
        <f t="shared" si="2530"/>
        <v>60000000</v>
      </c>
      <c r="GV263" s="38">
        <f t="shared" si="2530"/>
        <v>64050000</v>
      </c>
      <c r="GW263" s="38">
        <f t="shared" si="2530"/>
        <v>55121141</v>
      </c>
      <c r="GX263" s="38">
        <f t="shared" si="2530"/>
        <v>55121141</v>
      </c>
      <c r="GY263" s="724">
        <f t="shared" si="2530"/>
        <v>0</v>
      </c>
      <c r="GZ263" s="38">
        <f t="shared" ref="GZ263:IW263" si="2531">SUM(GZ264:GZ265)</f>
        <v>0</v>
      </c>
      <c r="HA263" s="38">
        <f t="shared" si="2531"/>
        <v>0</v>
      </c>
      <c r="HB263" s="38">
        <f t="shared" si="2531"/>
        <v>0</v>
      </c>
      <c r="HC263" s="38">
        <f t="shared" si="2531"/>
        <v>0</v>
      </c>
      <c r="HD263" s="38">
        <f t="shared" si="2531"/>
        <v>0</v>
      </c>
      <c r="HE263" s="38">
        <f t="shared" si="2531"/>
        <v>0</v>
      </c>
      <c r="HF263" s="38">
        <f t="shared" si="2531"/>
        <v>200000000</v>
      </c>
      <c r="HG263" s="38">
        <f t="shared" si="2531"/>
        <v>199750000</v>
      </c>
      <c r="HH263" s="38">
        <f t="shared" si="2531"/>
        <v>199750000</v>
      </c>
      <c r="HI263" s="38">
        <f t="shared" si="2531"/>
        <v>0</v>
      </c>
      <c r="HJ263" s="38">
        <f t="shared" si="2531"/>
        <v>240000000</v>
      </c>
      <c r="HK263" s="38">
        <f t="shared" si="2531"/>
        <v>244050000</v>
      </c>
      <c r="HL263" s="38">
        <f t="shared" si="2531"/>
        <v>215763776</v>
      </c>
      <c r="HM263" s="38">
        <f t="shared" si="2531"/>
        <v>215426776</v>
      </c>
      <c r="HN263" s="38">
        <f t="shared" si="2531"/>
        <v>0</v>
      </c>
      <c r="HO263" s="38">
        <f t="shared" si="2531"/>
        <v>0</v>
      </c>
      <c r="HP263" s="38">
        <f t="shared" si="2531"/>
        <v>0</v>
      </c>
      <c r="HQ263" s="38">
        <f t="shared" si="2531"/>
        <v>0</v>
      </c>
      <c r="HR263" s="38">
        <f t="shared" si="2531"/>
        <v>0</v>
      </c>
      <c r="HS263" s="38">
        <f t="shared" si="2531"/>
        <v>0</v>
      </c>
      <c r="HT263" s="38">
        <f t="shared" si="2531"/>
        <v>0</v>
      </c>
      <c r="HU263" s="38">
        <f t="shared" si="2531"/>
        <v>0</v>
      </c>
      <c r="HV263" s="38">
        <f t="shared" si="2531"/>
        <v>0</v>
      </c>
      <c r="HW263" s="38">
        <f t="shared" si="2531"/>
        <v>0</v>
      </c>
      <c r="HX263" s="38">
        <f t="shared" si="2531"/>
        <v>0</v>
      </c>
      <c r="HY263" s="38">
        <f t="shared" si="2531"/>
        <v>0</v>
      </c>
      <c r="HZ263" s="38">
        <f t="shared" si="2531"/>
        <v>0</v>
      </c>
      <c r="IA263" s="38">
        <f t="shared" si="2531"/>
        <v>0</v>
      </c>
      <c r="IB263" s="38">
        <f t="shared" si="2531"/>
        <v>0</v>
      </c>
      <c r="IC263" s="38">
        <f t="shared" si="2531"/>
        <v>0</v>
      </c>
      <c r="ID263" s="38">
        <f t="shared" si="2531"/>
        <v>0</v>
      </c>
      <c r="IE263" s="38">
        <f t="shared" si="2531"/>
        <v>0</v>
      </c>
      <c r="IF263" s="38">
        <f t="shared" si="2531"/>
        <v>0</v>
      </c>
      <c r="IG263" s="38">
        <f t="shared" si="2531"/>
        <v>0</v>
      </c>
      <c r="IH263" s="38">
        <f t="shared" si="2531"/>
        <v>0</v>
      </c>
      <c r="II263" s="38">
        <f t="shared" si="2531"/>
        <v>0</v>
      </c>
      <c r="IJ263" s="38">
        <f t="shared" si="2531"/>
        <v>0</v>
      </c>
      <c r="IK263" s="38">
        <f t="shared" si="2531"/>
        <v>0</v>
      </c>
      <c r="IL263" s="38">
        <f t="shared" si="2531"/>
        <v>0</v>
      </c>
      <c r="IM263" s="38">
        <f t="shared" si="2531"/>
        <v>0</v>
      </c>
      <c r="IN263" s="38">
        <f t="shared" si="2531"/>
        <v>0</v>
      </c>
      <c r="IO263" s="38">
        <f t="shared" si="2531"/>
        <v>0</v>
      </c>
      <c r="IP263" s="38">
        <f t="shared" si="2531"/>
        <v>0</v>
      </c>
      <c r="IQ263" s="38">
        <f t="shared" si="2531"/>
        <v>0</v>
      </c>
      <c r="IR263" s="38">
        <f t="shared" si="2531"/>
        <v>0</v>
      </c>
      <c r="IS263" s="38">
        <f t="shared" si="2531"/>
        <v>240000000</v>
      </c>
      <c r="IT263" s="38">
        <f t="shared" si="2531"/>
        <v>444050000</v>
      </c>
      <c r="IU263" s="38">
        <f t="shared" si="2531"/>
        <v>415513776</v>
      </c>
      <c r="IV263" s="38">
        <f t="shared" si="2531"/>
        <v>415176776</v>
      </c>
      <c r="IW263" s="38">
        <f t="shared" si="2531"/>
        <v>0</v>
      </c>
    </row>
    <row r="264" spans="1:257" ht="84.75" customHeight="1" x14ac:dyDescent="0.2">
      <c r="A264" s="346"/>
      <c r="B264" s="346"/>
      <c r="C264" s="299">
        <v>29</v>
      </c>
      <c r="D264" s="269" t="s">
        <v>545</v>
      </c>
      <c r="E264" s="267" t="s">
        <v>546</v>
      </c>
      <c r="F264" s="267" t="s">
        <v>546</v>
      </c>
      <c r="G264" s="273">
        <v>180</v>
      </c>
      <c r="H264" s="848" t="s">
        <v>634</v>
      </c>
      <c r="I264" s="265" t="s">
        <v>635</v>
      </c>
      <c r="J264" s="270" t="s">
        <v>636</v>
      </c>
      <c r="K264" s="270">
        <v>14</v>
      </c>
      <c r="L264" s="271" t="s">
        <v>58</v>
      </c>
      <c r="M264" s="272">
        <v>0</v>
      </c>
      <c r="N264" s="272">
        <v>1</v>
      </c>
      <c r="O264" s="273">
        <v>1</v>
      </c>
      <c r="P264" s="274">
        <v>1</v>
      </c>
      <c r="Q264" s="558">
        <v>1</v>
      </c>
      <c r="R264" s="275"/>
      <c r="S264" s="625">
        <v>1</v>
      </c>
      <c r="T264" s="272">
        <v>1</v>
      </c>
      <c r="U264" s="272"/>
      <c r="V264" s="277">
        <v>1</v>
      </c>
      <c r="W264" s="272">
        <v>1</v>
      </c>
      <c r="X264" s="271"/>
      <c r="Y264" s="278">
        <v>1</v>
      </c>
      <c r="Z264" s="400">
        <f>BM264/BM263</f>
        <v>0.79166666666666663</v>
      </c>
      <c r="AA264" s="272">
        <v>4</v>
      </c>
      <c r="AB264" s="271" t="s">
        <v>114</v>
      </c>
      <c r="AC264" s="49"/>
      <c r="AD264" s="48"/>
      <c r="AE264" s="48"/>
      <c r="AF264" s="48"/>
      <c r="AG264" s="49"/>
      <c r="AH264" s="48"/>
      <c r="AI264" s="48"/>
      <c r="AJ264" s="48"/>
      <c r="AK264" s="46">
        <v>47500000</v>
      </c>
      <c r="AL264" s="42">
        <v>47500000</v>
      </c>
      <c r="AM264" s="47">
        <v>42167302</v>
      </c>
      <c r="AN264" s="47">
        <v>42167302</v>
      </c>
      <c r="AO264" s="46"/>
      <c r="AP264" s="47"/>
      <c r="AQ264" s="47"/>
      <c r="AR264" s="48"/>
      <c r="AS264" s="49"/>
      <c r="AT264" s="48"/>
      <c r="AU264" s="48"/>
      <c r="AV264" s="48"/>
      <c r="AW264" s="49"/>
      <c r="AX264" s="48"/>
      <c r="AY264" s="48"/>
      <c r="AZ264" s="48"/>
      <c r="BA264" s="49"/>
      <c r="BB264" s="48"/>
      <c r="BC264" s="48"/>
      <c r="BD264" s="48"/>
      <c r="BE264" s="49"/>
      <c r="BF264" s="48"/>
      <c r="BG264" s="48"/>
      <c r="BH264" s="48"/>
      <c r="BI264" s="49"/>
      <c r="BJ264" s="48"/>
      <c r="BK264" s="48"/>
      <c r="BL264" s="48"/>
      <c r="BM264" s="40">
        <f>+AC264+AG264+AK264+AO264+AS264+AW264+BA264+BE264+BI264</f>
        <v>47500000</v>
      </c>
      <c r="BN264" s="41">
        <f t="shared" ref="BN264:BP265" si="2532">AD264+AH264+AL264+AP264+AT264+AX264+BB264+BF264+BJ264</f>
        <v>47500000</v>
      </c>
      <c r="BO264" s="41">
        <f t="shared" si="2532"/>
        <v>42167302</v>
      </c>
      <c r="BP264" s="41">
        <f t="shared" si="2532"/>
        <v>42167302</v>
      </c>
      <c r="BQ264" s="87"/>
      <c r="BR264" s="87"/>
      <c r="BS264" s="87"/>
      <c r="BT264" s="87"/>
      <c r="BU264" s="87"/>
      <c r="BV264" s="87">
        <v>200000000</v>
      </c>
      <c r="BW264" s="87">
        <v>199750000</v>
      </c>
      <c r="BX264" s="87">
        <v>199750000</v>
      </c>
      <c r="BY264" s="87"/>
      <c r="BZ264" s="87">
        <v>47500000</v>
      </c>
      <c r="CA264" s="87">
        <v>47500000</v>
      </c>
      <c r="CB264" s="87">
        <v>37296000</v>
      </c>
      <c r="CC264" s="87">
        <v>36959000</v>
      </c>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2">
        <f t="shared" ref="DE264:DH265" si="2533">BQ264+BU264+BZ264+CE264+CI264+CM264+CQ264+CV264+DA264</f>
        <v>47500000</v>
      </c>
      <c r="DF264" s="102">
        <f t="shared" si="2533"/>
        <v>247500000</v>
      </c>
      <c r="DG264" s="102">
        <f t="shared" si="2533"/>
        <v>237046000</v>
      </c>
      <c r="DH264" s="102">
        <f t="shared" si="2533"/>
        <v>236709000</v>
      </c>
      <c r="DI264" s="102"/>
      <c r="DJ264" s="87"/>
      <c r="DK264" s="86"/>
      <c r="DL264" s="87"/>
      <c r="DM264" s="87"/>
      <c r="DN264" s="87"/>
      <c r="DO264" s="87"/>
      <c r="DP264" s="87"/>
      <c r="DQ264" s="87"/>
      <c r="DR264" s="87"/>
      <c r="DS264" s="87">
        <v>47500000</v>
      </c>
      <c r="DT264" s="87">
        <v>45000000</v>
      </c>
      <c r="DU264" s="87">
        <v>45000000</v>
      </c>
      <c r="DV264" s="87">
        <v>45000000</v>
      </c>
      <c r="DW264" s="87"/>
      <c r="DX264" s="87"/>
      <c r="DY264" s="87"/>
      <c r="DZ264" s="87"/>
      <c r="EA264" s="87"/>
      <c r="EB264" s="87"/>
      <c r="EC264" s="87"/>
      <c r="ED264" s="87"/>
      <c r="EE264" s="87"/>
      <c r="EF264" s="87"/>
      <c r="EG264" s="87"/>
      <c r="EH264" s="87"/>
      <c r="EI264" s="87"/>
      <c r="EJ264" s="87"/>
      <c r="EK264" s="87"/>
      <c r="EL264" s="87"/>
      <c r="EM264" s="87"/>
      <c r="EN264" s="87"/>
      <c r="EO264" s="87"/>
      <c r="EP264" s="87"/>
      <c r="EQ264" s="87"/>
      <c r="ER264" s="87"/>
      <c r="ES264" s="87"/>
      <c r="ET264" s="87"/>
      <c r="EU264" s="87"/>
      <c r="EV264" s="87"/>
      <c r="EW264" s="82">
        <f t="shared" ref="EW264:EX265" si="2534">DJ264+DN264+DS264+DX264+EB264+EF264+EJ264+EN264+ES264</f>
        <v>47500000</v>
      </c>
      <c r="EX264" s="90">
        <f t="shared" si="2534"/>
        <v>45000000</v>
      </c>
      <c r="EY264" s="90">
        <f t="shared" ref="EY264:EZ265" si="2535">DL264+DP264+DU264+DZ264+ED264+EH264+EL264+EP264+EU264</f>
        <v>45000000</v>
      </c>
      <c r="EZ264" s="90">
        <f t="shared" si="2535"/>
        <v>45000000</v>
      </c>
      <c r="FA264" s="173"/>
      <c r="FB264" s="87"/>
      <c r="FC264" s="88"/>
      <c r="FD264" s="88"/>
      <c r="FE264" s="88"/>
      <c r="FF264" s="133"/>
      <c r="FG264" s="87"/>
      <c r="FH264" s="87"/>
      <c r="FI264" s="87"/>
      <c r="FJ264" s="87"/>
      <c r="FK264" s="87"/>
      <c r="FL264" s="87">
        <v>47500000</v>
      </c>
      <c r="FM264" s="87">
        <v>41959067</v>
      </c>
      <c r="FN264" s="87">
        <v>35438475</v>
      </c>
      <c r="FO264" s="87">
        <v>35438475</v>
      </c>
      <c r="FP264" s="87"/>
      <c r="FQ264" s="87"/>
      <c r="FR264" s="87"/>
      <c r="FS264" s="87"/>
      <c r="FT264" s="87"/>
      <c r="FU264" s="87"/>
      <c r="FV264" s="87"/>
      <c r="FW264" s="87"/>
      <c r="FX264" s="87"/>
      <c r="FY264" s="87"/>
      <c r="FZ264" s="87"/>
      <c r="GA264" s="87"/>
      <c r="GB264" s="87"/>
      <c r="GC264" s="87"/>
      <c r="GD264" s="87"/>
      <c r="GE264" s="87"/>
      <c r="GF264" s="87"/>
      <c r="GG264" s="87"/>
      <c r="GH264" s="87"/>
      <c r="GI264" s="87"/>
      <c r="GJ264" s="87"/>
      <c r="GK264" s="87"/>
      <c r="GL264" s="87"/>
      <c r="GM264" s="87"/>
      <c r="GN264" s="87"/>
      <c r="GO264" s="87"/>
      <c r="GP264" s="87"/>
      <c r="GQ264" s="87"/>
      <c r="GR264" s="87"/>
      <c r="GS264" s="87"/>
      <c r="GT264" s="87"/>
      <c r="GU264" s="82">
        <f>FB264+FG264+FL264+FQ264+FV264+GA264+GF264+GK264+GP264</f>
        <v>47500000</v>
      </c>
      <c r="GV264" s="82">
        <f t="shared" ref="GV264:GY265" si="2536">GQ264+GL264+GG264+GB264+FW264+FR264+FM264+FH264+FC264</f>
        <v>41959067</v>
      </c>
      <c r="GW264" s="82">
        <f t="shared" si="2536"/>
        <v>35438475</v>
      </c>
      <c r="GX264" s="82">
        <f t="shared" si="2536"/>
        <v>35438475</v>
      </c>
      <c r="GY264" s="792">
        <f t="shared" si="2536"/>
        <v>0</v>
      </c>
      <c r="GZ264" s="792">
        <f t="shared" ref="GZ264:GZ265" si="2537">AC264+BQ264+DJ264+FB264</f>
        <v>0</v>
      </c>
      <c r="HA264" s="792">
        <f t="shared" ref="HA264:HA265" si="2538">AD264+BR264+DK264+FC264</f>
        <v>0</v>
      </c>
      <c r="HB264" s="792">
        <f t="shared" ref="HB264:HB265" si="2539">AE264+BS264+DL264+FD264</f>
        <v>0</v>
      </c>
      <c r="HC264" s="792">
        <f t="shared" ref="HC264:HC265" si="2540">AF264+BT264+DM264+FE264</f>
        <v>0</v>
      </c>
      <c r="HD264" s="792">
        <f t="shared" ref="HD264:HD265" si="2541">FF264</f>
        <v>0</v>
      </c>
      <c r="HE264" s="792">
        <f t="shared" ref="HE264:HE265" si="2542">AG264+BU264+DN264+FG264</f>
        <v>0</v>
      </c>
      <c r="HF264" s="792">
        <f t="shared" ref="HF264:HF265" si="2543">AH264+BV264+DO264+FH264</f>
        <v>200000000</v>
      </c>
      <c r="HG264" s="792">
        <f t="shared" ref="HG264:HG265" si="2544">AI264+BW264+DP264+FI264</f>
        <v>199750000</v>
      </c>
      <c r="HH264" s="792">
        <f t="shared" ref="HH264:HH265" si="2545">AJ264+BX264+DQ264+FJ264</f>
        <v>199750000</v>
      </c>
      <c r="HI264" s="792">
        <f t="shared" ref="HI264:HI265" si="2546">BY264+DR264+FK264</f>
        <v>0</v>
      </c>
      <c r="HJ264" s="792">
        <f t="shared" ref="HJ264:HJ265" si="2547">AK264+BZ264+DS264+FL264</f>
        <v>190000000</v>
      </c>
      <c r="HK264" s="792">
        <f t="shared" ref="HK264:HK265" si="2548">AL264+CA264+DT264+FM264</f>
        <v>181959067</v>
      </c>
      <c r="HL264" s="792">
        <f t="shared" ref="HL264:HL265" si="2549">AM264+CB264+DU264+FN264</f>
        <v>159901777</v>
      </c>
      <c r="HM264" s="792">
        <f t="shared" ref="HM264:HM265" si="2550">AN264+CC264+DV264+FO264</f>
        <v>159564777</v>
      </c>
      <c r="HN264" s="792">
        <f t="shared" ref="HN264:HN265" si="2551">CD264+DW264+FP264</f>
        <v>0</v>
      </c>
      <c r="HO264" s="792">
        <f t="shared" ref="HO264:HO265" si="2552">AO264+CE264+DX264+FQ264</f>
        <v>0</v>
      </c>
      <c r="HP264" s="792">
        <f t="shared" ref="HP264:HP265" si="2553">AP264+CF264+DY264+FR264</f>
        <v>0</v>
      </c>
      <c r="HQ264" s="792">
        <f t="shared" ref="HQ264:HQ265" si="2554">AQ264+CG264+DZ264+FS264</f>
        <v>0</v>
      </c>
      <c r="HR264" s="792">
        <f t="shared" ref="HR264:HR265" si="2555">AR264+CH264+EA264+FT264</f>
        <v>0</v>
      </c>
      <c r="HS264" s="792">
        <f t="shared" ref="HS264:HS265" si="2556">FU264</f>
        <v>0</v>
      </c>
      <c r="HT264" s="792">
        <f t="shared" ref="HT264:HT265" si="2557">AS264+CI264+EB264+FV264</f>
        <v>0</v>
      </c>
      <c r="HU264" s="792">
        <f t="shared" ref="HU264:HU265" si="2558">AT264+CJ264+EC264+FW264</f>
        <v>0</v>
      </c>
      <c r="HV264" s="792">
        <f t="shared" ref="HV264:HV265" si="2559">AU264+CK264+ED264+FX264</f>
        <v>0</v>
      </c>
      <c r="HW264" s="792">
        <f t="shared" ref="HW264:HW265" si="2560">AV264+CL264+EE264+FY264</f>
        <v>0</v>
      </c>
      <c r="HX264" s="792">
        <f t="shared" ref="HX264:HX265" si="2561">FZ264</f>
        <v>0</v>
      </c>
      <c r="HY264" s="792">
        <f t="shared" ref="HY264:HY265" si="2562">AW264+CM264+EF264+GA264</f>
        <v>0</v>
      </c>
      <c r="HZ264" s="792">
        <f t="shared" ref="HZ264:HZ265" si="2563">AX264+CN264+EG264+GB264</f>
        <v>0</v>
      </c>
      <c r="IA264" s="792">
        <f t="shared" ref="IA264:IA265" si="2564">AY264+CO264+EH264+GC264</f>
        <v>0</v>
      </c>
      <c r="IB264" s="792">
        <f t="shared" ref="IB264:IB265" si="2565">AZ264+CP264+EI264+GD264</f>
        <v>0</v>
      </c>
      <c r="IC264" s="792">
        <f t="shared" ref="IC264:IC265" si="2566">GE264</f>
        <v>0</v>
      </c>
      <c r="ID264" s="792">
        <f t="shared" ref="ID264:ID265" si="2567">BA264+CQ264+EJ264+GF264</f>
        <v>0</v>
      </c>
      <c r="IE264" s="792">
        <f t="shared" ref="IE264:IE265" si="2568">BB264+CR264+EK264+GG264</f>
        <v>0</v>
      </c>
      <c r="IF264" s="792">
        <f t="shared" ref="IF264:IF265" si="2569">BC264+CS264+EL264+GH264</f>
        <v>0</v>
      </c>
      <c r="IG264" s="792">
        <f t="shared" ref="IG264:IG265" si="2570">BD264+CT264+EM264+GI264</f>
        <v>0</v>
      </c>
      <c r="IH264" s="792">
        <f t="shared" ref="IH264:IH265" si="2571">CU264+GJ264</f>
        <v>0</v>
      </c>
      <c r="II264" s="792">
        <f t="shared" ref="II264:II265" si="2572">BE264+CV264+EN264+GK264</f>
        <v>0</v>
      </c>
      <c r="IJ264" s="792">
        <f t="shared" ref="IJ264:IJ265" si="2573">BF264+CW264+EO264+GL264</f>
        <v>0</v>
      </c>
      <c r="IK264" s="792">
        <f t="shared" ref="IK264:IK265" si="2574">BG264+CX264+EP264+GM264</f>
        <v>0</v>
      </c>
      <c r="IL264" s="792">
        <f t="shared" ref="IL264:IL265" si="2575">BH264+CY264+EQ264+GM264</f>
        <v>0</v>
      </c>
      <c r="IM264" s="792">
        <f t="shared" ref="IM264:IM265" si="2576">CZ264+ER264+GO264</f>
        <v>0</v>
      </c>
      <c r="IN264" s="792">
        <f t="shared" ref="IN264:IN265" si="2577">BI264+DA264+ES264+GP264</f>
        <v>0</v>
      </c>
      <c r="IO264" s="792"/>
      <c r="IP264" s="792"/>
      <c r="IQ264" s="792"/>
      <c r="IR264" s="792"/>
      <c r="IS264" s="792">
        <f t="shared" ref="IS264:IS265" si="2578">GZ264+HE264+HJ264+HO264+HT264+HY264+ID264+II264+IN264</f>
        <v>190000000</v>
      </c>
      <c r="IT264" s="792">
        <f t="shared" ref="IT264:IT265" si="2579">HA264+HF264+HK264+HP264+HU264+HZ264+IE264+IJ264+IO264</f>
        <v>381959067</v>
      </c>
      <c r="IU264" s="792">
        <f t="shared" ref="IU264:IU265" si="2580">HB264+HG264+HL264+HQ264+HV264+IA264+IF264+IK264+IP264</f>
        <v>359651777</v>
      </c>
      <c r="IV264" s="792">
        <f t="shared" ref="IV264:IV265" si="2581">HC264+HH264+HM264+HR264+HW264+IB264+IG264+IL264+IQ264</f>
        <v>359314777</v>
      </c>
      <c r="IW264" s="793">
        <f t="shared" ref="IW264:IW265" si="2582">HD264+HI264+HN264+HS264+HX264+IC264+IH264+IM264+IR264</f>
        <v>0</v>
      </c>
    </row>
    <row r="265" spans="1:257" ht="84.75" customHeight="1" x14ac:dyDescent="0.2">
      <c r="A265" s="346"/>
      <c r="B265" s="346"/>
      <c r="C265" s="286">
        <v>30</v>
      </c>
      <c r="D265" s="269" t="s">
        <v>549</v>
      </c>
      <c r="E265" s="268" t="s">
        <v>550</v>
      </c>
      <c r="F265" s="417" t="s">
        <v>550</v>
      </c>
      <c r="G265" s="800">
        <v>181</v>
      </c>
      <c r="H265" s="848" t="s">
        <v>637</v>
      </c>
      <c r="I265" s="265" t="s">
        <v>638</v>
      </c>
      <c r="J265" s="270" t="s">
        <v>636</v>
      </c>
      <c r="K265" s="270">
        <v>14</v>
      </c>
      <c r="L265" s="271" t="s">
        <v>58</v>
      </c>
      <c r="M265" s="272">
        <v>6</v>
      </c>
      <c r="N265" s="272">
        <v>6</v>
      </c>
      <c r="O265" s="273">
        <v>6</v>
      </c>
      <c r="P265" s="274">
        <v>6</v>
      </c>
      <c r="Q265" s="558">
        <v>6</v>
      </c>
      <c r="R265" s="275"/>
      <c r="S265" s="304">
        <v>6</v>
      </c>
      <c r="T265" s="272">
        <v>6</v>
      </c>
      <c r="U265" s="272"/>
      <c r="V265" s="277">
        <v>6</v>
      </c>
      <c r="W265" s="272">
        <v>6</v>
      </c>
      <c r="X265" s="271"/>
      <c r="Y265" s="755">
        <v>6</v>
      </c>
      <c r="Z265" s="400">
        <f>BM265/BM263</f>
        <v>0.20833333333333334</v>
      </c>
      <c r="AA265" s="272">
        <v>4</v>
      </c>
      <c r="AB265" s="271" t="s">
        <v>114</v>
      </c>
      <c r="AC265" s="49"/>
      <c r="AD265" s="48"/>
      <c r="AE265" s="48"/>
      <c r="AF265" s="48"/>
      <c r="AG265" s="49"/>
      <c r="AH265" s="48"/>
      <c r="AI265" s="48"/>
      <c r="AJ265" s="48"/>
      <c r="AK265" s="46">
        <v>12500000</v>
      </c>
      <c r="AL265" s="42">
        <v>12500000</v>
      </c>
      <c r="AM265" s="42">
        <v>8903333</v>
      </c>
      <c r="AN265" s="47">
        <v>8903333</v>
      </c>
      <c r="AO265" s="46"/>
      <c r="AP265" s="47"/>
      <c r="AQ265" s="47"/>
      <c r="AR265" s="48"/>
      <c r="AS265" s="49"/>
      <c r="AT265" s="48"/>
      <c r="AU265" s="48"/>
      <c r="AV265" s="48"/>
      <c r="AW265" s="49"/>
      <c r="AX265" s="48"/>
      <c r="AY265" s="48"/>
      <c r="AZ265" s="48"/>
      <c r="BA265" s="49"/>
      <c r="BB265" s="48"/>
      <c r="BC265" s="48"/>
      <c r="BD265" s="48"/>
      <c r="BE265" s="49"/>
      <c r="BF265" s="48"/>
      <c r="BG265" s="48"/>
      <c r="BH265" s="48"/>
      <c r="BI265" s="49"/>
      <c r="BJ265" s="48"/>
      <c r="BK265" s="48"/>
      <c r="BL265" s="48"/>
      <c r="BM265" s="40">
        <f>+AC265+AG265+AK265+AO265+AS265+AW265+BA265+BE265+BI265</f>
        <v>12500000</v>
      </c>
      <c r="BN265" s="41">
        <f t="shared" si="2532"/>
        <v>12500000</v>
      </c>
      <c r="BO265" s="41">
        <f t="shared" si="2532"/>
        <v>8903333</v>
      </c>
      <c r="BP265" s="41">
        <f t="shared" si="2532"/>
        <v>8903333</v>
      </c>
      <c r="BQ265" s="87"/>
      <c r="BR265" s="87"/>
      <c r="BS265" s="87"/>
      <c r="BT265" s="87"/>
      <c r="BU265" s="87"/>
      <c r="BV265" s="87"/>
      <c r="BW265" s="87"/>
      <c r="BX265" s="87"/>
      <c r="BY265" s="87"/>
      <c r="BZ265" s="87">
        <v>12500000</v>
      </c>
      <c r="CA265" s="87">
        <v>12500000</v>
      </c>
      <c r="CB265" s="87">
        <v>12500000</v>
      </c>
      <c r="CC265" s="87">
        <v>12500000</v>
      </c>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2">
        <f t="shared" si="2533"/>
        <v>12500000</v>
      </c>
      <c r="DF265" s="102">
        <f t="shared" si="2533"/>
        <v>12500000</v>
      </c>
      <c r="DG265" s="102">
        <f t="shared" si="2533"/>
        <v>12500000</v>
      </c>
      <c r="DH265" s="102">
        <f t="shared" si="2533"/>
        <v>12500000</v>
      </c>
      <c r="DI265" s="102"/>
      <c r="DJ265" s="87"/>
      <c r="DK265" s="86"/>
      <c r="DL265" s="87"/>
      <c r="DM265" s="87"/>
      <c r="DN265" s="87"/>
      <c r="DO265" s="87"/>
      <c r="DP265" s="87"/>
      <c r="DQ265" s="87"/>
      <c r="DR265" s="87"/>
      <c r="DS265" s="87">
        <v>12500000</v>
      </c>
      <c r="DT265" s="87">
        <v>15000000</v>
      </c>
      <c r="DU265" s="87">
        <v>14776000</v>
      </c>
      <c r="DV265" s="87">
        <v>14776000</v>
      </c>
      <c r="DW265" s="87"/>
      <c r="DX265" s="87"/>
      <c r="DY265" s="87"/>
      <c r="DZ265" s="87"/>
      <c r="EA265" s="87"/>
      <c r="EB265" s="87"/>
      <c r="EC265" s="87"/>
      <c r="ED265" s="87"/>
      <c r="EE265" s="87"/>
      <c r="EF265" s="87"/>
      <c r="EG265" s="87"/>
      <c r="EH265" s="87"/>
      <c r="EI265" s="87"/>
      <c r="EJ265" s="87"/>
      <c r="EK265" s="87"/>
      <c r="EL265" s="87"/>
      <c r="EM265" s="87"/>
      <c r="EN265" s="87"/>
      <c r="EO265" s="87"/>
      <c r="EP265" s="87"/>
      <c r="EQ265" s="87"/>
      <c r="ER265" s="87"/>
      <c r="ES265" s="87"/>
      <c r="ET265" s="87"/>
      <c r="EU265" s="87"/>
      <c r="EV265" s="87"/>
      <c r="EW265" s="82">
        <f t="shared" si="2534"/>
        <v>12500000</v>
      </c>
      <c r="EX265" s="90">
        <f t="shared" si="2534"/>
        <v>15000000</v>
      </c>
      <c r="EY265" s="90">
        <f t="shared" si="2535"/>
        <v>14776000</v>
      </c>
      <c r="EZ265" s="90">
        <f t="shared" si="2535"/>
        <v>14776000</v>
      </c>
      <c r="FA265" s="173"/>
      <c r="FB265" s="87"/>
      <c r="FC265" s="88"/>
      <c r="FD265" s="88"/>
      <c r="FE265" s="88"/>
      <c r="FF265" s="133"/>
      <c r="FG265" s="87"/>
      <c r="FH265" s="87"/>
      <c r="FI265" s="87"/>
      <c r="FJ265" s="87"/>
      <c r="FK265" s="87"/>
      <c r="FL265" s="87">
        <v>12500000</v>
      </c>
      <c r="FM265" s="87">
        <v>22090933</v>
      </c>
      <c r="FN265" s="87">
        <v>19682666</v>
      </c>
      <c r="FO265" s="87">
        <v>19682666</v>
      </c>
      <c r="FP265" s="87"/>
      <c r="FQ265" s="87"/>
      <c r="FR265" s="87"/>
      <c r="FS265" s="87"/>
      <c r="FT265" s="87"/>
      <c r="FU265" s="87"/>
      <c r="FV265" s="87"/>
      <c r="FW265" s="87"/>
      <c r="FX265" s="87"/>
      <c r="FY265" s="87"/>
      <c r="FZ265" s="87"/>
      <c r="GA265" s="87"/>
      <c r="GB265" s="87"/>
      <c r="GC265" s="87"/>
      <c r="GD265" s="87"/>
      <c r="GE265" s="87"/>
      <c r="GF265" s="87"/>
      <c r="GG265" s="87"/>
      <c r="GH265" s="87"/>
      <c r="GI265" s="87"/>
      <c r="GJ265" s="87"/>
      <c r="GK265" s="87"/>
      <c r="GL265" s="87"/>
      <c r="GM265" s="87"/>
      <c r="GN265" s="87"/>
      <c r="GO265" s="87"/>
      <c r="GP265" s="87"/>
      <c r="GQ265" s="87"/>
      <c r="GR265" s="87"/>
      <c r="GS265" s="87"/>
      <c r="GT265" s="87"/>
      <c r="GU265" s="82">
        <f>FB265+FG265+FL265+FQ265+FV265+GA265+GF265+GK265+GP265</f>
        <v>12500000</v>
      </c>
      <c r="GV265" s="82">
        <f t="shared" si="2536"/>
        <v>22090933</v>
      </c>
      <c r="GW265" s="82">
        <f t="shared" si="2536"/>
        <v>19682666</v>
      </c>
      <c r="GX265" s="82">
        <f t="shared" si="2536"/>
        <v>19682666</v>
      </c>
      <c r="GY265" s="792">
        <f t="shared" si="2536"/>
        <v>0</v>
      </c>
      <c r="GZ265" s="792">
        <f t="shared" si="2537"/>
        <v>0</v>
      </c>
      <c r="HA265" s="792">
        <f t="shared" si="2538"/>
        <v>0</v>
      </c>
      <c r="HB265" s="792">
        <f t="shared" si="2539"/>
        <v>0</v>
      </c>
      <c r="HC265" s="792">
        <f t="shared" si="2540"/>
        <v>0</v>
      </c>
      <c r="HD265" s="792">
        <f t="shared" si="2541"/>
        <v>0</v>
      </c>
      <c r="HE265" s="792">
        <f t="shared" si="2542"/>
        <v>0</v>
      </c>
      <c r="HF265" s="792">
        <f t="shared" si="2543"/>
        <v>0</v>
      </c>
      <c r="HG265" s="792">
        <f t="shared" si="2544"/>
        <v>0</v>
      </c>
      <c r="HH265" s="792">
        <f t="shared" si="2545"/>
        <v>0</v>
      </c>
      <c r="HI265" s="792">
        <f t="shared" si="2546"/>
        <v>0</v>
      </c>
      <c r="HJ265" s="792">
        <f t="shared" si="2547"/>
        <v>50000000</v>
      </c>
      <c r="HK265" s="792">
        <f t="shared" si="2548"/>
        <v>62090933</v>
      </c>
      <c r="HL265" s="792">
        <f t="shared" si="2549"/>
        <v>55861999</v>
      </c>
      <c r="HM265" s="792">
        <f t="shared" si="2550"/>
        <v>55861999</v>
      </c>
      <c r="HN265" s="792">
        <f t="shared" si="2551"/>
        <v>0</v>
      </c>
      <c r="HO265" s="792">
        <f t="shared" si="2552"/>
        <v>0</v>
      </c>
      <c r="HP265" s="792">
        <f t="shared" si="2553"/>
        <v>0</v>
      </c>
      <c r="HQ265" s="792">
        <f t="shared" si="2554"/>
        <v>0</v>
      </c>
      <c r="HR265" s="792">
        <f t="shared" si="2555"/>
        <v>0</v>
      </c>
      <c r="HS265" s="792">
        <f t="shared" si="2556"/>
        <v>0</v>
      </c>
      <c r="HT265" s="792">
        <f t="shared" si="2557"/>
        <v>0</v>
      </c>
      <c r="HU265" s="792">
        <f t="shared" si="2558"/>
        <v>0</v>
      </c>
      <c r="HV265" s="792">
        <f t="shared" si="2559"/>
        <v>0</v>
      </c>
      <c r="HW265" s="792">
        <f t="shared" si="2560"/>
        <v>0</v>
      </c>
      <c r="HX265" s="792">
        <f t="shared" si="2561"/>
        <v>0</v>
      </c>
      <c r="HY265" s="792">
        <f t="shared" si="2562"/>
        <v>0</v>
      </c>
      <c r="HZ265" s="792">
        <f t="shared" si="2563"/>
        <v>0</v>
      </c>
      <c r="IA265" s="792">
        <f t="shared" si="2564"/>
        <v>0</v>
      </c>
      <c r="IB265" s="792">
        <f t="shared" si="2565"/>
        <v>0</v>
      </c>
      <c r="IC265" s="792">
        <f t="shared" si="2566"/>
        <v>0</v>
      </c>
      <c r="ID265" s="792">
        <f t="shared" si="2567"/>
        <v>0</v>
      </c>
      <c r="IE265" s="792">
        <f t="shared" si="2568"/>
        <v>0</v>
      </c>
      <c r="IF265" s="792">
        <f t="shared" si="2569"/>
        <v>0</v>
      </c>
      <c r="IG265" s="792">
        <f t="shared" si="2570"/>
        <v>0</v>
      </c>
      <c r="IH265" s="792">
        <f t="shared" si="2571"/>
        <v>0</v>
      </c>
      <c r="II265" s="792">
        <f t="shared" si="2572"/>
        <v>0</v>
      </c>
      <c r="IJ265" s="792">
        <f t="shared" si="2573"/>
        <v>0</v>
      </c>
      <c r="IK265" s="792">
        <f t="shared" si="2574"/>
        <v>0</v>
      </c>
      <c r="IL265" s="792">
        <f t="shared" si="2575"/>
        <v>0</v>
      </c>
      <c r="IM265" s="792">
        <f t="shared" si="2576"/>
        <v>0</v>
      </c>
      <c r="IN265" s="792">
        <f t="shared" si="2577"/>
        <v>0</v>
      </c>
      <c r="IO265" s="792"/>
      <c r="IP265" s="792"/>
      <c r="IQ265" s="792"/>
      <c r="IR265" s="792"/>
      <c r="IS265" s="792">
        <f t="shared" si="2578"/>
        <v>50000000</v>
      </c>
      <c r="IT265" s="792">
        <f t="shared" si="2579"/>
        <v>62090933</v>
      </c>
      <c r="IU265" s="792">
        <f t="shared" si="2580"/>
        <v>55861999</v>
      </c>
      <c r="IV265" s="792">
        <f t="shared" si="2581"/>
        <v>55861999</v>
      </c>
      <c r="IW265" s="793">
        <f t="shared" si="2582"/>
        <v>0</v>
      </c>
    </row>
    <row r="266" spans="1:257" ht="24.75" customHeight="1" x14ac:dyDescent="0.2">
      <c r="A266" s="346"/>
      <c r="B266" s="346"/>
      <c r="C266" s="252">
        <v>57</v>
      </c>
      <c r="D266" s="253" t="s">
        <v>639</v>
      </c>
      <c r="E266" s="256"/>
      <c r="F266" s="256"/>
      <c r="G266" s="255"/>
      <c r="H266" s="255"/>
      <c r="I266" s="255"/>
      <c r="J266" s="255"/>
      <c r="K266" s="255"/>
      <c r="L266" s="255"/>
      <c r="M266" s="255"/>
      <c r="N266" s="255"/>
      <c r="O266" s="255"/>
      <c r="P266" s="255"/>
      <c r="Q266" s="255"/>
      <c r="R266" s="255"/>
      <c r="S266" s="255"/>
      <c r="T266" s="255"/>
      <c r="U266" s="255"/>
      <c r="V266" s="255"/>
      <c r="W266" s="255"/>
      <c r="X266" s="255"/>
      <c r="Y266" s="312"/>
      <c r="Z266" s="255"/>
      <c r="AA266" s="255"/>
      <c r="AB266" s="255"/>
      <c r="AC266" s="38">
        <f t="shared" ref="AC266:BL266" si="2583">SUM(AC267)</f>
        <v>0</v>
      </c>
      <c r="AD266" s="38">
        <f t="shared" si="2583"/>
        <v>0</v>
      </c>
      <c r="AE266" s="38">
        <f t="shared" si="2583"/>
        <v>0</v>
      </c>
      <c r="AF266" s="38">
        <f t="shared" si="2583"/>
        <v>0</v>
      </c>
      <c r="AG266" s="38">
        <f t="shared" si="2583"/>
        <v>0</v>
      </c>
      <c r="AH266" s="38">
        <f t="shared" si="2583"/>
        <v>0</v>
      </c>
      <c r="AI266" s="38">
        <f t="shared" si="2583"/>
        <v>0</v>
      </c>
      <c r="AJ266" s="38">
        <f t="shared" si="2583"/>
        <v>0</v>
      </c>
      <c r="AK266" s="38">
        <f t="shared" si="2583"/>
        <v>40000000</v>
      </c>
      <c r="AL266" s="38">
        <f t="shared" si="2583"/>
        <v>40000000</v>
      </c>
      <c r="AM266" s="38">
        <f t="shared" si="2583"/>
        <v>0</v>
      </c>
      <c r="AN266" s="38">
        <f t="shared" si="2583"/>
        <v>0</v>
      </c>
      <c r="AO266" s="38">
        <f t="shared" si="2583"/>
        <v>0</v>
      </c>
      <c r="AP266" s="38">
        <f t="shared" si="2583"/>
        <v>0</v>
      </c>
      <c r="AQ266" s="38">
        <f t="shared" si="2583"/>
        <v>0</v>
      </c>
      <c r="AR266" s="38">
        <f t="shared" si="2583"/>
        <v>0</v>
      </c>
      <c r="AS266" s="38">
        <f t="shared" si="2583"/>
        <v>0</v>
      </c>
      <c r="AT266" s="38">
        <f t="shared" si="2583"/>
        <v>0</v>
      </c>
      <c r="AU266" s="38">
        <f t="shared" si="2583"/>
        <v>0</v>
      </c>
      <c r="AV266" s="38">
        <f t="shared" si="2583"/>
        <v>0</v>
      </c>
      <c r="AW266" s="38">
        <f t="shared" si="2583"/>
        <v>0</v>
      </c>
      <c r="AX266" s="38">
        <f t="shared" si="2583"/>
        <v>0</v>
      </c>
      <c r="AY266" s="38">
        <f t="shared" si="2583"/>
        <v>0</v>
      </c>
      <c r="AZ266" s="38">
        <f t="shared" si="2583"/>
        <v>0</v>
      </c>
      <c r="BA266" s="38">
        <f t="shared" si="2583"/>
        <v>0</v>
      </c>
      <c r="BB266" s="38">
        <f t="shared" si="2583"/>
        <v>0</v>
      </c>
      <c r="BC266" s="38">
        <f t="shared" si="2583"/>
        <v>0</v>
      </c>
      <c r="BD266" s="38">
        <f t="shared" si="2583"/>
        <v>0</v>
      </c>
      <c r="BE266" s="38">
        <f t="shared" si="2583"/>
        <v>0</v>
      </c>
      <c r="BF266" s="38">
        <f t="shared" si="2583"/>
        <v>0</v>
      </c>
      <c r="BG266" s="38">
        <f t="shared" si="2583"/>
        <v>0</v>
      </c>
      <c r="BH266" s="38">
        <f t="shared" si="2583"/>
        <v>0</v>
      </c>
      <c r="BI266" s="38">
        <f t="shared" si="2583"/>
        <v>0</v>
      </c>
      <c r="BJ266" s="38">
        <f t="shared" si="2583"/>
        <v>0</v>
      </c>
      <c r="BK266" s="38">
        <f t="shared" si="2583"/>
        <v>0</v>
      </c>
      <c r="BL266" s="38">
        <f t="shared" si="2583"/>
        <v>0</v>
      </c>
      <c r="BM266" s="38">
        <f t="shared" ref="BM266:DX266" si="2584">SUM(BM267)</f>
        <v>40000000</v>
      </c>
      <c r="BN266" s="38">
        <f t="shared" si="2584"/>
        <v>40000000</v>
      </c>
      <c r="BO266" s="38">
        <f t="shared" si="2584"/>
        <v>0</v>
      </c>
      <c r="BP266" s="38">
        <f t="shared" si="2584"/>
        <v>0</v>
      </c>
      <c r="BQ266" s="38">
        <f t="shared" si="2584"/>
        <v>0</v>
      </c>
      <c r="BR266" s="38">
        <f t="shared" si="2584"/>
        <v>0</v>
      </c>
      <c r="BS266" s="38">
        <f t="shared" si="2584"/>
        <v>0</v>
      </c>
      <c r="BT266" s="38">
        <f t="shared" si="2584"/>
        <v>0</v>
      </c>
      <c r="BU266" s="38">
        <f t="shared" si="2584"/>
        <v>0</v>
      </c>
      <c r="BV266" s="38">
        <f t="shared" si="2584"/>
        <v>0</v>
      </c>
      <c r="BW266" s="38">
        <f t="shared" si="2584"/>
        <v>0</v>
      </c>
      <c r="BX266" s="38">
        <f t="shared" si="2584"/>
        <v>0</v>
      </c>
      <c r="BY266" s="38">
        <f t="shared" si="2584"/>
        <v>0</v>
      </c>
      <c r="BZ266" s="38">
        <f t="shared" si="2584"/>
        <v>40000000</v>
      </c>
      <c r="CA266" s="38">
        <f t="shared" si="2584"/>
        <v>40000000</v>
      </c>
      <c r="CB266" s="38">
        <f t="shared" si="2584"/>
        <v>0</v>
      </c>
      <c r="CC266" s="38">
        <f t="shared" si="2584"/>
        <v>0</v>
      </c>
      <c r="CD266" s="38">
        <f t="shared" si="2584"/>
        <v>0</v>
      </c>
      <c r="CE266" s="38">
        <f t="shared" si="2584"/>
        <v>0</v>
      </c>
      <c r="CF266" s="38">
        <f t="shared" si="2584"/>
        <v>0</v>
      </c>
      <c r="CG266" s="38">
        <f t="shared" si="2584"/>
        <v>0</v>
      </c>
      <c r="CH266" s="38">
        <f t="shared" si="2584"/>
        <v>0</v>
      </c>
      <c r="CI266" s="38">
        <f t="shared" si="2584"/>
        <v>0</v>
      </c>
      <c r="CJ266" s="38">
        <f t="shared" si="2584"/>
        <v>0</v>
      </c>
      <c r="CK266" s="38">
        <f t="shared" si="2584"/>
        <v>0</v>
      </c>
      <c r="CL266" s="38">
        <f t="shared" si="2584"/>
        <v>0</v>
      </c>
      <c r="CM266" s="38">
        <f t="shared" si="2584"/>
        <v>0</v>
      </c>
      <c r="CN266" s="38">
        <f t="shared" si="2584"/>
        <v>0</v>
      </c>
      <c r="CO266" s="38">
        <f t="shared" si="2584"/>
        <v>0</v>
      </c>
      <c r="CP266" s="38">
        <f t="shared" si="2584"/>
        <v>0</v>
      </c>
      <c r="CQ266" s="38">
        <f t="shared" si="2584"/>
        <v>0</v>
      </c>
      <c r="CR266" s="38">
        <f t="shared" si="2584"/>
        <v>0</v>
      </c>
      <c r="CS266" s="38">
        <f t="shared" si="2584"/>
        <v>0</v>
      </c>
      <c r="CT266" s="38">
        <f t="shared" si="2584"/>
        <v>0</v>
      </c>
      <c r="CU266" s="38">
        <f t="shared" si="2584"/>
        <v>0</v>
      </c>
      <c r="CV266" s="38">
        <f t="shared" si="2584"/>
        <v>0</v>
      </c>
      <c r="CW266" s="38">
        <f t="shared" si="2584"/>
        <v>0</v>
      </c>
      <c r="CX266" s="38">
        <f t="shared" si="2584"/>
        <v>0</v>
      </c>
      <c r="CY266" s="38">
        <f t="shared" si="2584"/>
        <v>0</v>
      </c>
      <c r="CZ266" s="38">
        <f t="shared" si="2584"/>
        <v>0</v>
      </c>
      <c r="DA266" s="38">
        <f t="shared" si="2584"/>
        <v>0</v>
      </c>
      <c r="DB266" s="38">
        <f t="shared" si="2584"/>
        <v>0</v>
      </c>
      <c r="DC266" s="38">
        <f t="shared" si="2584"/>
        <v>0</v>
      </c>
      <c r="DD266" s="38">
        <f t="shared" si="2584"/>
        <v>0</v>
      </c>
      <c r="DE266" s="38">
        <f t="shared" si="2584"/>
        <v>40000000</v>
      </c>
      <c r="DF266" s="38">
        <f t="shared" si="2584"/>
        <v>40000000</v>
      </c>
      <c r="DG266" s="38">
        <f t="shared" si="2584"/>
        <v>0</v>
      </c>
      <c r="DH266" s="38">
        <f t="shared" si="2584"/>
        <v>0</v>
      </c>
      <c r="DI266" s="38">
        <f t="shared" si="2584"/>
        <v>0</v>
      </c>
      <c r="DJ266" s="38">
        <f t="shared" si="2584"/>
        <v>0</v>
      </c>
      <c r="DK266" s="38">
        <f t="shared" si="2584"/>
        <v>0</v>
      </c>
      <c r="DL266" s="38">
        <f t="shared" si="2584"/>
        <v>0</v>
      </c>
      <c r="DM266" s="38">
        <f t="shared" si="2584"/>
        <v>0</v>
      </c>
      <c r="DN266" s="38">
        <f t="shared" si="2584"/>
        <v>0</v>
      </c>
      <c r="DO266" s="38">
        <f t="shared" si="2584"/>
        <v>0</v>
      </c>
      <c r="DP266" s="38">
        <f t="shared" si="2584"/>
        <v>0</v>
      </c>
      <c r="DQ266" s="38">
        <f t="shared" si="2584"/>
        <v>0</v>
      </c>
      <c r="DR266" s="38">
        <f t="shared" si="2584"/>
        <v>0</v>
      </c>
      <c r="DS266" s="38">
        <f t="shared" si="2584"/>
        <v>30000000</v>
      </c>
      <c r="DT266" s="38">
        <f t="shared" si="2584"/>
        <v>29000000</v>
      </c>
      <c r="DU266" s="38">
        <f t="shared" si="2584"/>
        <v>0</v>
      </c>
      <c r="DV266" s="38">
        <f t="shared" si="2584"/>
        <v>0</v>
      </c>
      <c r="DW266" s="38">
        <f t="shared" si="2584"/>
        <v>0</v>
      </c>
      <c r="DX266" s="38">
        <f t="shared" si="2584"/>
        <v>0</v>
      </c>
      <c r="DY266" s="38">
        <f t="shared" ref="DY266:EW266" si="2585">SUM(DY267)</f>
        <v>0</v>
      </c>
      <c r="DZ266" s="38">
        <f t="shared" si="2585"/>
        <v>0</v>
      </c>
      <c r="EA266" s="38">
        <f t="shared" si="2585"/>
        <v>0</v>
      </c>
      <c r="EB266" s="38">
        <f t="shared" si="2585"/>
        <v>0</v>
      </c>
      <c r="EC266" s="38">
        <f t="shared" si="2585"/>
        <v>0</v>
      </c>
      <c r="ED266" s="38">
        <f t="shared" si="2585"/>
        <v>0</v>
      </c>
      <c r="EE266" s="38">
        <f t="shared" si="2585"/>
        <v>0</v>
      </c>
      <c r="EF266" s="38">
        <f t="shared" si="2585"/>
        <v>0</v>
      </c>
      <c r="EG266" s="38">
        <f t="shared" si="2585"/>
        <v>0</v>
      </c>
      <c r="EH266" s="38">
        <f t="shared" si="2585"/>
        <v>0</v>
      </c>
      <c r="EI266" s="38">
        <f t="shared" si="2585"/>
        <v>0</v>
      </c>
      <c r="EJ266" s="38">
        <f t="shared" si="2585"/>
        <v>0</v>
      </c>
      <c r="EK266" s="38">
        <f t="shared" si="2585"/>
        <v>0</v>
      </c>
      <c r="EL266" s="38">
        <f t="shared" si="2585"/>
        <v>0</v>
      </c>
      <c r="EM266" s="38">
        <f t="shared" si="2585"/>
        <v>0</v>
      </c>
      <c r="EN266" s="38">
        <f t="shared" si="2585"/>
        <v>0</v>
      </c>
      <c r="EO266" s="38">
        <f t="shared" si="2585"/>
        <v>0</v>
      </c>
      <c r="EP266" s="38">
        <f t="shared" si="2585"/>
        <v>0</v>
      </c>
      <c r="EQ266" s="38">
        <f t="shared" si="2585"/>
        <v>0</v>
      </c>
      <c r="ER266" s="38">
        <f t="shared" si="2585"/>
        <v>0</v>
      </c>
      <c r="ES266" s="38">
        <f t="shared" si="2585"/>
        <v>0</v>
      </c>
      <c r="ET266" s="38">
        <f t="shared" si="2585"/>
        <v>0</v>
      </c>
      <c r="EU266" s="38">
        <f t="shared" si="2585"/>
        <v>0</v>
      </c>
      <c r="EV266" s="38">
        <f t="shared" si="2585"/>
        <v>0</v>
      </c>
      <c r="EW266" s="38">
        <f t="shared" si="2585"/>
        <v>30000000</v>
      </c>
      <c r="EX266" s="38">
        <f t="shared" ref="EX266:IW266" si="2586">SUM(EX267)</f>
        <v>29000000</v>
      </c>
      <c r="EY266" s="38">
        <f t="shared" si="2586"/>
        <v>0</v>
      </c>
      <c r="EZ266" s="38">
        <f t="shared" si="2586"/>
        <v>0</v>
      </c>
      <c r="FA266" s="38">
        <f t="shared" si="2586"/>
        <v>0</v>
      </c>
      <c r="FB266" s="38">
        <f t="shared" si="2586"/>
        <v>0</v>
      </c>
      <c r="FC266" s="38">
        <f t="shared" si="2586"/>
        <v>0</v>
      </c>
      <c r="FD266" s="38">
        <f t="shared" si="2586"/>
        <v>0</v>
      </c>
      <c r="FE266" s="38">
        <f t="shared" si="2586"/>
        <v>0</v>
      </c>
      <c r="FF266" s="38">
        <f t="shared" si="2586"/>
        <v>0</v>
      </c>
      <c r="FG266" s="38">
        <f t="shared" si="2586"/>
        <v>0</v>
      </c>
      <c r="FH266" s="38">
        <f t="shared" si="2586"/>
        <v>0</v>
      </c>
      <c r="FI266" s="38">
        <f t="shared" si="2586"/>
        <v>0</v>
      </c>
      <c r="FJ266" s="38">
        <f t="shared" si="2586"/>
        <v>0</v>
      </c>
      <c r="FK266" s="38">
        <f t="shared" si="2586"/>
        <v>0</v>
      </c>
      <c r="FL266" s="38">
        <f t="shared" si="2586"/>
        <v>30000000</v>
      </c>
      <c r="FM266" s="38">
        <f t="shared" si="2586"/>
        <v>18817998</v>
      </c>
      <c r="FN266" s="38">
        <f t="shared" si="2586"/>
        <v>18817998</v>
      </c>
      <c r="FO266" s="38">
        <f t="shared" si="2586"/>
        <v>18817998</v>
      </c>
      <c r="FP266" s="38">
        <f t="shared" si="2586"/>
        <v>0</v>
      </c>
      <c r="FQ266" s="38">
        <f t="shared" si="2586"/>
        <v>0</v>
      </c>
      <c r="FR266" s="38">
        <f t="shared" si="2586"/>
        <v>0</v>
      </c>
      <c r="FS266" s="38">
        <f t="shared" si="2586"/>
        <v>0</v>
      </c>
      <c r="FT266" s="38">
        <f t="shared" si="2586"/>
        <v>0</v>
      </c>
      <c r="FU266" s="38">
        <f t="shared" si="2586"/>
        <v>0</v>
      </c>
      <c r="FV266" s="38">
        <f t="shared" si="2586"/>
        <v>0</v>
      </c>
      <c r="FW266" s="38">
        <f t="shared" si="2586"/>
        <v>0</v>
      </c>
      <c r="FX266" s="38">
        <f t="shared" si="2586"/>
        <v>0</v>
      </c>
      <c r="FY266" s="38">
        <f t="shared" si="2586"/>
        <v>0</v>
      </c>
      <c r="FZ266" s="38">
        <f t="shared" si="2586"/>
        <v>0</v>
      </c>
      <c r="GA266" s="38">
        <f t="shared" si="2586"/>
        <v>0</v>
      </c>
      <c r="GB266" s="38">
        <f t="shared" si="2586"/>
        <v>0</v>
      </c>
      <c r="GC266" s="38">
        <f t="shared" si="2586"/>
        <v>0</v>
      </c>
      <c r="GD266" s="38">
        <f t="shared" si="2586"/>
        <v>0</v>
      </c>
      <c r="GE266" s="38">
        <f t="shared" si="2586"/>
        <v>0</v>
      </c>
      <c r="GF266" s="38">
        <f t="shared" si="2586"/>
        <v>0</v>
      </c>
      <c r="GG266" s="38">
        <f t="shared" si="2586"/>
        <v>0</v>
      </c>
      <c r="GH266" s="38">
        <f t="shared" si="2586"/>
        <v>0</v>
      </c>
      <c r="GI266" s="38">
        <f t="shared" si="2586"/>
        <v>0</v>
      </c>
      <c r="GJ266" s="38">
        <f t="shared" si="2586"/>
        <v>0</v>
      </c>
      <c r="GK266" s="38">
        <f t="shared" si="2586"/>
        <v>0</v>
      </c>
      <c r="GL266" s="38">
        <f t="shared" si="2586"/>
        <v>0</v>
      </c>
      <c r="GM266" s="38">
        <f t="shared" si="2586"/>
        <v>0</v>
      </c>
      <c r="GN266" s="38">
        <f t="shared" si="2586"/>
        <v>0</v>
      </c>
      <c r="GO266" s="38">
        <f t="shared" si="2586"/>
        <v>0</v>
      </c>
      <c r="GP266" s="38">
        <f t="shared" si="2586"/>
        <v>0</v>
      </c>
      <c r="GQ266" s="38">
        <f t="shared" si="2586"/>
        <v>0</v>
      </c>
      <c r="GR266" s="38">
        <f t="shared" si="2586"/>
        <v>0</v>
      </c>
      <c r="GS266" s="38">
        <f t="shared" si="2586"/>
        <v>0</v>
      </c>
      <c r="GT266" s="38">
        <f t="shared" si="2586"/>
        <v>0</v>
      </c>
      <c r="GU266" s="38">
        <f t="shared" si="2586"/>
        <v>30000000</v>
      </c>
      <c r="GV266" s="38">
        <f t="shared" si="2586"/>
        <v>18817998</v>
      </c>
      <c r="GW266" s="38">
        <f t="shared" si="2586"/>
        <v>18817998</v>
      </c>
      <c r="GX266" s="38">
        <f t="shared" si="2586"/>
        <v>18817998</v>
      </c>
      <c r="GY266" s="724">
        <f t="shared" si="2586"/>
        <v>0</v>
      </c>
      <c r="GZ266" s="38">
        <f t="shared" si="2586"/>
        <v>0</v>
      </c>
      <c r="HA266" s="38">
        <f t="shared" si="2586"/>
        <v>0</v>
      </c>
      <c r="HB266" s="38">
        <f t="shared" si="2586"/>
        <v>0</v>
      </c>
      <c r="HC266" s="38">
        <f t="shared" si="2586"/>
        <v>0</v>
      </c>
      <c r="HD266" s="38">
        <f t="shared" si="2586"/>
        <v>0</v>
      </c>
      <c r="HE266" s="38">
        <f t="shared" si="2586"/>
        <v>0</v>
      </c>
      <c r="HF266" s="38">
        <f t="shared" si="2586"/>
        <v>0</v>
      </c>
      <c r="HG266" s="38">
        <f t="shared" si="2586"/>
        <v>0</v>
      </c>
      <c r="HH266" s="38">
        <f t="shared" si="2586"/>
        <v>0</v>
      </c>
      <c r="HI266" s="38">
        <f t="shared" si="2586"/>
        <v>0</v>
      </c>
      <c r="HJ266" s="38">
        <f t="shared" si="2586"/>
        <v>140000000</v>
      </c>
      <c r="HK266" s="38">
        <f t="shared" si="2586"/>
        <v>127817998</v>
      </c>
      <c r="HL266" s="38">
        <f t="shared" si="2586"/>
        <v>18817998</v>
      </c>
      <c r="HM266" s="38">
        <f t="shared" si="2586"/>
        <v>18817998</v>
      </c>
      <c r="HN266" s="38">
        <f t="shared" si="2586"/>
        <v>0</v>
      </c>
      <c r="HO266" s="38">
        <f t="shared" si="2586"/>
        <v>0</v>
      </c>
      <c r="HP266" s="38">
        <f t="shared" si="2586"/>
        <v>0</v>
      </c>
      <c r="HQ266" s="38">
        <f t="shared" si="2586"/>
        <v>0</v>
      </c>
      <c r="HR266" s="38">
        <f t="shared" si="2586"/>
        <v>0</v>
      </c>
      <c r="HS266" s="38">
        <f t="shared" si="2586"/>
        <v>0</v>
      </c>
      <c r="HT266" s="38">
        <f t="shared" si="2586"/>
        <v>0</v>
      </c>
      <c r="HU266" s="38">
        <f t="shared" si="2586"/>
        <v>0</v>
      </c>
      <c r="HV266" s="38">
        <f t="shared" si="2586"/>
        <v>0</v>
      </c>
      <c r="HW266" s="38">
        <f t="shared" si="2586"/>
        <v>0</v>
      </c>
      <c r="HX266" s="38">
        <f t="shared" si="2586"/>
        <v>0</v>
      </c>
      <c r="HY266" s="38">
        <f t="shared" si="2586"/>
        <v>0</v>
      </c>
      <c r="HZ266" s="38">
        <f t="shared" si="2586"/>
        <v>0</v>
      </c>
      <c r="IA266" s="38">
        <f t="shared" si="2586"/>
        <v>0</v>
      </c>
      <c r="IB266" s="38">
        <f t="shared" si="2586"/>
        <v>0</v>
      </c>
      <c r="IC266" s="38">
        <f t="shared" si="2586"/>
        <v>0</v>
      </c>
      <c r="ID266" s="38">
        <f t="shared" si="2586"/>
        <v>0</v>
      </c>
      <c r="IE266" s="38">
        <f t="shared" si="2586"/>
        <v>0</v>
      </c>
      <c r="IF266" s="38">
        <f t="shared" si="2586"/>
        <v>0</v>
      </c>
      <c r="IG266" s="38">
        <f t="shared" si="2586"/>
        <v>0</v>
      </c>
      <c r="IH266" s="38">
        <f t="shared" si="2586"/>
        <v>0</v>
      </c>
      <c r="II266" s="38">
        <f t="shared" si="2586"/>
        <v>0</v>
      </c>
      <c r="IJ266" s="38">
        <f t="shared" si="2586"/>
        <v>0</v>
      </c>
      <c r="IK266" s="38">
        <f t="shared" si="2586"/>
        <v>0</v>
      </c>
      <c r="IL266" s="38">
        <f t="shared" si="2586"/>
        <v>0</v>
      </c>
      <c r="IM266" s="38">
        <f t="shared" si="2586"/>
        <v>0</v>
      </c>
      <c r="IN266" s="38">
        <f t="shared" si="2586"/>
        <v>0</v>
      </c>
      <c r="IO266" s="38">
        <f t="shared" si="2586"/>
        <v>0</v>
      </c>
      <c r="IP266" s="38">
        <f t="shared" si="2586"/>
        <v>0</v>
      </c>
      <c r="IQ266" s="38">
        <f t="shared" si="2586"/>
        <v>0</v>
      </c>
      <c r="IR266" s="38">
        <f t="shared" si="2586"/>
        <v>0</v>
      </c>
      <c r="IS266" s="38">
        <f t="shared" si="2586"/>
        <v>140000000</v>
      </c>
      <c r="IT266" s="38">
        <f t="shared" si="2586"/>
        <v>127817998</v>
      </c>
      <c r="IU266" s="38">
        <f t="shared" si="2586"/>
        <v>18817998</v>
      </c>
      <c r="IV266" s="38">
        <f t="shared" si="2586"/>
        <v>18817998</v>
      </c>
      <c r="IW266" s="38">
        <f t="shared" si="2586"/>
        <v>0</v>
      </c>
    </row>
    <row r="267" spans="1:257" ht="187.5" customHeight="1" x14ac:dyDescent="0.2">
      <c r="A267" s="346"/>
      <c r="B267" s="401"/>
      <c r="C267" s="284">
        <v>14</v>
      </c>
      <c r="D267" s="265" t="s">
        <v>413</v>
      </c>
      <c r="E267" s="586" t="s">
        <v>275</v>
      </c>
      <c r="F267" s="517">
        <v>0.03</v>
      </c>
      <c r="G267" s="800">
        <v>182</v>
      </c>
      <c r="H267" s="848" t="s">
        <v>640</v>
      </c>
      <c r="I267" s="422" t="s">
        <v>544</v>
      </c>
      <c r="J267" s="423" t="s">
        <v>266</v>
      </c>
      <c r="K267" s="437">
        <v>1</v>
      </c>
      <c r="L267" s="322" t="s">
        <v>58</v>
      </c>
      <c r="M267" s="379">
        <v>1</v>
      </c>
      <c r="N267" s="379">
        <v>1</v>
      </c>
      <c r="O267" s="267">
        <v>1</v>
      </c>
      <c r="P267" s="424">
        <v>0</v>
      </c>
      <c r="Q267" s="440">
        <v>1</v>
      </c>
      <c r="R267" s="275"/>
      <c r="S267" s="425">
        <v>1</v>
      </c>
      <c r="T267" s="299">
        <v>1</v>
      </c>
      <c r="U267" s="299"/>
      <c r="V267" s="426">
        <v>1</v>
      </c>
      <c r="W267" s="299">
        <v>1</v>
      </c>
      <c r="X267" s="322"/>
      <c r="Y267" s="756">
        <v>1</v>
      </c>
      <c r="Z267" s="334">
        <f>BM267/BM266</f>
        <v>1</v>
      </c>
      <c r="AA267" s="272">
        <v>4</v>
      </c>
      <c r="AB267" s="271" t="s">
        <v>114</v>
      </c>
      <c r="AC267" s="40"/>
      <c r="AD267" s="41"/>
      <c r="AE267" s="41"/>
      <c r="AF267" s="41"/>
      <c r="AG267" s="40"/>
      <c r="AH267" s="41"/>
      <c r="AI267" s="41"/>
      <c r="AJ267" s="41"/>
      <c r="AK267" s="46">
        <v>40000000</v>
      </c>
      <c r="AL267" s="42">
        <v>40000000</v>
      </c>
      <c r="AM267" s="47"/>
      <c r="AN267" s="47"/>
      <c r="AO267" s="46"/>
      <c r="AP267" s="47"/>
      <c r="AQ267" s="47"/>
      <c r="AR267" s="41"/>
      <c r="AS267" s="40"/>
      <c r="AT267" s="41"/>
      <c r="AU267" s="41"/>
      <c r="AV267" s="41"/>
      <c r="AW267" s="40"/>
      <c r="AX267" s="41"/>
      <c r="AY267" s="41"/>
      <c r="AZ267" s="41"/>
      <c r="BA267" s="40"/>
      <c r="BB267" s="41"/>
      <c r="BC267" s="41"/>
      <c r="BD267" s="41"/>
      <c r="BE267" s="40"/>
      <c r="BF267" s="41"/>
      <c r="BG267" s="41"/>
      <c r="BH267" s="41"/>
      <c r="BI267" s="40"/>
      <c r="BJ267" s="41"/>
      <c r="BK267" s="41"/>
      <c r="BL267" s="41"/>
      <c r="BM267" s="40">
        <f>+AC267+AG267+AK267+AO267+AS267+AW267+BA267+BE267+BI267</f>
        <v>40000000</v>
      </c>
      <c r="BN267" s="41">
        <f>AD267+AH267+AL267+AP267+AT267+AX267+BB267+BF267+BJ267</f>
        <v>40000000</v>
      </c>
      <c r="BO267" s="41">
        <f>AE267+AI267+AM267+AQ267+AU267+AY267+BC267+BG267+BK267</f>
        <v>0</v>
      </c>
      <c r="BP267" s="41">
        <f>AF267+AJ267+AN267+AR267+AV267+AZ267+BD267+BH267+BL267</f>
        <v>0</v>
      </c>
      <c r="BQ267" s="87"/>
      <c r="BR267" s="87"/>
      <c r="BS267" s="87"/>
      <c r="BT267" s="87"/>
      <c r="BU267" s="87"/>
      <c r="BV267" s="87"/>
      <c r="BW267" s="87"/>
      <c r="BX267" s="87"/>
      <c r="BY267" s="87"/>
      <c r="BZ267" s="87">
        <v>40000000</v>
      </c>
      <c r="CA267" s="86">
        <v>40000000</v>
      </c>
      <c r="CB267" s="86"/>
      <c r="CC267" s="86"/>
      <c r="CD267" s="86"/>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2">
        <f>BQ267+BU267+BZ267+CE267+CI267+CM267+CQ267+CV267+DA267</f>
        <v>40000000</v>
      </c>
      <c r="DF267" s="102">
        <f>BR267+BV267+CA267+CF267+CJ267+CN267+CR267+CW267+DB267</f>
        <v>40000000</v>
      </c>
      <c r="DG267" s="102">
        <f>BS267+BW267+CB267+CG267+CK267+CO267+CS267+CX267+DC267</f>
        <v>0</v>
      </c>
      <c r="DH267" s="102">
        <f>BT267+BX267+CC267+CH267+CL267+CP267+CT267+CY267+DD267</f>
        <v>0</v>
      </c>
      <c r="DI267" s="102"/>
      <c r="DJ267" s="87"/>
      <c r="DK267" s="86"/>
      <c r="DL267" s="87"/>
      <c r="DM267" s="87"/>
      <c r="DN267" s="87"/>
      <c r="DO267" s="87"/>
      <c r="DP267" s="87"/>
      <c r="DQ267" s="87"/>
      <c r="DR267" s="87"/>
      <c r="DS267" s="88">
        <v>30000000</v>
      </c>
      <c r="DT267" s="87">
        <v>29000000</v>
      </c>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c r="ER267" s="87"/>
      <c r="ES267" s="87"/>
      <c r="ET267" s="87"/>
      <c r="EU267" s="87"/>
      <c r="EV267" s="87"/>
      <c r="EW267" s="82">
        <f>DJ267+DN267+DS267+DX267+EB267+EF267+EJ267+EN267+ES267</f>
        <v>30000000</v>
      </c>
      <c r="EX267" s="90">
        <f>DK267+DO267+DT267+DY267+EC267+EG267+EK267+EO267+ET267</f>
        <v>29000000</v>
      </c>
      <c r="EY267" s="90">
        <f>DL267+DP267+DU267+DZ267+ED267+EH267+EL267+EP267+EU267</f>
        <v>0</v>
      </c>
      <c r="EZ267" s="90">
        <f>DM267+DQ267+DV267+EA267+EE267+EI267+EM267+EQ267+EV267</f>
        <v>0</v>
      </c>
      <c r="FA267" s="173"/>
      <c r="FB267" s="87"/>
      <c r="FC267" s="88"/>
      <c r="FD267" s="88"/>
      <c r="FE267" s="88"/>
      <c r="FF267" s="133"/>
      <c r="FG267" s="87"/>
      <c r="FH267" s="87"/>
      <c r="FI267" s="87"/>
      <c r="FJ267" s="87"/>
      <c r="FK267" s="87"/>
      <c r="FL267" s="87">
        <v>30000000</v>
      </c>
      <c r="FM267" s="87">
        <v>18817998</v>
      </c>
      <c r="FN267" s="87">
        <v>18817998</v>
      </c>
      <c r="FO267" s="87">
        <v>18817998</v>
      </c>
      <c r="FP267" s="87"/>
      <c r="FQ267" s="87"/>
      <c r="FR267" s="87"/>
      <c r="FS267" s="87"/>
      <c r="FT267" s="87"/>
      <c r="FU267" s="87"/>
      <c r="FV267" s="87"/>
      <c r="FW267" s="87"/>
      <c r="FX267" s="87"/>
      <c r="FY267" s="87"/>
      <c r="FZ267" s="87"/>
      <c r="GA267" s="87"/>
      <c r="GB267" s="87"/>
      <c r="GC267" s="87"/>
      <c r="GD267" s="87"/>
      <c r="GE267" s="87"/>
      <c r="GF267" s="87"/>
      <c r="GG267" s="87"/>
      <c r="GH267" s="87"/>
      <c r="GI267" s="87"/>
      <c r="GJ267" s="87"/>
      <c r="GK267" s="87"/>
      <c r="GL267" s="87"/>
      <c r="GM267" s="87"/>
      <c r="GN267" s="87"/>
      <c r="GO267" s="87"/>
      <c r="GP267" s="87"/>
      <c r="GQ267" s="87"/>
      <c r="GR267" s="87"/>
      <c r="GS267" s="87"/>
      <c r="GT267" s="87"/>
      <c r="GU267" s="82">
        <f>FB267+FG267+FL267+FQ267+FV267+GA267+GF267+GK267+GP267</f>
        <v>30000000</v>
      </c>
      <c r="GV267" s="82">
        <f>GQ267+GL267+GG267+GB267+FW267+FR267+FM267+FH267+FC267</f>
        <v>18817998</v>
      </c>
      <c r="GW267" s="82">
        <f>GR267+GM267+GH267+GC267+FX267+FS267+FN267+FI267+FD267</f>
        <v>18817998</v>
      </c>
      <c r="GX267" s="82">
        <f>GS267+GN267+GI267+GD267+FY267+FT267+FO267+FJ267+FE267</f>
        <v>18817998</v>
      </c>
      <c r="GY267" s="792">
        <f>GT267+GO267+GJ267+GE267+FZ267+FU267+FP267+FK267+FF267</f>
        <v>0</v>
      </c>
      <c r="GZ267" s="792">
        <f>AC267+BQ267+DJ267+FB267</f>
        <v>0</v>
      </c>
      <c r="HA267" s="792">
        <f>AD267+BR267+DK267+FC267</f>
        <v>0</v>
      </c>
      <c r="HB267" s="792">
        <f>AE267+BS267+DL267+FD267</f>
        <v>0</v>
      </c>
      <c r="HC267" s="792">
        <f>AF267+BT267+DM267+FE267</f>
        <v>0</v>
      </c>
      <c r="HD267" s="792">
        <f>FF267</f>
        <v>0</v>
      </c>
      <c r="HE267" s="792">
        <f>AG267+BU267+DN267+FG267</f>
        <v>0</v>
      </c>
      <c r="HF267" s="792">
        <f>AH267+BV267+DO267+FH267</f>
        <v>0</v>
      </c>
      <c r="HG267" s="792">
        <f>AI267+BW267+DP267+FI267</f>
        <v>0</v>
      </c>
      <c r="HH267" s="792">
        <f>AJ267+BX267+DQ267+FJ267</f>
        <v>0</v>
      </c>
      <c r="HI267" s="792">
        <f>BY267+DR267+FK267</f>
        <v>0</v>
      </c>
      <c r="HJ267" s="792">
        <f>AK267+BZ267+DS267+FL267</f>
        <v>140000000</v>
      </c>
      <c r="HK267" s="792">
        <f>AL267+CA267+DT267+FM267</f>
        <v>127817998</v>
      </c>
      <c r="HL267" s="792">
        <f>AM267+CB267+DU267+FN267</f>
        <v>18817998</v>
      </c>
      <c r="HM267" s="792">
        <f>AN267+CC267+DV267+FO267</f>
        <v>18817998</v>
      </c>
      <c r="HN267" s="792">
        <f>CD267+DW267+FP267</f>
        <v>0</v>
      </c>
      <c r="HO267" s="792">
        <f>AO267+CE267+DX267+FQ267</f>
        <v>0</v>
      </c>
      <c r="HP267" s="792">
        <f>AP267+CF267+DY267+FR267</f>
        <v>0</v>
      </c>
      <c r="HQ267" s="792">
        <f>AQ267+CG267+DZ267+FS267</f>
        <v>0</v>
      </c>
      <c r="HR267" s="792">
        <f>AR267+CH267+EA267+FT267</f>
        <v>0</v>
      </c>
      <c r="HS267" s="792">
        <f>FU267</f>
        <v>0</v>
      </c>
      <c r="HT267" s="792">
        <f>AS267+CI267+EB267+FV267</f>
        <v>0</v>
      </c>
      <c r="HU267" s="792">
        <f>AT267+CJ267+EC267+FW267</f>
        <v>0</v>
      </c>
      <c r="HV267" s="792">
        <f>AU267+CK267+ED267+FX267</f>
        <v>0</v>
      </c>
      <c r="HW267" s="792">
        <f>AV267+CL267+EE267+FY267</f>
        <v>0</v>
      </c>
      <c r="HX267" s="792">
        <f>FZ267</f>
        <v>0</v>
      </c>
      <c r="HY267" s="792">
        <f>AW267+CM267+EF267+GA267</f>
        <v>0</v>
      </c>
      <c r="HZ267" s="792">
        <f>AX267+CN267+EG267+GB267</f>
        <v>0</v>
      </c>
      <c r="IA267" s="792">
        <f>AY267+CO267+EH267+GC267</f>
        <v>0</v>
      </c>
      <c r="IB267" s="792">
        <f>AZ267+CP267+EI267+GD267</f>
        <v>0</v>
      </c>
      <c r="IC267" s="792">
        <f>GE267</f>
        <v>0</v>
      </c>
      <c r="ID267" s="792">
        <f>BA267+CQ267+EJ267+GF267</f>
        <v>0</v>
      </c>
      <c r="IE267" s="792">
        <f>BB267+CR267+EK267+GG267</f>
        <v>0</v>
      </c>
      <c r="IF267" s="792">
        <f>BC267+CS267+EL267+GH267</f>
        <v>0</v>
      </c>
      <c r="IG267" s="792">
        <f>BD267+CT267+EM267+GI267</f>
        <v>0</v>
      </c>
      <c r="IH267" s="792">
        <f>CU267+GJ267</f>
        <v>0</v>
      </c>
      <c r="II267" s="792">
        <f>BE267+CV267+EN267+GK267</f>
        <v>0</v>
      </c>
      <c r="IJ267" s="792">
        <f>BF267+CW267+EO267+GL267</f>
        <v>0</v>
      </c>
      <c r="IK267" s="792">
        <f>BG267+CX267+EP267+GM267</f>
        <v>0</v>
      </c>
      <c r="IL267" s="792">
        <f>BH267+CY267+EQ267+GM267</f>
        <v>0</v>
      </c>
      <c r="IM267" s="792">
        <f>CZ267+ER267+GO267</f>
        <v>0</v>
      </c>
      <c r="IN267" s="792">
        <f>BI267+DA267+ES267+GP267</f>
        <v>0</v>
      </c>
      <c r="IO267" s="792"/>
      <c r="IP267" s="792"/>
      <c r="IQ267" s="792"/>
      <c r="IR267" s="792"/>
      <c r="IS267" s="792">
        <f>GZ267+HE267+HJ267+HO267+HT267+HY267+ID267+II267+IN267</f>
        <v>140000000</v>
      </c>
      <c r="IT267" s="792">
        <f>HA267+HF267+HK267+HP267+HU267+HZ267+IE267+IJ267+IO267</f>
        <v>127817998</v>
      </c>
      <c r="IU267" s="792">
        <f>HB267+HG267+HL267+HQ267+HV267+IA267+IF267+IK267+IP267</f>
        <v>18817998</v>
      </c>
      <c r="IV267" s="792">
        <f>HC267+HH267+HM267+HR267+HW267+IB267+IG267+IL267+IQ267</f>
        <v>18817998</v>
      </c>
      <c r="IW267" s="793">
        <f>HD267+HI267+HN267+HS267+HX267+IC267+IH267+IM267+IR267</f>
        <v>0</v>
      </c>
    </row>
    <row r="268" spans="1:257" ht="24.75" customHeight="1" x14ac:dyDescent="0.2">
      <c r="A268" s="346"/>
      <c r="B268" s="239">
        <v>17</v>
      </c>
      <c r="C268" s="344" t="s">
        <v>641</v>
      </c>
      <c r="D268" s="241"/>
      <c r="E268" s="242"/>
      <c r="F268" s="241"/>
      <c r="G268" s="243"/>
      <c r="H268" s="243"/>
      <c r="I268" s="243"/>
      <c r="J268" s="243"/>
      <c r="K268" s="243"/>
      <c r="L268" s="243"/>
      <c r="M268" s="243"/>
      <c r="N268" s="243"/>
      <c r="O268" s="243"/>
      <c r="P268" s="243"/>
      <c r="Q268" s="243"/>
      <c r="R268" s="243"/>
      <c r="S268" s="243"/>
      <c r="T268" s="243"/>
      <c r="U268" s="243"/>
      <c r="V268" s="243"/>
      <c r="W268" s="243"/>
      <c r="X268" s="243"/>
      <c r="Y268" s="246"/>
      <c r="Z268" s="243"/>
      <c r="AA268" s="243"/>
      <c r="AB268" s="243"/>
      <c r="AC268" s="37">
        <f t="shared" ref="AC268:CN268" si="2587">AC269+AC271+AC275+AC279</f>
        <v>0</v>
      </c>
      <c r="AD268" s="37">
        <f t="shared" si="2587"/>
        <v>0</v>
      </c>
      <c r="AE268" s="37">
        <f t="shared" si="2587"/>
        <v>0</v>
      </c>
      <c r="AF268" s="37">
        <f t="shared" si="2587"/>
        <v>0</v>
      </c>
      <c r="AG268" s="37">
        <f t="shared" si="2587"/>
        <v>0</v>
      </c>
      <c r="AH268" s="37">
        <f t="shared" si="2587"/>
        <v>0</v>
      </c>
      <c r="AI268" s="37">
        <f t="shared" si="2587"/>
        <v>0</v>
      </c>
      <c r="AJ268" s="37">
        <f t="shared" si="2587"/>
        <v>0</v>
      </c>
      <c r="AK268" s="37">
        <f t="shared" si="2587"/>
        <v>440000000</v>
      </c>
      <c r="AL268" s="37">
        <f t="shared" si="2587"/>
        <v>715000000</v>
      </c>
      <c r="AM268" s="37">
        <f t="shared" si="2587"/>
        <v>538627807</v>
      </c>
      <c r="AN268" s="37">
        <f t="shared" si="2587"/>
        <v>538627807</v>
      </c>
      <c r="AO268" s="37">
        <f t="shared" si="2587"/>
        <v>0</v>
      </c>
      <c r="AP268" s="37">
        <f t="shared" si="2587"/>
        <v>0</v>
      </c>
      <c r="AQ268" s="37">
        <f t="shared" si="2587"/>
        <v>0</v>
      </c>
      <c r="AR268" s="37">
        <f t="shared" si="2587"/>
        <v>0</v>
      </c>
      <c r="AS268" s="37">
        <f t="shared" si="2587"/>
        <v>0</v>
      </c>
      <c r="AT268" s="37">
        <f t="shared" si="2587"/>
        <v>0</v>
      </c>
      <c r="AU268" s="37">
        <f t="shared" si="2587"/>
        <v>0</v>
      </c>
      <c r="AV268" s="37">
        <f t="shared" si="2587"/>
        <v>0</v>
      </c>
      <c r="AW268" s="37">
        <f t="shared" si="2587"/>
        <v>0</v>
      </c>
      <c r="AX268" s="37">
        <f t="shared" si="2587"/>
        <v>0</v>
      </c>
      <c r="AY268" s="37">
        <f t="shared" si="2587"/>
        <v>0</v>
      </c>
      <c r="AZ268" s="37">
        <f t="shared" si="2587"/>
        <v>0</v>
      </c>
      <c r="BA268" s="37">
        <f t="shared" si="2587"/>
        <v>0</v>
      </c>
      <c r="BB268" s="37">
        <f t="shared" si="2587"/>
        <v>0</v>
      </c>
      <c r="BC268" s="37">
        <f t="shared" si="2587"/>
        <v>0</v>
      </c>
      <c r="BD268" s="37">
        <f t="shared" si="2587"/>
        <v>0</v>
      </c>
      <c r="BE268" s="37">
        <f t="shared" si="2587"/>
        <v>0</v>
      </c>
      <c r="BF268" s="37">
        <f t="shared" si="2587"/>
        <v>0</v>
      </c>
      <c r="BG268" s="37">
        <f t="shared" si="2587"/>
        <v>0</v>
      </c>
      <c r="BH268" s="37">
        <f t="shared" si="2587"/>
        <v>0</v>
      </c>
      <c r="BI268" s="37">
        <f t="shared" si="2587"/>
        <v>0</v>
      </c>
      <c r="BJ268" s="37">
        <f t="shared" si="2587"/>
        <v>0</v>
      </c>
      <c r="BK268" s="37">
        <f t="shared" si="2587"/>
        <v>0</v>
      </c>
      <c r="BL268" s="37">
        <f t="shared" si="2587"/>
        <v>0</v>
      </c>
      <c r="BM268" s="37">
        <f t="shared" si="2587"/>
        <v>440000000</v>
      </c>
      <c r="BN268" s="37">
        <f t="shared" si="2587"/>
        <v>715000000</v>
      </c>
      <c r="BO268" s="37">
        <f t="shared" si="2587"/>
        <v>538627807</v>
      </c>
      <c r="BP268" s="37">
        <f t="shared" si="2587"/>
        <v>538627807</v>
      </c>
      <c r="BQ268" s="37">
        <f t="shared" si="2587"/>
        <v>0</v>
      </c>
      <c r="BR268" s="37">
        <f t="shared" si="2587"/>
        <v>0</v>
      </c>
      <c r="BS268" s="37">
        <f t="shared" si="2587"/>
        <v>0</v>
      </c>
      <c r="BT268" s="37">
        <f t="shared" si="2587"/>
        <v>0</v>
      </c>
      <c r="BU268" s="37">
        <f t="shared" si="2587"/>
        <v>0</v>
      </c>
      <c r="BV268" s="37">
        <f t="shared" si="2587"/>
        <v>360000000</v>
      </c>
      <c r="BW268" s="37">
        <f t="shared" si="2587"/>
        <v>359990789.88</v>
      </c>
      <c r="BX268" s="37">
        <f t="shared" si="2587"/>
        <v>359990789.88</v>
      </c>
      <c r="BY268" s="37">
        <f t="shared" si="2587"/>
        <v>0</v>
      </c>
      <c r="BZ268" s="37">
        <f t="shared" si="2587"/>
        <v>440000000</v>
      </c>
      <c r="CA268" s="37">
        <f t="shared" si="2587"/>
        <v>640000000</v>
      </c>
      <c r="CB268" s="37">
        <f t="shared" si="2587"/>
        <v>619515297</v>
      </c>
      <c r="CC268" s="37">
        <f t="shared" si="2587"/>
        <v>509931620</v>
      </c>
      <c r="CD268" s="37">
        <f t="shared" si="2587"/>
        <v>0</v>
      </c>
      <c r="CE268" s="37">
        <f t="shared" si="2587"/>
        <v>0</v>
      </c>
      <c r="CF268" s="37">
        <f t="shared" si="2587"/>
        <v>0</v>
      </c>
      <c r="CG268" s="37">
        <f t="shared" si="2587"/>
        <v>0</v>
      </c>
      <c r="CH268" s="37">
        <f t="shared" si="2587"/>
        <v>0</v>
      </c>
      <c r="CI268" s="37">
        <f t="shared" si="2587"/>
        <v>0</v>
      </c>
      <c r="CJ268" s="37">
        <f t="shared" si="2587"/>
        <v>0</v>
      </c>
      <c r="CK268" s="37">
        <f t="shared" si="2587"/>
        <v>0</v>
      </c>
      <c r="CL268" s="37">
        <f t="shared" si="2587"/>
        <v>0</v>
      </c>
      <c r="CM268" s="37">
        <f t="shared" si="2587"/>
        <v>0</v>
      </c>
      <c r="CN268" s="37">
        <f t="shared" si="2587"/>
        <v>0</v>
      </c>
      <c r="CO268" s="37">
        <f t="shared" ref="CO268:EV268" si="2588">CO269+CO271+CO275+CO279</f>
        <v>0</v>
      </c>
      <c r="CP268" s="37">
        <f t="shared" si="2588"/>
        <v>0</v>
      </c>
      <c r="CQ268" s="37">
        <f t="shared" si="2588"/>
        <v>0</v>
      </c>
      <c r="CR268" s="37">
        <f t="shared" si="2588"/>
        <v>0</v>
      </c>
      <c r="CS268" s="37">
        <f t="shared" si="2588"/>
        <v>0</v>
      </c>
      <c r="CT268" s="37">
        <f t="shared" si="2588"/>
        <v>0</v>
      </c>
      <c r="CU268" s="37">
        <f t="shared" si="2588"/>
        <v>0</v>
      </c>
      <c r="CV268" s="37">
        <f t="shared" si="2588"/>
        <v>0</v>
      </c>
      <c r="CW268" s="37">
        <f t="shared" si="2588"/>
        <v>0</v>
      </c>
      <c r="CX268" s="37">
        <f t="shared" si="2588"/>
        <v>0</v>
      </c>
      <c r="CY268" s="37">
        <f t="shared" si="2588"/>
        <v>0</v>
      </c>
      <c r="CZ268" s="37">
        <f t="shared" si="2588"/>
        <v>0</v>
      </c>
      <c r="DA268" s="37">
        <f t="shared" si="2588"/>
        <v>0</v>
      </c>
      <c r="DB268" s="37">
        <f t="shared" si="2588"/>
        <v>0</v>
      </c>
      <c r="DC268" s="37">
        <f t="shared" si="2588"/>
        <v>0</v>
      </c>
      <c r="DD268" s="37">
        <f t="shared" si="2588"/>
        <v>0</v>
      </c>
      <c r="DE268" s="37">
        <f t="shared" si="2588"/>
        <v>440000000</v>
      </c>
      <c r="DF268" s="37">
        <f t="shared" si="2588"/>
        <v>1000000000</v>
      </c>
      <c r="DG268" s="37">
        <f t="shared" si="2588"/>
        <v>979506086.88</v>
      </c>
      <c r="DH268" s="37">
        <f t="shared" si="2588"/>
        <v>869922409.88</v>
      </c>
      <c r="DI268" s="37">
        <f t="shared" si="2588"/>
        <v>0</v>
      </c>
      <c r="DJ268" s="37">
        <f t="shared" si="2588"/>
        <v>0</v>
      </c>
      <c r="DK268" s="37">
        <f t="shared" si="2588"/>
        <v>0</v>
      </c>
      <c r="DL268" s="37">
        <f t="shared" si="2588"/>
        <v>0</v>
      </c>
      <c r="DM268" s="37">
        <f t="shared" si="2588"/>
        <v>0</v>
      </c>
      <c r="DN268" s="37">
        <f t="shared" si="2588"/>
        <v>0</v>
      </c>
      <c r="DO268" s="37">
        <f t="shared" si="2588"/>
        <v>350000000</v>
      </c>
      <c r="DP268" s="37">
        <f t="shared" si="2588"/>
        <v>349999995</v>
      </c>
      <c r="DQ268" s="37">
        <f t="shared" si="2588"/>
        <v>349999995</v>
      </c>
      <c r="DR268" s="37">
        <f t="shared" si="2588"/>
        <v>0</v>
      </c>
      <c r="DS268" s="37">
        <f t="shared" si="2588"/>
        <v>420000000</v>
      </c>
      <c r="DT268" s="37">
        <f t="shared" si="2588"/>
        <v>646000000</v>
      </c>
      <c r="DU268" s="37">
        <f t="shared" si="2588"/>
        <v>578888340.35000002</v>
      </c>
      <c r="DV268" s="37">
        <f t="shared" si="2588"/>
        <v>565911588</v>
      </c>
      <c r="DW268" s="37">
        <f t="shared" si="2588"/>
        <v>0</v>
      </c>
      <c r="DX268" s="37">
        <f t="shared" si="2588"/>
        <v>0</v>
      </c>
      <c r="DY268" s="37">
        <f t="shared" si="2588"/>
        <v>0</v>
      </c>
      <c r="DZ268" s="37">
        <f t="shared" si="2588"/>
        <v>0</v>
      </c>
      <c r="EA268" s="37">
        <f t="shared" si="2588"/>
        <v>0</v>
      </c>
      <c r="EB268" s="37">
        <f t="shared" si="2588"/>
        <v>0</v>
      </c>
      <c r="EC268" s="37">
        <f t="shared" si="2588"/>
        <v>0</v>
      </c>
      <c r="ED268" s="37">
        <f t="shared" si="2588"/>
        <v>0</v>
      </c>
      <c r="EE268" s="37">
        <f t="shared" si="2588"/>
        <v>0</v>
      </c>
      <c r="EF268" s="37">
        <f t="shared" si="2588"/>
        <v>0</v>
      </c>
      <c r="EG268" s="37">
        <f t="shared" si="2588"/>
        <v>0</v>
      </c>
      <c r="EH268" s="37">
        <f t="shared" si="2588"/>
        <v>0</v>
      </c>
      <c r="EI268" s="37">
        <f t="shared" si="2588"/>
        <v>0</v>
      </c>
      <c r="EJ268" s="37">
        <f t="shared" si="2588"/>
        <v>0</v>
      </c>
      <c r="EK268" s="37">
        <f t="shared" si="2588"/>
        <v>0</v>
      </c>
      <c r="EL268" s="37">
        <f t="shared" si="2588"/>
        <v>0</v>
      </c>
      <c r="EM268" s="37">
        <f t="shared" si="2588"/>
        <v>0</v>
      </c>
      <c r="EN268" s="37">
        <f t="shared" si="2588"/>
        <v>0</v>
      </c>
      <c r="EO268" s="37">
        <f t="shared" si="2588"/>
        <v>0</v>
      </c>
      <c r="EP268" s="37">
        <f t="shared" si="2588"/>
        <v>0</v>
      </c>
      <c r="EQ268" s="37">
        <f t="shared" si="2588"/>
        <v>0</v>
      </c>
      <c r="ER268" s="37">
        <f t="shared" si="2588"/>
        <v>0</v>
      </c>
      <c r="ES268" s="37">
        <f t="shared" si="2588"/>
        <v>0</v>
      </c>
      <c r="ET268" s="37">
        <f t="shared" si="2588"/>
        <v>0</v>
      </c>
      <c r="EU268" s="37">
        <f t="shared" si="2588"/>
        <v>0</v>
      </c>
      <c r="EV268" s="37">
        <f t="shared" si="2588"/>
        <v>0</v>
      </c>
      <c r="EW268" s="37">
        <f t="shared" ref="EW268" si="2589">EW269+EW271+EW275+EW279</f>
        <v>420000000</v>
      </c>
      <c r="EX268" s="37">
        <f t="shared" ref="EX268:GY268" si="2590">EX269+EX271+EX275+EX279</f>
        <v>996000000</v>
      </c>
      <c r="EY268" s="37">
        <f t="shared" si="2590"/>
        <v>928888335.35000002</v>
      </c>
      <c r="EZ268" s="37">
        <f t="shared" si="2590"/>
        <v>915911583</v>
      </c>
      <c r="FA268" s="37">
        <f t="shared" si="2590"/>
        <v>0</v>
      </c>
      <c r="FB268" s="37">
        <f t="shared" si="2590"/>
        <v>0</v>
      </c>
      <c r="FC268" s="37">
        <f t="shared" si="2590"/>
        <v>0</v>
      </c>
      <c r="FD268" s="37">
        <f t="shared" si="2590"/>
        <v>0</v>
      </c>
      <c r="FE268" s="37">
        <f t="shared" si="2590"/>
        <v>0</v>
      </c>
      <c r="FF268" s="37">
        <f t="shared" si="2590"/>
        <v>0</v>
      </c>
      <c r="FG268" s="37">
        <f t="shared" si="2590"/>
        <v>0</v>
      </c>
      <c r="FH268" s="37">
        <f t="shared" si="2590"/>
        <v>0</v>
      </c>
      <c r="FI268" s="37">
        <f t="shared" si="2590"/>
        <v>0</v>
      </c>
      <c r="FJ268" s="37">
        <f t="shared" si="2590"/>
        <v>0</v>
      </c>
      <c r="FK268" s="37">
        <f t="shared" si="2590"/>
        <v>0</v>
      </c>
      <c r="FL268" s="37">
        <f t="shared" si="2590"/>
        <v>410000000</v>
      </c>
      <c r="FM268" s="37">
        <f t="shared" si="2590"/>
        <v>1008250000</v>
      </c>
      <c r="FN268" s="37">
        <f t="shared" si="2590"/>
        <v>933008544</v>
      </c>
      <c r="FO268" s="37">
        <f t="shared" si="2590"/>
        <v>933008544</v>
      </c>
      <c r="FP268" s="37">
        <f t="shared" si="2590"/>
        <v>4144109.3500000015</v>
      </c>
      <c r="FQ268" s="37">
        <f t="shared" si="2590"/>
        <v>0</v>
      </c>
      <c r="FR268" s="37">
        <f t="shared" si="2590"/>
        <v>0</v>
      </c>
      <c r="FS268" s="37">
        <f t="shared" si="2590"/>
        <v>0</v>
      </c>
      <c r="FT268" s="37">
        <f t="shared" si="2590"/>
        <v>0</v>
      </c>
      <c r="FU268" s="37">
        <f t="shared" si="2590"/>
        <v>0</v>
      </c>
      <c r="FV268" s="37">
        <f t="shared" si="2590"/>
        <v>0</v>
      </c>
      <c r="FW268" s="37">
        <f t="shared" si="2590"/>
        <v>0</v>
      </c>
      <c r="FX268" s="37">
        <f t="shared" si="2590"/>
        <v>0</v>
      </c>
      <c r="FY268" s="37">
        <f t="shared" si="2590"/>
        <v>0</v>
      </c>
      <c r="FZ268" s="37">
        <f t="shared" si="2590"/>
        <v>0</v>
      </c>
      <c r="GA268" s="37">
        <f t="shared" si="2590"/>
        <v>0</v>
      </c>
      <c r="GB268" s="37">
        <f t="shared" si="2590"/>
        <v>0</v>
      </c>
      <c r="GC268" s="37">
        <f t="shared" si="2590"/>
        <v>0</v>
      </c>
      <c r="GD268" s="37">
        <f t="shared" si="2590"/>
        <v>0</v>
      </c>
      <c r="GE268" s="37">
        <f t="shared" si="2590"/>
        <v>0</v>
      </c>
      <c r="GF268" s="37">
        <f t="shared" si="2590"/>
        <v>0</v>
      </c>
      <c r="GG268" s="37">
        <f t="shared" si="2590"/>
        <v>0</v>
      </c>
      <c r="GH268" s="37">
        <f t="shared" si="2590"/>
        <v>0</v>
      </c>
      <c r="GI268" s="37">
        <f t="shared" si="2590"/>
        <v>0</v>
      </c>
      <c r="GJ268" s="37">
        <f t="shared" si="2590"/>
        <v>0</v>
      </c>
      <c r="GK268" s="37">
        <f t="shared" si="2590"/>
        <v>0</v>
      </c>
      <c r="GL268" s="37">
        <f t="shared" si="2590"/>
        <v>0</v>
      </c>
      <c r="GM268" s="37">
        <f t="shared" si="2590"/>
        <v>0</v>
      </c>
      <c r="GN268" s="37">
        <f t="shared" si="2590"/>
        <v>0</v>
      </c>
      <c r="GO268" s="37">
        <f t="shared" si="2590"/>
        <v>0</v>
      </c>
      <c r="GP268" s="37">
        <f t="shared" si="2590"/>
        <v>0</v>
      </c>
      <c r="GQ268" s="37">
        <f t="shared" si="2590"/>
        <v>0</v>
      </c>
      <c r="GR268" s="37">
        <f t="shared" si="2590"/>
        <v>0</v>
      </c>
      <c r="GS268" s="37">
        <f t="shared" si="2590"/>
        <v>0</v>
      </c>
      <c r="GT268" s="37">
        <f t="shared" si="2590"/>
        <v>0</v>
      </c>
      <c r="GU268" s="37">
        <f t="shared" si="2590"/>
        <v>410000000</v>
      </c>
      <c r="GV268" s="37">
        <f t="shared" si="2590"/>
        <v>1008250000</v>
      </c>
      <c r="GW268" s="37">
        <f t="shared" si="2590"/>
        <v>933008544</v>
      </c>
      <c r="GX268" s="37">
        <f t="shared" si="2590"/>
        <v>933008544</v>
      </c>
      <c r="GY268" s="961">
        <f t="shared" si="2590"/>
        <v>4144109.3500000015</v>
      </c>
      <c r="GZ268" s="37">
        <f t="shared" ref="GZ268:IW268" si="2591">GZ269+GZ271+GZ275+GZ279</f>
        <v>0</v>
      </c>
      <c r="HA268" s="37">
        <f t="shared" si="2591"/>
        <v>0</v>
      </c>
      <c r="HB268" s="37">
        <f t="shared" si="2591"/>
        <v>0</v>
      </c>
      <c r="HC268" s="37">
        <f t="shared" si="2591"/>
        <v>0</v>
      </c>
      <c r="HD268" s="37">
        <f t="shared" si="2591"/>
        <v>0</v>
      </c>
      <c r="HE268" s="37">
        <f t="shared" si="2591"/>
        <v>0</v>
      </c>
      <c r="HF268" s="37">
        <f t="shared" si="2591"/>
        <v>710000000</v>
      </c>
      <c r="HG268" s="37">
        <f t="shared" si="2591"/>
        <v>709990784.88</v>
      </c>
      <c r="HH268" s="37">
        <f t="shared" si="2591"/>
        <v>709990784.88</v>
      </c>
      <c r="HI268" s="37">
        <f t="shared" si="2591"/>
        <v>0</v>
      </c>
      <c r="HJ268" s="37">
        <f t="shared" si="2591"/>
        <v>1710000000</v>
      </c>
      <c r="HK268" s="37">
        <f t="shared" si="2591"/>
        <v>3009250000</v>
      </c>
      <c r="HL268" s="37">
        <f t="shared" si="2591"/>
        <v>2670039988.3499999</v>
      </c>
      <c r="HM268" s="37">
        <f t="shared" si="2591"/>
        <v>2547479559</v>
      </c>
      <c r="HN268" s="37">
        <f t="shared" si="2591"/>
        <v>4144109.3500000015</v>
      </c>
      <c r="HO268" s="37">
        <f t="shared" si="2591"/>
        <v>0</v>
      </c>
      <c r="HP268" s="37">
        <f t="shared" si="2591"/>
        <v>0</v>
      </c>
      <c r="HQ268" s="37">
        <f t="shared" si="2591"/>
        <v>0</v>
      </c>
      <c r="HR268" s="37">
        <f t="shared" si="2591"/>
        <v>0</v>
      </c>
      <c r="HS268" s="37">
        <f t="shared" si="2591"/>
        <v>0</v>
      </c>
      <c r="HT268" s="37">
        <f t="shared" si="2591"/>
        <v>0</v>
      </c>
      <c r="HU268" s="37">
        <f t="shared" si="2591"/>
        <v>0</v>
      </c>
      <c r="HV268" s="37">
        <f t="shared" si="2591"/>
        <v>0</v>
      </c>
      <c r="HW268" s="37">
        <f t="shared" si="2591"/>
        <v>0</v>
      </c>
      <c r="HX268" s="37">
        <f t="shared" si="2591"/>
        <v>0</v>
      </c>
      <c r="HY268" s="37">
        <f t="shared" si="2591"/>
        <v>0</v>
      </c>
      <c r="HZ268" s="37">
        <f t="shared" si="2591"/>
        <v>0</v>
      </c>
      <c r="IA268" s="37">
        <f t="shared" si="2591"/>
        <v>0</v>
      </c>
      <c r="IB268" s="37">
        <f t="shared" si="2591"/>
        <v>0</v>
      </c>
      <c r="IC268" s="37">
        <f t="shared" si="2591"/>
        <v>0</v>
      </c>
      <c r="ID268" s="37">
        <f t="shared" si="2591"/>
        <v>0</v>
      </c>
      <c r="IE268" s="37">
        <f t="shared" si="2591"/>
        <v>0</v>
      </c>
      <c r="IF268" s="37">
        <f t="shared" si="2591"/>
        <v>0</v>
      </c>
      <c r="IG268" s="37">
        <f t="shared" si="2591"/>
        <v>0</v>
      </c>
      <c r="IH268" s="37">
        <f t="shared" si="2591"/>
        <v>0</v>
      </c>
      <c r="II268" s="37">
        <f t="shared" si="2591"/>
        <v>0</v>
      </c>
      <c r="IJ268" s="37">
        <f t="shared" si="2591"/>
        <v>0</v>
      </c>
      <c r="IK268" s="37">
        <f t="shared" si="2591"/>
        <v>0</v>
      </c>
      <c r="IL268" s="37">
        <f t="shared" si="2591"/>
        <v>0</v>
      </c>
      <c r="IM268" s="37">
        <f t="shared" si="2591"/>
        <v>0</v>
      </c>
      <c r="IN268" s="37">
        <f t="shared" si="2591"/>
        <v>0</v>
      </c>
      <c r="IO268" s="37">
        <f t="shared" si="2591"/>
        <v>0</v>
      </c>
      <c r="IP268" s="37">
        <f t="shared" si="2591"/>
        <v>0</v>
      </c>
      <c r="IQ268" s="37">
        <f t="shared" si="2591"/>
        <v>0</v>
      </c>
      <c r="IR268" s="37">
        <f t="shared" si="2591"/>
        <v>0</v>
      </c>
      <c r="IS268" s="37">
        <f t="shared" si="2591"/>
        <v>1710000000</v>
      </c>
      <c r="IT268" s="37">
        <f t="shared" si="2591"/>
        <v>3719250000</v>
      </c>
      <c r="IU268" s="37">
        <f t="shared" si="2591"/>
        <v>3380030773.23</v>
      </c>
      <c r="IV268" s="37">
        <f t="shared" si="2591"/>
        <v>3257470343.8800001</v>
      </c>
      <c r="IW268" s="37">
        <f t="shared" si="2591"/>
        <v>4144109.3500000015</v>
      </c>
    </row>
    <row r="269" spans="1:257" ht="24.75" customHeight="1" x14ac:dyDescent="0.2">
      <c r="A269" s="346"/>
      <c r="B269" s="343"/>
      <c r="C269" s="252">
        <v>58</v>
      </c>
      <c r="D269" s="253" t="s">
        <v>642</v>
      </c>
      <c r="E269" s="256"/>
      <c r="F269" s="256"/>
      <c r="G269" s="255"/>
      <c r="H269" s="255"/>
      <c r="I269" s="255"/>
      <c r="J269" s="255"/>
      <c r="K269" s="255"/>
      <c r="L269" s="255"/>
      <c r="M269" s="255"/>
      <c r="N269" s="255"/>
      <c r="O269" s="255"/>
      <c r="P269" s="255"/>
      <c r="Q269" s="255"/>
      <c r="R269" s="255"/>
      <c r="S269" s="255"/>
      <c r="T269" s="255"/>
      <c r="U269" s="255"/>
      <c r="V269" s="255"/>
      <c r="W269" s="255"/>
      <c r="X269" s="255"/>
      <c r="Y269" s="312"/>
      <c r="Z269" s="255"/>
      <c r="AA269" s="255"/>
      <c r="AB269" s="255"/>
      <c r="AC269" s="38">
        <f t="shared" ref="AC269:BL269" si="2592">SUM(AC270)</f>
        <v>0</v>
      </c>
      <c r="AD269" s="38">
        <f t="shared" si="2592"/>
        <v>0</v>
      </c>
      <c r="AE269" s="38">
        <f t="shared" si="2592"/>
        <v>0</v>
      </c>
      <c r="AF269" s="38">
        <f t="shared" si="2592"/>
        <v>0</v>
      </c>
      <c r="AG269" s="38">
        <f t="shared" si="2592"/>
        <v>0</v>
      </c>
      <c r="AH269" s="38">
        <f t="shared" si="2592"/>
        <v>0</v>
      </c>
      <c r="AI269" s="38">
        <f t="shared" si="2592"/>
        <v>0</v>
      </c>
      <c r="AJ269" s="38">
        <f t="shared" si="2592"/>
        <v>0</v>
      </c>
      <c r="AK269" s="38">
        <f t="shared" si="2592"/>
        <v>90000000</v>
      </c>
      <c r="AL269" s="38">
        <f t="shared" si="2592"/>
        <v>90000000</v>
      </c>
      <c r="AM269" s="38">
        <f t="shared" si="2592"/>
        <v>27316666</v>
      </c>
      <c r="AN269" s="38">
        <f t="shared" si="2592"/>
        <v>27316666</v>
      </c>
      <c r="AO269" s="38">
        <f t="shared" si="2592"/>
        <v>0</v>
      </c>
      <c r="AP269" s="38">
        <f t="shared" si="2592"/>
        <v>0</v>
      </c>
      <c r="AQ269" s="38">
        <f t="shared" si="2592"/>
        <v>0</v>
      </c>
      <c r="AR269" s="38">
        <f t="shared" si="2592"/>
        <v>0</v>
      </c>
      <c r="AS269" s="38">
        <f t="shared" si="2592"/>
        <v>0</v>
      </c>
      <c r="AT269" s="38">
        <f t="shared" si="2592"/>
        <v>0</v>
      </c>
      <c r="AU269" s="38">
        <f t="shared" si="2592"/>
        <v>0</v>
      </c>
      <c r="AV269" s="38">
        <f t="shared" si="2592"/>
        <v>0</v>
      </c>
      <c r="AW269" s="38">
        <f t="shared" si="2592"/>
        <v>0</v>
      </c>
      <c r="AX269" s="38">
        <f t="shared" si="2592"/>
        <v>0</v>
      </c>
      <c r="AY269" s="38">
        <f t="shared" si="2592"/>
        <v>0</v>
      </c>
      <c r="AZ269" s="38">
        <f t="shared" si="2592"/>
        <v>0</v>
      </c>
      <c r="BA269" s="38">
        <f t="shared" si="2592"/>
        <v>0</v>
      </c>
      <c r="BB269" s="38">
        <f t="shared" si="2592"/>
        <v>0</v>
      </c>
      <c r="BC269" s="38">
        <f t="shared" si="2592"/>
        <v>0</v>
      </c>
      <c r="BD269" s="38">
        <f t="shared" si="2592"/>
        <v>0</v>
      </c>
      <c r="BE269" s="38">
        <f t="shared" si="2592"/>
        <v>0</v>
      </c>
      <c r="BF269" s="38">
        <f t="shared" si="2592"/>
        <v>0</v>
      </c>
      <c r="BG269" s="38">
        <f t="shared" si="2592"/>
        <v>0</v>
      </c>
      <c r="BH269" s="38">
        <f t="shared" si="2592"/>
        <v>0</v>
      </c>
      <c r="BI269" s="38">
        <f t="shared" si="2592"/>
        <v>0</v>
      </c>
      <c r="BJ269" s="38">
        <f t="shared" si="2592"/>
        <v>0</v>
      </c>
      <c r="BK269" s="38">
        <f t="shared" si="2592"/>
        <v>0</v>
      </c>
      <c r="BL269" s="38">
        <f t="shared" si="2592"/>
        <v>0</v>
      </c>
      <c r="BM269" s="38">
        <f t="shared" ref="BM269:DX269" si="2593">SUM(BM270)</f>
        <v>90000000</v>
      </c>
      <c r="BN269" s="38">
        <f t="shared" si="2593"/>
        <v>90000000</v>
      </c>
      <c r="BO269" s="38">
        <f t="shared" si="2593"/>
        <v>27316666</v>
      </c>
      <c r="BP269" s="38">
        <f t="shared" si="2593"/>
        <v>27316666</v>
      </c>
      <c r="BQ269" s="38">
        <f t="shared" si="2593"/>
        <v>0</v>
      </c>
      <c r="BR269" s="38">
        <f t="shared" si="2593"/>
        <v>0</v>
      </c>
      <c r="BS269" s="38">
        <f t="shared" si="2593"/>
        <v>0</v>
      </c>
      <c r="BT269" s="38">
        <f t="shared" si="2593"/>
        <v>0</v>
      </c>
      <c r="BU269" s="38">
        <f t="shared" si="2593"/>
        <v>0</v>
      </c>
      <c r="BV269" s="38">
        <f t="shared" si="2593"/>
        <v>0</v>
      </c>
      <c r="BW269" s="38">
        <f t="shared" si="2593"/>
        <v>0</v>
      </c>
      <c r="BX269" s="38">
        <f t="shared" si="2593"/>
        <v>0</v>
      </c>
      <c r="BY269" s="38">
        <f t="shared" si="2593"/>
        <v>0</v>
      </c>
      <c r="BZ269" s="38">
        <f t="shared" si="2593"/>
        <v>80000000</v>
      </c>
      <c r="CA269" s="38">
        <f t="shared" si="2593"/>
        <v>180000000</v>
      </c>
      <c r="CB269" s="38">
        <f t="shared" si="2593"/>
        <v>180000000</v>
      </c>
      <c r="CC269" s="38">
        <f t="shared" si="2593"/>
        <v>74000000</v>
      </c>
      <c r="CD269" s="38">
        <f t="shared" si="2593"/>
        <v>0</v>
      </c>
      <c r="CE269" s="38">
        <f t="shared" si="2593"/>
        <v>0</v>
      </c>
      <c r="CF269" s="38">
        <f t="shared" si="2593"/>
        <v>0</v>
      </c>
      <c r="CG269" s="38">
        <f t="shared" si="2593"/>
        <v>0</v>
      </c>
      <c r="CH269" s="38">
        <f t="shared" si="2593"/>
        <v>0</v>
      </c>
      <c r="CI269" s="38">
        <f t="shared" si="2593"/>
        <v>0</v>
      </c>
      <c r="CJ269" s="38">
        <f t="shared" si="2593"/>
        <v>0</v>
      </c>
      <c r="CK269" s="38">
        <f t="shared" si="2593"/>
        <v>0</v>
      </c>
      <c r="CL269" s="38">
        <f t="shared" si="2593"/>
        <v>0</v>
      </c>
      <c r="CM269" s="38">
        <f t="shared" si="2593"/>
        <v>0</v>
      </c>
      <c r="CN269" s="38">
        <f t="shared" si="2593"/>
        <v>0</v>
      </c>
      <c r="CO269" s="38">
        <f t="shared" si="2593"/>
        <v>0</v>
      </c>
      <c r="CP269" s="38">
        <f t="shared" si="2593"/>
        <v>0</v>
      </c>
      <c r="CQ269" s="38">
        <f t="shared" si="2593"/>
        <v>0</v>
      </c>
      <c r="CR269" s="38">
        <f t="shared" si="2593"/>
        <v>0</v>
      </c>
      <c r="CS269" s="38">
        <f t="shared" si="2593"/>
        <v>0</v>
      </c>
      <c r="CT269" s="38">
        <f t="shared" si="2593"/>
        <v>0</v>
      </c>
      <c r="CU269" s="38">
        <f t="shared" si="2593"/>
        <v>0</v>
      </c>
      <c r="CV269" s="38">
        <f t="shared" si="2593"/>
        <v>0</v>
      </c>
      <c r="CW269" s="38">
        <f t="shared" si="2593"/>
        <v>0</v>
      </c>
      <c r="CX269" s="38">
        <f t="shared" si="2593"/>
        <v>0</v>
      </c>
      <c r="CY269" s="38">
        <f t="shared" si="2593"/>
        <v>0</v>
      </c>
      <c r="CZ269" s="38">
        <f t="shared" si="2593"/>
        <v>0</v>
      </c>
      <c r="DA269" s="38">
        <f t="shared" si="2593"/>
        <v>0</v>
      </c>
      <c r="DB269" s="38">
        <f t="shared" si="2593"/>
        <v>0</v>
      </c>
      <c r="DC269" s="38">
        <f t="shared" si="2593"/>
        <v>0</v>
      </c>
      <c r="DD269" s="38">
        <f t="shared" si="2593"/>
        <v>0</v>
      </c>
      <c r="DE269" s="38">
        <f t="shared" si="2593"/>
        <v>80000000</v>
      </c>
      <c r="DF269" s="38">
        <f t="shared" si="2593"/>
        <v>180000000</v>
      </c>
      <c r="DG269" s="38">
        <f t="shared" si="2593"/>
        <v>180000000</v>
      </c>
      <c r="DH269" s="38">
        <f t="shared" si="2593"/>
        <v>74000000</v>
      </c>
      <c r="DI269" s="38">
        <f t="shared" si="2593"/>
        <v>0</v>
      </c>
      <c r="DJ269" s="38">
        <f t="shared" si="2593"/>
        <v>0</v>
      </c>
      <c r="DK269" s="38">
        <f t="shared" si="2593"/>
        <v>0</v>
      </c>
      <c r="DL269" s="38">
        <f t="shared" si="2593"/>
        <v>0</v>
      </c>
      <c r="DM269" s="38">
        <f t="shared" si="2593"/>
        <v>0</v>
      </c>
      <c r="DN269" s="38">
        <f t="shared" si="2593"/>
        <v>0</v>
      </c>
      <c r="DO269" s="38">
        <f t="shared" si="2593"/>
        <v>0</v>
      </c>
      <c r="DP269" s="38">
        <f t="shared" si="2593"/>
        <v>0</v>
      </c>
      <c r="DQ269" s="38">
        <f t="shared" si="2593"/>
        <v>0</v>
      </c>
      <c r="DR269" s="38">
        <f t="shared" si="2593"/>
        <v>0</v>
      </c>
      <c r="DS269" s="38">
        <f t="shared" si="2593"/>
        <v>70000000</v>
      </c>
      <c r="DT269" s="38">
        <f t="shared" si="2593"/>
        <v>185000000</v>
      </c>
      <c r="DU269" s="38">
        <f t="shared" si="2593"/>
        <v>149597799</v>
      </c>
      <c r="DV269" s="38">
        <f t="shared" si="2593"/>
        <v>144022049</v>
      </c>
      <c r="DW269" s="38">
        <f t="shared" si="2593"/>
        <v>0</v>
      </c>
      <c r="DX269" s="38">
        <f t="shared" si="2593"/>
        <v>0</v>
      </c>
      <c r="DY269" s="38">
        <f t="shared" ref="DY269:EW269" si="2594">SUM(DY270)</f>
        <v>0</v>
      </c>
      <c r="DZ269" s="38">
        <f t="shared" si="2594"/>
        <v>0</v>
      </c>
      <c r="EA269" s="38">
        <f t="shared" si="2594"/>
        <v>0</v>
      </c>
      <c r="EB269" s="38">
        <f t="shared" si="2594"/>
        <v>0</v>
      </c>
      <c r="EC269" s="38">
        <f t="shared" si="2594"/>
        <v>0</v>
      </c>
      <c r="ED269" s="38">
        <f t="shared" si="2594"/>
        <v>0</v>
      </c>
      <c r="EE269" s="38">
        <f t="shared" si="2594"/>
        <v>0</v>
      </c>
      <c r="EF269" s="38">
        <f t="shared" si="2594"/>
        <v>0</v>
      </c>
      <c r="EG269" s="38">
        <f t="shared" si="2594"/>
        <v>0</v>
      </c>
      <c r="EH269" s="38">
        <f t="shared" si="2594"/>
        <v>0</v>
      </c>
      <c r="EI269" s="38">
        <f t="shared" si="2594"/>
        <v>0</v>
      </c>
      <c r="EJ269" s="38">
        <f t="shared" si="2594"/>
        <v>0</v>
      </c>
      <c r="EK269" s="38">
        <f t="shared" si="2594"/>
        <v>0</v>
      </c>
      <c r="EL269" s="38">
        <f t="shared" si="2594"/>
        <v>0</v>
      </c>
      <c r="EM269" s="38">
        <f t="shared" si="2594"/>
        <v>0</v>
      </c>
      <c r="EN269" s="38">
        <f t="shared" si="2594"/>
        <v>0</v>
      </c>
      <c r="EO269" s="38">
        <f t="shared" si="2594"/>
        <v>0</v>
      </c>
      <c r="EP269" s="38">
        <f t="shared" si="2594"/>
        <v>0</v>
      </c>
      <c r="EQ269" s="38">
        <f t="shared" si="2594"/>
        <v>0</v>
      </c>
      <c r="ER269" s="38">
        <f t="shared" si="2594"/>
        <v>0</v>
      </c>
      <c r="ES269" s="38">
        <f t="shared" si="2594"/>
        <v>0</v>
      </c>
      <c r="ET269" s="38">
        <f t="shared" si="2594"/>
        <v>0</v>
      </c>
      <c r="EU269" s="38">
        <f t="shared" si="2594"/>
        <v>0</v>
      </c>
      <c r="EV269" s="38">
        <f t="shared" si="2594"/>
        <v>0</v>
      </c>
      <c r="EW269" s="38">
        <f t="shared" si="2594"/>
        <v>70000000</v>
      </c>
      <c r="EX269" s="38">
        <f t="shared" ref="EX269:IW269" si="2595">SUM(EX270)</f>
        <v>185000000</v>
      </c>
      <c r="EY269" s="38">
        <f t="shared" si="2595"/>
        <v>149597799</v>
      </c>
      <c r="EZ269" s="38">
        <f t="shared" si="2595"/>
        <v>144022049</v>
      </c>
      <c r="FA269" s="38">
        <f t="shared" si="2595"/>
        <v>0</v>
      </c>
      <c r="FB269" s="38">
        <f t="shared" si="2595"/>
        <v>0</v>
      </c>
      <c r="FC269" s="38">
        <f t="shared" si="2595"/>
        <v>0</v>
      </c>
      <c r="FD269" s="38">
        <f t="shared" si="2595"/>
        <v>0</v>
      </c>
      <c r="FE269" s="38">
        <f t="shared" si="2595"/>
        <v>0</v>
      </c>
      <c r="FF269" s="38">
        <f t="shared" si="2595"/>
        <v>0</v>
      </c>
      <c r="FG269" s="38">
        <f t="shared" si="2595"/>
        <v>0</v>
      </c>
      <c r="FH269" s="38">
        <f t="shared" si="2595"/>
        <v>0</v>
      </c>
      <c r="FI269" s="38">
        <f t="shared" si="2595"/>
        <v>0</v>
      </c>
      <c r="FJ269" s="38">
        <f t="shared" si="2595"/>
        <v>0</v>
      </c>
      <c r="FK269" s="38">
        <f t="shared" si="2595"/>
        <v>0</v>
      </c>
      <c r="FL269" s="38">
        <f t="shared" si="2595"/>
        <v>60000000</v>
      </c>
      <c r="FM269" s="38">
        <f t="shared" si="2595"/>
        <v>178850000</v>
      </c>
      <c r="FN269" s="38">
        <f t="shared" si="2595"/>
        <v>148326832</v>
      </c>
      <c r="FO269" s="38">
        <f t="shared" si="2595"/>
        <v>148326832</v>
      </c>
      <c r="FP269" s="38">
        <f t="shared" si="2595"/>
        <v>0</v>
      </c>
      <c r="FQ269" s="38">
        <f t="shared" si="2595"/>
        <v>0</v>
      </c>
      <c r="FR269" s="38">
        <f t="shared" si="2595"/>
        <v>0</v>
      </c>
      <c r="FS269" s="38">
        <f t="shared" si="2595"/>
        <v>0</v>
      </c>
      <c r="FT269" s="38">
        <f t="shared" si="2595"/>
        <v>0</v>
      </c>
      <c r="FU269" s="38">
        <f t="shared" si="2595"/>
        <v>0</v>
      </c>
      <c r="FV269" s="38">
        <f t="shared" si="2595"/>
        <v>0</v>
      </c>
      <c r="FW269" s="38">
        <f t="shared" si="2595"/>
        <v>0</v>
      </c>
      <c r="FX269" s="38">
        <f t="shared" si="2595"/>
        <v>0</v>
      </c>
      <c r="FY269" s="38">
        <f t="shared" si="2595"/>
        <v>0</v>
      </c>
      <c r="FZ269" s="38">
        <f t="shared" si="2595"/>
        <v>0</v>
      </c>
      <c r="GA269" s="38">
        <f t="shared" si="2595"/>
        <v>0</v>
      </c>
      <c r="GB269" s="38">
        <f t="shared" si="2595"/>
        <v>0</v>
      </c>
      <c r="GC269" s="38">
        <f t="shared" si="2595"/>
        <v>0</v>
      </c>
      <c r="GD269" s="38">
        <f t="shared" si="2595"/>
        <v>0</v>
      </c>
      <c r="GE269" s="38">
        <f t="shared" si="2595"/>
        <v>0</v>
      </c>
      <c r="GF269" s="38">
        <f t="shared" si="2595"/>
        <v>0</v>
      </c>
      <c r="GG269" s="38">
        <f t="shared" si="2595"/>
        <v>0</v>
      </c>
      <c r="GH269" s="38">
        <f t="shared" si="2595"/>
        <v>0</v>
      </c>
      <c r="GI269" s="38">
        <f t="shared" si="2595"/>
        <v>0</v>
      </c>
      <c r="GJ269" s="38">
        <f t="shared" si="2595"/>
        <v>0</v>
      </c>
      <c r="GK269" s="38">
        <f t="shared" si="2595"/>
        <v>0</v>
      </c>
      <c r="GL269" s="38">
        <f t="shared" si="2595"/>
        <v>0</v>
      </c>
      <c r="GM269" s="38">
        <f t="shared" si="2595"/>
        <v>0</v>
      </c>
      <c r="GN269" s="38">
        <f t="shared" si="2595"/>
        <v>0</v>
      </c>
      <c r="GO269" s="38">
        <f t="shared" si="2595"/>
        <v>0</v>
      </c>
      <c r="GP269" s="38">
        <f t="shared" si="2595"/>
        <v>0</v>
      </c>
      <c r="GQ269" s="38">
        <f t="shared" si="2595"/>
        <v>0</v>
      </c>
      <c r="GR269" s="38">
        <f t="shared" si="2595"/>
        <v>0</v>
      </c>
      <c r="GS269" s="38">
        <f t="shared" si="2595"/>
        <v>0</v>
      </c>
      <c r="GT269" s="38">
        <f t="shared" si="2595"/>
        <v>0</v>
      </c>
      <c r="GU269" s="38">
        <f t="shared" si="2595"/>
        <v>60000000</v>
      </c>
      <c r="GV269" s="38">
        <f t="shared" si="2595"/>
        <v>178850000</v>
      </c>
      <c r="GW269" s="38">
        <f t="shared" si="2595"/>
        <v>148326832</v>
      </c>
      <c r="GX269" s="38">
        <f t="shared" si="2595"/>
        <v>148326832</v>
      </c>
      <c r="GY269" s="724">
        <f t="shared" si="2595"/>
        <v>0</v>
      </c>
      <c r="GZ269" s="38">
        <f t="shared" si="2595"/>
        <v>0</v>
      </c>
      <c r="HA269" s="38">
        <f t="shared" si="2595"/>
        <v>0</v>
      </c>
      <c r="HB269" s="38">
        <f t="shared" si="2595"/>
        <v>0</v>
      </c>
      <c r="HC269" s="38">
        <f t="shared" si="2595"/>
        <v>0</v>
      </c>
      <c r="HD269" s="38">
        <f t="shared" si="2595"/>
        <v>0</v>
      </c>
      <c r="HE269" s="38">
        <f t="shared" si="2595"/>
        <v>0</v>
      </c>
      <c r="HF269" s="38">
        <f t="shared" si="2595"/>
        <v>0</v>
      </c>
      <c r="HG269" s="38">
        <f t="shared" si="2595"/>
        <v>0</v>
      </c>
      <c r="HH269" s="38">
        <f t="shared" si="2595"/>
        <v>0</v>
      </c>
      <c r="HI269" s="38">
        <f t="shared" si="2595"/>
        <v>0</v>
      </c>
      <c r="HJ269" s="38">
        <f t="shared" si="2595"/>
        <v>300000000</v>
      </c>
      <c r="HK269" s="38">
        <f t="shared" si="2595"/>
        <v>633850000</v>
      </c>
      <c r="HL269" s="38">
        <f t="shared" si="2595"/>
        <v>505241297</v>
      </c>
      <c r="HM269" s="38">
        <f t="shared" si="2595"/>
        <v>393665547</v>
      </c>
      <c r="HN269" s="38">
        <f t="shared" si="2595"/>
        <v>0</v>
      </c>
      <c r="HO269" s="38">
        <f t="shared" si="2595"/>
        <v>0</v>
      </c>
      <c r="HP269" s="38">
        <f t="shared" si="2595"/>
        <v>0</v>
      </c>
      <c r="HQ269" s="38">
        <f t="shared" si="2595"/>
        <v>0</v>
      </c>
      <c r="HR269" s="38">
        <f t="shared" si="2595"/>
        <v>0</v>
      </c>
      <c r="HS269" s="38">
        <f t="shared" si="2595"/>
        <v>0</v>
      </c>
      <c r="HT269" s="38">
        <f t="shared" si="2595"/>
        <v>0</v>
      </c>
      <c r="HU269" s="38">
        <f t="shared" si="2595"/>
        <v>0</v>
      </c>
      <c r="HV269" s="38">
        <f t="shared" si="2595"/>
        <v>0</v>
      </c>
      <c r="HW269" s="38">
        <f t="shared" si="2595"/>
        <v>0</v>
      </c>
      <c r="HX269" s="38">
        <f t="shared" si="2595"/>
        <v>0</v>
      </c>
      <c r="HY269" s="38">
        <f t="shared" si="2595"/>
        <v>0</v>
      </c>
      <c r="HZ269" s="38">
        <f t="shared" si="2595"/>
        <v>0</v>
      </c>
      <c r="IA269" s="38">
        <f t="shared" si="2595"/>
        <v>0</v>
      </c>
      <c r="IB269" s="38">
        <f t="shared" si="2595"/>
        <v>0</v>
      </c>
      <c r="IC269" s="38">
        <f t="shared" si="2595"/>
        <v>0</v>
      </c>
      <c r="ID269" s="38">
        <f t="shared" si="2595"/>
        <v>0</v>
      </c>
      <c r="IE269" s="38">
        <f t="shared" si="2595"/>
        <v>0</v>
      </c>
      <c r="IF269" s="38">
        <f t="shared" si="2595"/>
        <v>0</v>
      </c>
      <c r="IG269" s="38">
        <f t="shared" si="2595"/>
        <v>0</v>
      </c>
      <c r="IH269" s="38">
        <f t="shared" si="2595"/>
        <v>0</v>
      </c>
      <c r="II269" s="38">
        <f t="shared" si="2595"/>
        <v>0</v>
      </c>
      <c r="IJ269" s="38">
        <f t="shared" si="2595"/>
        <v>0</v>
      </c>
      <c r="IK269" s="38">
        <f t="shared" si="2595"/>
        <v>0</v>
      </c>
      <c r="IL269" s="38">
        <f t="shared" si="2595"/>
        <v>0</v>
      </c>
      <c r="IM269" s="38">
        <f t="shared" si="2595"/>
        <v>0</v>
      </c>
      <c r="IN269" s="38">
        <f t="shared" si="2595"/>
        <v>0</v>
      </c>
      <c r="IO269" s="38">
        <f t="shared" si="2595"/>
        <v>0</v>
      </c>
      <c r="IP269" s="38">
        <f t="shared" si="2595"/>
        <v>0</v>
      </c>
      <c r="IQ269" s="38">
        <f t="shared" si="2595"/>
        <v>0</v>
      </c>
      <c r="IR269" s="38">
        <f t="shared" si="2595"/>
        <v>0</v>
      </c>
      <c r="IS269" s="38">
        <f t="shared" si="2595"/>
        <v>300000000</v>
      </c>
      <c r="IT269" s="38">
        <f t="shared" si="2595"/>
        <v>633850000</v>
      </c>
      <c r="IU269" s="38">
        <f t="shared" si="2595"/>
        <v>505241297</v>
      </c>
      <c r="IV269" s="38">
        <f t="shared" si="2595"/>
        <v>393665547</v>
      </c>
      <c r="IW269" s="38">
        <f t="shared" si="2595"/>
        <v>0</v>
      </c>
    </row>
    <row r="270" spans="1:257" ht="93.75" customHeight="1" x14ac:dyDescent="0.2">
      <c r="A270" s="346"/>
      <c r="B270" s="346"/>
      <c r="C270" s="299">
        <v>22</v>
      </c>
      <c r="D270" s="594" t="s">
        <v>242</v>
      </c>
      <c r="E270" s="417" t="s">
        <v>243</v>
      </c>
      <c r="F270" s="389" t="s">
        <v>247</v>
      </c>
      <c r="G270" s="273">
        <v>183</v>
      </c>
      <c r="H270" s="854" t="s">
        <v>643</v>
      </c>
      <c r="I270" s="282" t="s">
        <v>644</v>
      </c>
      <c r="J270" s="270" t="s">
        <v>636</v>
      </c>
      <c r="K270" s="270">
        <v>14</v>
      </c>
      <c r="L270" s="322" t="s">
        <v>58</v>
      </c>
      <c r="M270" s="299">
        <v>0</v>
      </c>
      <c r="N270" s="299">
        <v>1</v>
      </c>
      <c r="O270" s="267">
        <v>1</v>
      </c>
      <c r="P270" s="626">
        <v>0.3</v>
      </c>
      <c r="Q270" s="545">
        <v>1</v>
      </c>
      <c r="R270" s="275"/>
      <c r="S270" s="426">
        <v>1</v>
      </c>
      <c r="T270" s="299">
        <v>1</v>
      </c>
      <c r="U270" s="299"/>
      <c r="V270" s="426">
        <v>0.9</v>
      </c>
      <c r="W270" s="299">
        <v>1</v>
      </c>
      <c r="X270" s="322"/>
      <c r="Y270" s="756">
        <v>1</v>
      </c>
      <c r="Z270" s="427">
        <f>BM267/BM266</f>
        <v>1</v>
      </c>
      <c r="AA270" s="272">
        <v>10</v>
      </c>
      <c r="AB270" s="271" t="s">
        <v>389</v>
      </c>
      <c r="AC270" s="45"/>
      <c r="AD270" s="42"/>
      <c r="AE270" s="41"/>
      <c r="AF270" s="41"/>
      <c r="AG270" s="45"/>
      <c r="AH270" s="42"/>
      <c r="AI270" s="42"/>
      <c r="AJ270" s="42"/>
      <c r="AK270" s="46">
        <f>73000000+17000000</f>
        <v>90000000</v>
      </c>
      <c r="AL270" s="47">
        <v>90000000</v>
      </c>
      <c r="AM270" s="42">
        <v>27316666</v>
      </c>
      <c r="AN270" s="42">
        <v>27316666</v>
      </c>
      <c r="AO270" s="46"/>
      <c r="AP270" s="47"/>
      <c r="AQ270" s="47"/>
      <c r="AR270" s="42"/>
      <c r="AS270" s="45"/>
      <c r="AT270" s="42"/>
      <c r="AU270" s="41"/>
      <c r="AV270" s="41"/>
      <c r="AW270" s="45"/>
      <c r="AX270" s="42"/>
      <c r="AY270" s="42"/>
      <c r="AZ270" s="42"/>
      <c r="BA270" s="45"/>
      <c r="BB270" s="42"/>
      <c r="BC270" s="42"/>
      <c r="BD270" s="42"/>
      <c r="BE270" s="45"/>
      <c r="BF270" s="42"/>
      <c r="BG270" s="41"/>
      <c r="BH270" s="41"/>
      <c r="BI270" s="45"/>
      <c r="BJ270" s="42"/>
      <c r="BK270" s="42"/>
      <c r="BL270" s="42"/>
      <c r="BM270" s="40">
        <f>+AC270+AG270+AK270+AO270+AS270+AW270+BA270+BE270+BI270</f>
        <v>90000000</v>
      </c>
      <c r="BN270" s="41">
        <f>AD270+AH270+AL270+AP270+AT270+AX270+BB270+BF270+BJ270</f>
        <v>90000000</v>
      </c>
      <c r="BO270" s="41">
        <f>AE270+AI270+AM270+AQ270+AU270+AY270+BC270+BG270+BK270</f>
        <v>27316666</v>
      </c>
      <c r="BP270" s="41">
        <f>AF270+AJ270+AN270+AR270+AV270+AZ270+BD270+BH270+BL270</f>
        <v>27316666</v>
      </c>
      <c r="BQ270" s="87"/>
      <c r="BR270" s="87"/>
      <c r="BS270" s="87"/>
      <c r="BT270" s="87"/>
      <c r="BU270" s="87"/>
      <c r="BV270" s="87"/>
      <c r="BW270" s="87"/>
      <c r="BX270" s="87"/>
      <c r="BY270" s="87"/>
      <c r="BZ270" s="88">
        <v>80000000</v>
      </c>
      <c r="CA270" s="87">
        <v>180000000</v>
      </c>
      <c r="CB270" s="87">
        <v>180000000</v>
      </c>
      <c r="CC270" s="87">
        <v>74000000</v>
      </c>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2">
        <f>BQ270+BU270+BZ270+CE270+CI270+CM270+CQ270+CV270+DA270</f>
        <v>80000000</v>
      </c>
      <c r="DF270" s="102">
        <f>BR270+BV270+CA270+CF270+CJ270+CN270+CR270+CW270+DB270</f>
        <v>180000000</v>
      </c>
      <c r="DG270" s="102">
        <f>BS270+BW270+CB270+CG270+CK270+CO270+CS270+CX270+DC270</f>
        <v>180000000</v>
      </c>
      <c r="DH270" s="102">
        <f>BT270+BX270+CC270+CH270+CL270+CP270+CT270+CY270+DD270</f>
        <v>74000000</v>
      </c>
      <c r="DI270" s="102"/>
      <c r="DJ270" s="88"/>
      <c r="DK270" s="57"/>
      <c r="DL270" s="88"/>
      <c r="DM270" s="88"/>
      <c r="DN270" s="88"/>
      <c r="DO270" s="88"/>
      <c r="DP270" s="88"/>
      <c r="DQ270" s="88"/>
      <c r="DR270" s="88"/>
      <c r="DS270" s="88">
        <v>70000000</v>
      </c>
      <c r="DT270" s="88">
        <v>185000000</v>
      </c>
      <c r="DU270" s="88">
        <v>149597799</v>
      </c>
      <c r="DV270" s="88">
        <v>144022049</v>
      </c>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7"/>
      <c r="EU270" s="87"/>
      <c r="EV270" s="87"/>
      <c r="EW270" s="82">
        <f>DJ270+DN270+DS270+DX270+EB270+EF270+EJ270+EN270+ES270</f>
        <v>70000000</v>
      </c>
      <c r="EX270" s="90">
        <f>DK270+DO270+DT270+DY270+EC270+EG270+EK270+EO270+ET270</f>
        <v>185000000</v>
      </c>
      <c r="EY270" s="90">
        <f>DL270+DP270+DU270+DZ270+ED270+EH270+EL270+EP270+EU270</f>
        <v>149597799</v>
      </c>
      <c r="EZ270" s="90">
        <f>DM270+DQ270+DV270+EA270+EE270+EI270+EM270+EQ270+EV270</f>
        <v>144022049</v>
      </c>
      <c r="FA270" s="173"/>
      <c r="FB270" s="87"/>
      <c r="FC270" s="88"/>
      <c r="FD270" s="88"/>
      <c r="FE270" s="88"/>
      <c r="FF270" s="133"/>
      <c r="FG270" s="87"/>
      <c r="FH270" s="87"/>
      <c r="FI270" s="87"/>
      <c r="FJ270" s="87"/>
      <c r="FK270" s="87"/>
      <c r="FL270" s="87">
        <v>60000000</v>
      </c>
      <c r="FM270" s="87">
        <v>178850000</v>
      </c>
      <c r="FN270" s="87">
        <v>148326832</v>
      </c>
      <c r="FO270" s="87">
        <v>148326832</v>
      </c>
      <c r="FP270" s="87"/>
      <c r="FQ270" s="87"/>
      <c r="FR270" s="87"/>
      <c r="FS270" s="87"/>
      <c r="FT270" s="87"/>
      <c r="FU270" s="87"/>
      <c r="FV270" s="87"/>
      <c r="FW270" s="87"/>
      <c r="FX270" s="87"/>
      <c r="FY270" s="87"/>
      <c r="FZ270" s="87"/>
      <c r="GA270" s="87"/>
      <c r="GB270" s="87"/>
      <c r="GC270" s="87"/>
      <c r="GD270" s="87"/>
      <c r="GE270" s="87"/>
      <c r="GF270" s="87"/>
      <c r="GG270" s="87"/>
      <c r="GH270" s="87"/>
      <c r="GI270" s="87"/>
      <c r="GJ270" s="87"/>
      <c r="GK270" s="87"/>
      <c r="GL270" s="87"/>
      <c r="GM270" s="87"/>
      <c r="GN270" s="87"/>
      <c r="GO270" s="87"/>
      <c r="GP270" s="87"/>
      <c r="GQ270" s="87"/>
      <c r="GR270" s="87"/>
      <c r="GS270" s="87"/>
      <c r="GT270" s="87"/>
      <c r="GU270" s="82">
        <f>FB270+FG270+FL270+FQ270+FV270+GA270+GF270+GK270+GP270</f>
        <v>60000000</v>
      </c>
      <c r="GV270" s="82">
        <f>GQ270+GL270+GG270+GB270+FW270+FR270+FM270+FH270+FC270</f>
        <v>178850000</v>
      </c>
      <c r="GW270" s="82">
        <f>GR270+GM270+GH270+GC270+FX270+FS270+FN270+FI270+FD270</f>
        <v>148326832</v>
      </c>
      <c r="GX270" s="82">
        <f>GS270+GN270+GI270+GD270+FY270+FT270+FO270+FJ270+FE270</f>
        <v>148326832</v>
      </c>
      <c r="GY270" s="792">
        <f>GT270+GO270+GJ270+GE270+FZ270+FU270+FP270+FK270+FF270</f>
        <v>0</v>
      </c>
      <c r="GZ270" s="792">
        <f>AC270+BQ270+DJ270+FB270</f>
        <v>0</v>
      </c>
      <c r="HA270" s="792">
        <f>AD270+BR270+DK270+FC270</f>
        <v>0</v>
      </c>
      <c r="HB270" s="792">
        <f>AE270+BS270+DL270+FD270</f>
        <v>0</v>
      </c>
      <c r="HC270" s="792">
        <f>AF270+BT270+DM270+FE270</f>
        <v>0</v>
      </c>
      <c r="HD270" s="792">
        <f>FF270</f>
        <v>0</v>
      </c>
      <c r="HE270" s="792">
        <f>AG270+BU270+DN270+FG270</f>
        <v>0</v>
      </c>
      <c r="HF270" s="792">
        <f>AH270+BV270+DO270+FH270</f>
        <v>0</v>
      </c>
      <c r="HG270" s="792">
        <f>AI270+BW270+DP270+FI270</f>
        <v>0</v>
      </c>
      <c r="HH270" s="792">
        <f>AJ270+BX270+DQ270+FJ270</f>
        <v>0</v>
      </c>
      <c r="HI270" s="792">
        <f>BY270+DR270+FK270</f>
        <v>0</v>
      </c>
      <c r="HJ270" s="792">
        <f>AK270+BZ270+DS270+FL270</f>
        <v>300000000</v>
      </c>
      <c r="HK270" s="792">
        <f>AL270+CA270+DT270+FM270</f>
        <v>633850000</v>
      </c>
      <c r="HL270" s="792">
        <f>AM270+CB270+DU270+FN270</f>
        <v>505241297</v>
      </c>
      <c r="HM270" s="792">
        <f>AN270+CC270+DV270+FO270</f>
        <v>393665547</v>
      </c>
      <c r="HN270" s="792">
        <f>CD270+DW270+FP270</f>
        <v>0</v>
      </c>
      <c r="HO270" s="792">
        <f>AO270+CE270+DX270+FQ270</f>
        <v>0</v>
      </c>
      <c r="HP270" s="792">
        <f>AP270+CF270+DY270+FR270</f>
        <v>0</v>
      </c>
      <c r="HQ270" s="792">
        <f>AQ270+CG270+DZ270+FS270</f>
        <v>0</v>
      </c>
      <c r="HR270" s="792">
        <f>AR270+CH270+EA270+FT270</f>
        <v>0</v>
      </c>
      <c r="HS270" s="792">
        <f>FU270</f>
        <v>0</v>
      </c>
      <c r="HT270" s="792">
        <f>AS270+CI270+EB270+FV270</f>
        <v>0</v>
      </c>
      <c r="HU270" s="792">
        <f>AT270+CJ270+EC270+FW270</f>
        <v>0</v>
      </c>
      <c r="HV270" s="792">
        <f>AU270+CK270+ED270+FX270</f>
        <v>0</v>
      </c>
      <c r="HW270" s="792">
        <f>AV270+CL270+EE270+FY270</f>
        <v>0</v>
      </c>
      <c r="HX270" s="792">
        <f>FZ270</f>
        <v>0</v>
      </c>
      <c r="HY270" s="792">
        <f>AW270+CM270+EF270+GA270</f>
        <v>0</v>
      </c>
      <c r="HZ270" s="792">
        <f>AX270+CN270+EG270+GB270</f>
        <v>0</v>
      </c>
      <c r="IA270" s="792">
        <f>AY270+CO270+EH270+GC270</f>
        <v>0</v>
      </c>
      <c r="IB270" s="792">
        <f>AZ270+CP270+EI270+GD270</f>
        <v>0</v>
      </c>
      <c r="IC270" s="792">
        <f>GE270</f>
        <v>0</v>
      </c>
      <c r="ID270" s="792">
        <f>BA270+CQ270+EJ270+GF270</f>
        <v>0</v>
      </c>
      <c r="IE270" s="792">
        <f>BB270+CR270+EK270+GG270</f>
        <v>0</v>
      </c>
      <c r="IF270" s="792">
        <f>BC270+CS270+EL270+GH270</f>
        <v>0</v>
      </c>
      <c r="IG270" s="792">
        <f>BD270+CT270+EM270+GI270</f>
        <v>0</v>
      </c>
      <c r="IH270" s="792">
        <f>CU270+GJ270</f>
        <v>0</v>
      </c>
      <c r="II270" s="792">
        <f>BE270+CV270+EN270+GK270</f>
        <v>0</v>
      </c>
      <c r="IJ270" s="792">
        <f>BF270+CW270+EO270+GL270</f>
        <v>0</v>
      </c>
      <c r="IK270" s="792">
        <f>BG270+CX270+EP270+GM270</f>
        <v>0</v>
      </c>
      <c r="IL270" s="792">
        <f>BH270+CY270+EQ270+GM270</f>
        <v>0</v>
      </c>
      <c r="IM270" s="792">
        <f>CZ270+ER270+GO270</f>
        <v>0</v>
      </c>
      <c r="IN270" s="792">
        <f>BI270+DA270+ES270+GP270</f>
        <v>0</v>
      </c>
      <c r="IO270" s="792"/>
      <c r="IP270" s="792"/>
      <c r="IQ270" s="792"/>
      <c r="IR270" s="792"/>
      <c r="IS270" s="792">
        <f>GZ270+HE270+HJ270+HO270+HT270+HY270+ID270+II270+IN270</f>
        <v>300000000</v>
      </c>
      <c r="IT270" s="792">
        <f>HA270+HF270+HK270+HP270+HU270+HZ270+IE270+IJ270+IO270</f>
        <v>633850000</v>
      </c>
      <c r="IU270" s="792">
        <f>HB270+HG270+HL270+HQ270+HV270+IA270+IF270+IK270+IP270</f>
        <v>505241297</v>
      </c>
      <c r="IV270" s="792">
        <f>HC270+HH270+HM270+HR270+HW270+IB270+IG270+IL270+IQ270</f>
        <v>393665547</v>
      </c>
      <c r="IW270" s="793">
        <f>HD270+HI270+HN270+HS270+HX270+IC270+IH270+IM270+IR270</f>
        <v>0</v>
      </c>
    </row>
    <row r="271" spans="1:257" ht="24.75" customHeight="1" x14ac:dyDescent="0.2">
      <c r="A271" s="346"/>
      <c r="B271" s="346"/>
      <c r="C271" s="252">
        <v>59</v>
      </c>
      <c r="D271" s="526" t="s">
        <v>645</v>
      </c>
      <c r="E271" s="526"/>
      <c r="F271" s="482"/>
      <c r="G271" s="255"/>
      <c r="H271" s="255"/>
      <c r="I271" s="255"/>
      <c r="J271" s="255"/>
      <c r="K271" s="255"/>
      <c r="L271" s="255"/>
      <c r="M271" s="255"/>
      <c r="N271" s="255"/>
      <c r="O271" s="255"/>
      <c r="P271" s="255"/>
      <c r="Q271" s="255"/>
      <c r="R271" s="255"/>
      <c r="S271" s="255"/>
      <c r="T271" s="255"/>
      <c r="U271" s="255"/>
      <c r="V271" s="255"/>
      <c r="W271" s="255"/>
      <c r="X271" s="255"/>
      <c r="Y271" s="312"/>
      <c r="Z271" s="255"/>
      <c r="AA271" s="255"/>
      <c r="AB271" s="255"/>
      <c r="AC271" s="38">
        <f t="shared" ref="AC271:BL271" si="2596">SUM(AC272:AC274)</f>
        <v>0</v>
      </c>
      <c r="AD271" s="38">
        <f t="shared" si="2596"/>
        <v>0</v>
      </c>
      <c r="AE271" s="38">
        <f t="shared" si="2596"/>
        <v>0</v>
      </c>
      <c r="AF271" s="38">
        <f t="shared" si="2596"/>
        <v>0</v>
      </c>
      <c r="AG271" s="38">
        <f t="shared" si="2596"/>
        <v>0</v>
      </c>
      <c r="AH271" s="38">
        <f t="shared" si="2596"/>
        <v>0</v>
      </c>
      <c r="AI271" s="38">
        <f t="shared" si="2596"/>
        <v>0</v>
      </c>
      <c r="AJ271" s="38">
        <f t="shared" si="2596"/>
        <v>0</v>
      </c>
      <c r="AK271" s="38">
        <f t="shared" si="2596"/>
        <v>70000000</v>
      </c>
      <c r="AL271" s="38">
        <f t="shared" si="2596"/>
        <v>270000000</v>
      </c>
      <c r="AM271" s="38">
        <f t="shared" si="2596"/>
        <v>266665817</v>
      </c>
      <c r="AN271" s="38">
        <f t="shared" si="2596"/>
        <v>266665817</v>
      </c>
      <c r="AO271" s="38">
        <f t="shared" si="2596"/>
        <v>0</v>
      </c>
      <c r="AP271" s="38">
        <f t="shared" si="2596"/>
        <v>0</v>
      </c>
      <c r="AQ271" s="38">
        <f t="shared" si="2596"/>
        <v>0</v>
      </c>
      <c r="AR271" s="38">
        <f t="shared" si="2596"/>
        <v>0</v>
      </c>
      <c r="AS271" s="38">
        <f t="shared" si="2596"/>
        <v>0</v>
      </c>
      <c r="AT271" s="38">
        <f t="shared" si="2596"/>
        <v>0</v>
      </c>
      <c r="AU271" s="38">
        <f t="shared" si="2596"/>
        <v>0</v>
      </c>
      <c r="AV271" s="38">
        <f t="shared" si="2596"/>
        <v>0</v>
      </c>
      <c r="AW271" s="38">
        <f t="shared" si="2596"/>
        <v>0</v>
      </c>
      <c r="AX271" s="38">
        <f t="shared" si="2596"/>
        <v>0</v>
      </c>
      <c r="AY271" s="38">
        <f t="shared" si="2596"/>
        <v>0</v>
      </c>
      <c r="AZ271" s="38">
        <f t="shared" si="2596"/>
        <v>0</v>
      </c>
      <c r="BA271" s="38">
        <f t="shared" si="2596"/>
        <v>0</v>
      </c>
      <c r="BB271" s="38">
        <f t="shared" si="2596"/>
        <v>0</v>
      </c>
      <c r="BC271" s="38">
        <f t="shared" si="2596"/>
        <v>0</v>
      </c>
      <c r="BD271" s="38">
        <f t="shared" si="2596"/>
        <v>0</v>
      </c>
      <c r="BE271" s="38">
        <f t="shared" si="2596"/>
        <v>0</v>
      </c>
      <c r="BF271" s="38">
        <f t="shared" si="2596"/>
        <v>0</v>
      </c>
      <c r="BG271" s="38">
        <f t="shared" si="2596"/>
        <v>0</v>
      </c>
      <c r="BH271" s="38">
        <f t="shared" si="2596"/>
        <v>0</v>
      </c>
      <c r="BI271" s="38">
        <f t="shared" si="2596"/>
        <v>0</v>
      </c>
      <c r="BJ271" s="38">
        <f t="shared" si="2596"/>
        <v>0</v>
      </c>
      <c r="BK271" s="38">
        <f t="shared" si="2596"/>
        <v>0</v>
      </c>
      <c r="BL271" s="38">
        <f t="shared" si="2596"/>
        <v>0</v>
      </c>
      <c r="BM271" s="38">
        <f t="shared" ref="BM271:DX271" si="2597">SUM(BM272:BM274)</f>
        <v>70000000</v>
      </c>
      <c r="BN271" s="38">
        <f t="shared" si="2597"/>
        <v>270000000</v>
      </c>
      <c r="BO271" s="38">
        <f t="shared" si="2597"/>
        <v>266665817</v>
      </c>
      <c r="BP271" s="38">
        <f t="shared" si="2597"/>
        <v>266665817</v>
      </c>
      <c r="BQ271" s="38">
        <f t="shared" si="2597"/>
        <v>0</v>
      </c>
      <c r="BR271" s="38">
        <f t="shared" si="2597"/>
        <v>0</v>
      </c>
      <c r="BS271" s="38">
        <f t="shared" si="2597"/>
        <v>0</v>
      </c>
      <c r="BT271" s="38">
        <f t="shared" si="2597"/>
        <v>0</v>
      </c>
      <c r="BU271" s="38">
        <f t="shared" si="2597"/>
        <v>0</v>
      </c>
      <c r="BV271" s="38">
        <f t="shared" si="2597"/>
        <v>300000000</v>
      </c>
      <c r="BW271" s="38">
        <f t="shared" si="2597"/>
        <v>299990789.88</v>
      </c>
      <c r="BX271" s="38">
        <f t="shared" si="2597"/>
        <v>299990789.88</v>
      </c>
      <c r="BY271" s="38">
        <f t="shared" si="2597"/>
        <v>0</v>
      </c>
      <c r="BZ271" s="38">
        <f t="shared" si="2597"/>
        <v>70000000</v>
      </c>
      <c r="CA271" s="38">
        <f t="shared" si="2597"/>
        <v>170000000</v>
      </c>
      <c r="CB271" s="38">
        <f t="shared" si="2597"/>
        <v>164734663</v>
      </c>
      <c r="CC271" s="38">
        <f t="shared" si="2597"/>
        <v>164733863</v>
      </c>
      <c r="CD271" s="38">
        <f t="shared" si="2597"/>
        <v>0</v>
      </c>
      <c r="CE271" s="38">
        <f t="shared" si="2597"/>
        <v>0</v>
      </c>
      <c r="CF271" s="38">
        <f t="shared" si="2597"/>
        <v>0</v>
      </c>
      <c r="CG271" s="38">
        <f t="shared" si="2597"/>
        <v>0</v>
      </c>
      <c r="CH271" s="38">
        <f t="shared" si="2597"/>
        <v>0</v>
      </c>
      <c r="CI271" s="38">
        <f t="shared" si="2597"/>
        <v>0</v>
      </c>
      <c r="CJ271" s="38">
        <f t="shared" si="2597"/>
        <v>0</v>
      </c>
      <c r="CK271" s="38">
        <f t="shared" si="2597"/>
        <v>0</v>
      </c>
      <c r="CL271" s="38">
        <f t="shared" si="2597"/>
        <v>0</v>
      </c>
      <c r="CM271" s="38">
        <f t="shared" si="2597"/>
        <v>0</v>
      </c>
      <c r="CN271" s="38">
        <f t="shared" si="2597"/>
        <v>0</v>
      </c>
      <c r="CO271" s="38">
        <f t="shared" si="2597"/>
        <v>0</v>
      </c>
      <c r="CP271" s="38">
        <f t="shared" si="2597"/>
        <v>0</v>
      </c>
      <c r="CQ271" s="38">
        <f t="shared" si="2597"/>
        <v>0</v>
      </c>
      <c r="CR271" s="38">
        <f t="shared" si="2597"/>
        <v>0</v>
      </c>
      <c r="CS271" s="38">
        <f t="shared" si="2597"/>
        <v>0</v>
      </c>
      <c r="CT271" s="38">
        <f t="shared" si="2597"/>
        <v>0</v>
      </c>
      <c r="CU271" s="38">
        <f t="shared" si="2597"/>
        <v>0</v>
      </c>
      <c r="CV271" s="38">
        <f t="shared" si="2597"/>
        <v>0</v>
      </c>
      <c r="CW271" s="38">
        <f t="shared" si="2597"/>
        <v>0</v>
      </c>
      <c r="CX271" s="38">
        <f t="shared" si="2597"/>
        <v>0</v>
      </c>
      <c r="CY271" s="38">
        <f t="shared" si="2597"/>
        <v>0</v>
      </c>
      <c r="CZ271" s="38">
        <f t="shared" si="2597"/>
        <v>0</v>
      </c>
      <c r="DA271" s="38">
        <f t="shared" si="2597"/>
        <v>0</v>
      </c>
      <c r="DB271" s="38">
        <f t="shared" si="2597"/>
        <v>0</v>
      </c>
      <c r="DC271" s="38">
        <f t="shared" si="2597"/>
        <v>0</v>
      </c>
      <c r="DD271" s="38">
        <f t="shared" si="2597"/>
        <v>0</v>
      </c>
      <c r="DE271" s="38">
        <f t="shared" si="2597"/>
        <v>70000000</v>
      </c>
      <c r="DF271" s="38">
        <f t="shared" si="2597"/>
        <v>470000000</v>
      </c>
      <c r="DG271" s="38">
        <f t="shared" si="2597"/>
        <v>464725452.88</v>
      </c>
      <c r="DH271" s="38">
        <f t="shared" si="2597"/>
        <v>464724652.88</v>
      </c>
      <c r="DI271" s="38">
        <f t="shared" si="2597"/>
        <v>0</v>
      </c>
      <c r="DJ271" s="38">
        <f t="shared" si="2597"/>
        <v>0</v>
      </c>
      <c r="DK271" s="38">
        <f t="shared" si="2597"/>
        <v>0</v>
      </c>
      <c r="DL271" s="38">
        <f t="shared" si="2597"/>
        <v>0</v>
      </c>
      <c r="DM271" s="38">
        <f t="shared" si="2597"/>
        <v>0</v>
      </c>
      <c r="DN271" s="38">
        <f t="shared" si="2597"/>
        <v>0</v>
      </c>
      <c r="DO271" s="38">
        <f t="shared" si="2597"/>
        <v>350000000</v>
      </c>
      <c r="DP271" s="38">
        <f t="shared" si="2597"/>
        <v>349999995</v>
      </c>
      <c r="DQ271" s="38">
        <f t="shared" si="2597"/>
        <v>349999995</v>
      </c>
      <c r="DR271" s="38">
        <f t="shared" si="2597"/>
        <v>0</v>
      </c>
      <c r="DS271" s="38">
        <f t="shared" si="2597"/>
        <v>70000000</v>
      </c>
      <c r="DT271" s="38">
        <f t="shared" si="2597"/>
        <v>170000000</v>
      </c>
      <c r="DU271" s="38">
        <f t="shared" si="2597"/>
        <v>169911600</v>
      </c>
      <c r="DV271" s="38">
        <f t="shared" si="2597"/>
        <v>168911600</v>
      </c>
      <c r="DW271" s="38">
        <f t="shared" si="2597"/>
        <v>0</v>
      </c>
      <c r="DX271" s="38">
        <f t="shared" si="2597"/>
        <v>0</v>
      </c>
      <c r="DY271" s="38">
        <f t="shared" ref="DY271:EW271" si="2598">SUM(DY272:DY274)</f>
        <v>0</v>
      </c>
      <c r="DZ271" s="38">
        <f t="shared" si="2598"/>
        <v>0</v>
      </c>
      <c r="EA271" s="38">
        <f t="shared" si="2598"/>
        <v>0</v>
      </c>
      <c r="EB271" s="38">
        <f t="shared" si="2598"/>
        <v>0</v>
      </c>
      <c r="EC271" s="38">
        <f t="shared" si="2598"/>
        <v>0</v>
      </c>
      <c r="ED271" s="38">
        <f t="shared" si="2598"/>
        <v>0</v>
      </c>
      <c r="EE271" s="38">
        <f t="shared" si="2598"/>
        <v>0</v>
      </c>
      <c r="EF271" s="38">
        <f t="shared" si="2598"/>
        <v>0</v>
      </c>
      <c r="EG271" s="38">
        <f t="shared" si="2598"/>
        <v>0</v>
      </c>
      <c r="EH271" s="38">
        <f t="shared" si="2598"/>
        <v>0</v>
      </c>
      <c r="EI271" s="38">
        <f t="shared" si="2598"/>
        <v>0</v>
      </c>
      <c r="EJ271" s="38">
        <f t="shared" si="2598"/>
        <v>0</v>
      </c>
      <c r="EK271" s="38">
        <f t="shared" si="2598"/>
        <v>0</v>
      </c>
      <c r="EL271" s="38">
        <f t="shared" si="2598"/>
        <v>0</v>
      </c>
      <c r="EM271" s="38">
        <f t="shared" si="2598"/>
        <v>0</v>
      </c>
      <c r="EN271" s="38">
        <f t="shared" si="2598"/>
        <v>0</v>
      </c>
      <c r="EO271" s="38">
        <f t="shared" si="2598"/>
        <v>0</v>
      </c>
      <c r="EP271" s="38">
        <f t="shared" si="2598"/>
        <v>0</v>
      </c>
      <c r="EQ271" s="38">
        <f t="shared" si="2598"/>
        <v>0</v>
      </c>
      <c r="ER271" s="38">
        <f t="shared" si="2598"/>
        <v>0</v>
      </c>
      <c r="ES271" s="38">
        <f t="shared" si="2598"/>
        <v>0</v>
      </c>
      <c r="ET271" s="38">
        <f t="shared" si="2598"/>
        <v>0</v>
      </c>
      <c r="EU271" s="38">
        <f t="shared" si="2598"/>
        <v>0</v>
      </c>
      <c r="EV271" s="38">
        <f t="shared" si="2598"/>
        <v>0</v>
      </c>
      <c r="EW271" s="38">
        <f t="shared" si="2598"/>
        <v>70000000</v>
      </c>
      <c r="EX271" s="38">
        <f t="shared" ref="EX271:IW271" si="2599">SUM(EX272:EX274)</f>
        <v>520000000</v>
      </c>
      <c r="EY271" s="38">
        <f t="shared" si="2599"/>
        <v>519911595</v>
      </c>
      <c r="EZ271" s="38">
        <f t="shared" si="2599"/>
        <v>518911595</v>
      </c>
      <c r="FA271" s="38">
        <f t="shared" si="2599"/>
        <v>0</v>
      </c>
      <c r="FB271" s="38">
        <f t="shared" si="2599"/>
        <v>0</v>
      </c>
      <c r="FC271" s="38">
        <f t="shared" si="2599"/>
        <v>0</v>
      </c>
      <c r="FD271" s="38">
        <f t="shared" si="2599"/>
        <v>0</v>
      </c>
      <c r="FE271" s="38">
        <f t="shared" si="2599"/>
        <v>0</v>
      </c>
      <c r="FF271" s="38">
        <f t="shared" si="2599"/>
        <v>0</v>
      </c>
      <c r="FG271" s="38">
        <f t="shared" si="2599"/>
        <v>0</v>
      </c>
      <c r="FH271" s="38">
        <f t="shared" si="2599"/>
        <v>0</v>
      </c>
      <c r="FI271" s="38">
        <f t="shared" si="2599"/>
        <v>0</v>
      </c>
      <c r="FJ271" s="38">
        <f t="shared" si="2599"/>
        <v>0</v>
      </c>
      <c r="FK271" s="38">
        <f t="shared" si="2599"/>
        <v>0</v>
      </c>
      <c r="FL271" s="38">
        <f t="shared" si="2599"/>
        <v>70000000</v>
      </c>
      <c r="FM271" s="38">
        <f t="shared" si="2599"/>
        <v>519400000</v>
      </c>
      <c r="FN271" s="38">
        <f t="shared" si="2599"/>
        <v>512439737</v>
      </c>
      <c r="FO271" s="38">
        <f t="shared" si="2599"/>
        <v>512439737</v>
      </c>
      <c r="FP271" s="38">
        <f t="shared" si="2599"/>
        <v>0</v>
      </c>
      <c r="FQ271" s="38">
        <f t="shared" si="2599"/>
        <v>0</v>
      </c>
      <c r="FR271" s="38">
        <f t="shared" si="2599"/>
        <v>0</v>
      </c>
      <c r="FS271" s="38">
        <f t="shared" si="2599"/>
        <v>0</v>
      </c>
      <c r="FT271" s="38">
        <f t="shared" si="2599"/>
        <v>0</v>
      </c>
      <c r="FU271" s="38">
        <f t="shared" si="2599"/>
        <v>0</v>
      </c>
      <c r="FV271" s="38">
        <f t="shared" si="2599"/>
        <v>0</v>
      </c>
      <c r="FW271" s="38">
        <f t="shared" si="2599"/>
        <v>0</v>
      </c>
      <c r="FX271" s="38">
        <f t="shared" si="2599"/>
        <v>0</v>
      </c>
      <c r="FY271" s="38">
        <f t="shared" si="2599"/>
        <v>0</v>
      </c>
      <c r="FZ271" s="38">
        <f t="shared" si="2599"/>
        <v>0</v>
      </c>
      <c r="GA271" s="38">
        <f t="shared" si="2599"/>
        <v>0</v>
      </c>
      <c r="GB271" s="38">
        <f t="shared" si="2599"/>
        <v>0</v>
      </c>
      <c r="GC271" s="38">
        <f t="shared" si="2599"/>
        <v>0</v>
      </c>
      <c r="GD271" s="38">
        <f t="shared" si="2599"/>
        <v>0</v>
      </c>
      <c r="GE271" s="38">
        <f t="shared" si="2599"/>
        <v>0</v>
      </c>
      <c r="GF271" s="38">
        <f t="shared" si="2599"/>
        <v>0</v>
      </c>
      <c r="GG271" s="38">
        <f t="shared" si="2599"/>
        <v>0</v>
      </c>
      <c r="GH271" s="38">
        <f t="shared" si="2599"/>
        <v>0</v>
      </c>
      <c r="GI271" s="38">
        <f t="shared" si="2599"/>
        <v>0</v>
      </c>
      <c r="GJ271" s="38">
        <f t="shared" si="2599"/>
        <v>0</v>
      </c>
      <c r="GK271" s="38">
        <f t="shared" si="2599"/>
        <v>0</v>
      </c>
      <c r="GL271" s="38">
        <f t="shared" si="2599"/>
        <v>0</v>
      </c>
      <c r="GM271" s="38">
        <f t="shared" si="2599"/>
        <v>0</v>
      </c>
      <c r="GN271" s="38">
        <f t="shared" si="2599"/>
        <v>0</v>
      </c>
      <c r="GO271" s="38">
        <f t="shared" si="2599"/>
        <v>0</v>
      </c>
      <c r="GP271" s="38">
        <f t="shared" si="2599"/>
        <v>0</v>
      </c>
      <c r="GQ271" s="38">
        <f t="shared" si="2599"/>
        <v>0</v>
      </c>
      <c r="GR271" s="38">
        <f t="shared" si="2599"/>
        <v>0</v>
      </c>
      <c r="GS271" s="38">
        <f t="shared" si="2599"/>
        <v>0</v>
      </c>
      <c r="GT271" s="38">
        <f t="shared" si="2599"/>
        <v>0</v>
      </c>
      <c r="GU271" s="38">
        <f t="shared" si="2599"/>
        <v>70000000</v>
      </c>
      <c r="GV271" s="38">
        <f t="shared" si="2599"/>
        <v>519400000</v>
      </c>
      <c r="GW271" s="38">
        <f t="shared" si="2599"/>
        <v>512439737</v>
      </c>
      <c r="GX271" s="38">
        <f t="shared" si="2599"/>
        <v>512439737</v>
      </c>
      <c r="GY271" s="724">
        <f t="shared" si="2599"/>
        <v>0</v>
      </c>
      <c r="GZ271" s="38">
        <f t="shared" si="2599"/>
        <v>0</v>
      </c>
      <c r="HA271" s="38">
        <f t="shared" si="2599"/>
        <v>0</v>
      </c>
      <c r="HB271" s="38">
        <f t="shared" si="2599"/>
        <v>0</v>
      </c>
      <c r="HC271" s="38">
        <f t="shared" si="2599"/>
        <v>0</v>
      </c>
      <c r="HD271" s="38">
        <f t="shared" si="2599"/>
        <v>0</v>
      </c>
      <c r="HE271" s="38">
        <f t="shared" si="2599"/>
        <v>0</v>
      </c>
      <c r="HF271" s="38">
        <f t="shared" si="2599"/>
        <v>650000000</v>
      </c>
      <c r="HG271" s="38">
        <f t="shared" si="2599"/>
        <v>649990784.88</v>
      </c>
      <c r="HH271" s="38">
        <f t="shared" si="2599"/>
        <v>649990784.88</v>
      </c>
      <c r="HI271" s="38">
        <f t="shared" si="2599"/>
        <v>0</v>
      </c>
      <c r="HJ271" s="38">
        <f t="shared" si="2599"/>
        <v>280000000</v>
      </c>
      <c r="HK271" s="38">
        <f t="shared" si="2599"/>
        <v>1129400000</v>
      </c>
      <c r="HL271" s="38">
        <f t="shared" si="2599"/>
        <v>1113751817</v>
      </c>
      <c r="HM271" s="38">
        <f t="shared" si="2599"/>
        <v>1112751017</v>
      </c>
      <c r="HN271" s="38">
        <f t="shared" si="2599"/>
        <v>0</v>
      </c>
      <c r="HO271" s="38">
        <f t="shared" si="2599"/>
        <v>0</v>
      </c>
      <c r="HP271" s="38">
        <f t="shared" si="2599"/>
        <v>0</v>
      </c>
      <c r="HQ271" s="38">
        <f t="shared" si="2599"/>
        <v>0</v>
      </c>
      <c r="HR271" s="38">
        <f t="shared" si="2599"/>
        <v>0</v>
      </c>
      <c r="HS271" s="38">
        <f t="shared" si="2599"/>
        <v>0</v>
      </c>
      <c r="HT271" s="38">
        <f t="shared" si="2599"/>
        <v>0</v>
      </c>
      <c r="HU271" s="38">
        <f t="shared" si="2599"/>
        <v>0</v>
      </c>
      <c r="HV271" s="38">
        <f t="shared" si="2599"/>
        <v>0</v>
      </c>
      <c r="HW271" s="38">
        <f t="shared" si="2599"/>
        <v>0</v>
      </c>
      <c r="HX271" s="38">
        <f t="shared" si="2599"/>
        <v>0</v>
      </c>
      <c r="HY271" s="38">
        <f t="shared" si="2599"/>
        <v>0</v>
      </c>
      <c r="HZ271" s="38">
        <f t="shared" si="2599"/>
        <v>0</v>
      </c>
      <c r="IA271" s="38">
        <f t="shared" si="2599"/>
        <v>0</v>
      </c>
      <c r="IB271" s="38">
        <f t="shared" si="2599"/>
        <v>0</v>
      </c>
      <c r="IC271" s="38">
        <f t="shared" si="2599"/>
        <v>0</v>
      </c>
      <c r="ID271" s="38">
        <f t="shared" si="2599"/>
        <v>0</v>
      </c>
      <c r="IE271" s="38">
        <f t="shared" si="2599"/>
        <v>0</v>
      </c>
      <c r="IF271" s="38">
        <f t="shared" si="2599"/>
        <v>0</v>
      </c>
      <c r="IG271" s="38">
        <f t="shared" si="2599"/>
        <v>0</v>
      </c>
      <c r="IH271" s="38">
        <f t="shared" si="2599"/>
        <v>0</v>
      </c>
      <c r="II271" s="38">
        <f t="shared" si="2599"/>
        <v>0</v>
      </c>
      <c r="IJ271" s="38">
        <f t="shared" si="2599"/>
        <v>0</v>
      </c>
      <c r="IK271" s="38">
        <f t="shared" si="2599"/>
        <v>0</v>
      </c>
      <c r="IL271" s="38">
        <f t="shared" si="2599"/>
        <v>0</v>
      </c>
      <c r="IM271" s="38">
        <f t="shared" si="2599"/>
        <v>0</v>
      </c>
      <c r="IN271" s="38">
        <f t="shared" si="2599"/>
        <v>0</v>
      </c>
      <c r="IO271" s="38">
        <f t="shared" si="2599"/>
        <v>0</v>
      </c>
      <c r="IP271" s="38">
        <f t="shared" si="2599"/>
        <v>0</v>
      </c>
      <c r="IQ271" s="38">
        <f t="shared" si="2599"/>
        <v>0</v>
      </c>
      <c r="IR271" s="38">
        <f t="shared" si="2599"/>
        <v>0</v>
      </c>
      <c r="IS271" s="38">
        <f t="shared" si="2599"/>
        <v>280000000</v>
      </c>
      <c r="IT271" s="38">
        <f t="shared" si="2599"/>
        <v>1779400000</v>
      </c>
      <c r="IU271" s="38">
        <f t="shared" si="2599"/>
        <v>1763742601.8800001</v>
      </c>
      <c r="IV271" s="38">
        <f t="shared" si="2599"/>
        <v>1762741801.8800001</v>
      </c>
      <c r="IW271" s="38">
        <f t="shared" si="2599"/>
        <v>0</v>
      </c>
    </row>
    <row r="272" spans="1:257" ht="93.75" customHeight="1" x14ac:dyDescent="0.2">
      <c r="A272" s="346"/>
      <c r="B272" s="346"/>
      <c r="C272" s="539"/>
      <c r="D272" s="343"/>
      <c r="E272" s="627"/>
      <c r="F272" s="343"/>
      <c r="G272" s="273">
        <v>184</v>
      </c>
      <c r="H272" s="854" t="s">
        <v>646</v>
      </c>
      <c r="I272" s="282" t="s">
        <v>647</v>
      </c>
      <c r="J272" s="270" t="s">
        <v>636</v>
      </c>
      <c r="K272" s="270">
        <v>14</v>
      </c>
      <c r="L272" s="322" t="s">
        <v>58</v>
      </c>
      <c r="M272" s="299">
        <v>1</v>
      </c>
      <c r="N272" s="299">
        <v>1</v>
      </c>
      <c r="O272" s="267">
        <v>1</v>
      </c>
      <c r="P272" s="424">
        <v>1</v>
      </c>
      <c r="Q272" s="545">
        <v>1</v>
      </c>
      <c r="R272" s="275"/>
      <c r="S272" s="426">
        <v>1</v>
      </c>
      <c r="T272" s="299">
        <v>1</v>
      </c>
      <c r="U272" s="299"/>
      <c r="V272" s="426">
        <v>1</v>
      </c>
      <c r="W272" s="299">
        <v>1</v>
      </c>
      <c r="X272" s="322"/>
      <c r="Y272" s="756">
        <v>1</v>
      </c>
      <c r="Z272" s="427">
        <f>BM272/$BM$271</f>
        <v>0.35714285714285715</v>
      </c>
      <c r="AA272" s="272">
        <v>16</v>
      </c>
      <c r="AB272" s="271" t="s">
        <v>376</v>
      </c>
      <c r="AC272" s="45"/>
      <c r="AD272" s="42"/>
      <c r="AE272" s="41"/>
      <c r="AF272" s="41"/>
      <c r="AG272" s="45"/>
      <c r="AH272" s="42"/>
      <c r="AI272" s="42"/>
      <c r="AJ272" s="42"/>
      <c r="AK272" s="46">
        <f>6500000+6000000+12500000</f>
        <v>25000000</v>
      </c>
      <c r="AL272" s="47">
        <v>234942593</v>
      </c>
      <c r="AM272" s="42">
        <v>234942593</v>
      </c>
      <c r="AN272" s="42">
        <v>234942593</v>
      </c>
      <c r="AO272" s="46"/>
      <c r="AP272" s="47"/>
      <c r="AQ272" s="47"/>
      <c r="AR272" s="42"/>
      <c r="AS272" s="45"/>
      <c r="AT272" s="42"/>
      <c r="AU272" s="41"/>
      <c r="AV272" s="41"/>
      <c r="AW272" s="45"/>
      <c r="AX272" s="42"/>
      <c r="AY272" s="42"/>
      <c r="AZ272" s="42"/>
      <c r="BA272" s="45"/>
      <c r="BB272" s="42"/>
      <c r="BC272" s="42"/>
      <c r="BD272" s="42"/>
      <c r="BE272" s="45"/>
      <c r="BF272" s="42"/>
      <c r="BG272" s="41"/>
      <c r="BH272" s="41"/>
      <c r="BI272" s="45"/>
      <c r="BJ272" s="42"/>
      <c r="BK272" s="42"/>
      <c r="BL272" s="42"/>
      <c r="BM272" s="40">
        <f>+AC272+AG272+AK272+AO272+AS272+AW272+BA272+BE272+BI272</f>
        <v>25000000</v>
      </c>
      <c r="BN272" s="41">
        <f t="shared" ref="BN272:BP274" si="2600">AD272+AH272+AL272+AP272+AT272+AX272+BB272+BF272+BJ272</f>
        <v>234942593</v>
      </c>
      <c r="BO272" s="41">
        <f t="shared" si="2600"/>
        <v>234942593</v>
      </c>
      <c r="BP272" s="41">
        <f t="shared" si="2600"/>
        <v>234942593</v>
      </c>
      <c r="BQ272" s="87"/>
      <c r="BR272" s="87"/>
      <c r="BS272" s="87"/>
      <c r="BT272" s="87"/>
      <c r="BU272" s="87"/>
      <c r="BV272" s="628">
        <v>300000000</v>
      </c>
      <c r="BW272" s="87">
        <v>299990789.88</v>
      </c>
      <c r="BX272" s="87">
        <v>299990789.88</v>
      </c>
      <c r="BY272" s="87"/>
      <c r="BZ272" s="87">
        <v>25000000</v>
      </c>
      <c r="CA272" s="87">
        <v>125000000</v>
      </c>
      <c r="CB272" s="87">
        <v>121083463</v>
      </c>
      <c r="CC272" s="87">
        <v>121082663</v>
      </c>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2">
        <f t="shared" ref="DE272:DH274" si="2601">BQ272+BU272+BZ272+CE272+CI272+CM272+CQ272+CV272+DA272</f>
        <v>25000000</v>
      </c>
      <c r="DF272" s="102">
        <f t="shared" si="2601"/>
        <v>425000000</v>
      </c>
      <c r="DG272" s="102">
        <f t="shared" si="2601"/>
        <v>421074252.88</v>
      </c>
      <c r="DH272" s="102">
        <f t="shared" si="2601"/>
        <v>421073452.88</v>
      </c>
      <c r="DI272" s="102"/>
      <c r="DJ272" s="87"/>
      <c r="DK272" s="86"/>
      <c r="DL272" s="87"/>
      <c r="DM272" s="87"/>
      <c r="DN272" s="87"/>
      <c r="DO272" s="87">
        <v>350000000</v>
      </c>
      <c r="DP272" s="87">
        <v>349999995</v>
      </c>
      <c r="DQ272" s="87">
        <v>349999995</v>
      </c>
      <c r="DR272" s="87"/>
      <c r="DS272" s="87">
        <v>25000000</v>
      </c>
      <c r="DT272" s="87">
        <v>90000000</v>
      </c>
      <c r="DU272" s="87">
        <v>89922000</v>
      </c>
      <c r="DV272" s="87">
        <v>88922000</v>
      </c>
      <c r="DW272" s="87"/>
      <c r="DX272" s="87"/>
      <c r="DY272" s="87"/>
      <c r="DZ272" s="87"/>
      <c r="EA272" s="87"/>
      <c r="EB272" s="87"/>
      <c r="EC272" s="87"/>
      <c r="ED272" s="87"/>
      <c r="EE272" s="87"/>
      <c r="EF272" s="87"/>
      <c r="EG272" s="87"/>
      <c r="EH272" s="87"/>
      <c r="EI272" s="87"/>
      <c r="EJ272" s="87"/>
      <c r="EK272" s="87"/>
      <c r="EL272" s="87"/>
      <c r="EM272" s="87"/>
      <c r="EN272" s="87"/>
      <c r="EO272" s="87"/>
      <c r="EP272" s="87"/>
      <c r="EQ272" s="87"/>
      <c r="ER272" s="87"/>
      <c r="ES272" s="87"/>
      <c r="ET272" s="87"/>
      <c r="EU272" s="87"/>
      <c r="EV272" s="87"/>
      <c r="EW272" s="82">
        <f t="shared" ref="EW272:EX274" si="2602">DJ272+DN272+DS272+DX272+EB272+EF272+EJ272+EN272+ES272</f>
        <v>25000000</v>
      </c>
      <c r="EX272" s="90">
        <f t="shared" si="2602"/>
        <v>440000000</v>
      </c>
      <c r="EY272" s="90">
        <f t="shared" ref="EY272:EZ274" si="2603">DL272+DP272+DU272+DZ272+ED272+EH272+EL272+EP272+EU272</f>
        <v>439921995</v>
      </c>
      <c r="EZ272" s="90">
        <f t="shared" si="2603"/>
        <v>438921995</v>
      </c>
      <c r="FA272" s="173"/>
      <c r="FB272" s="87"/>
      <c r="FC272" s="88"/>
      <c r="FD272" s="88"/>
      <c r="FE272" s="88"/>
      <c r="FF272" s="133"/>
      <c r="FG272" s="87"/>
      <c r="FH272" s="87"/>
      <c r="FI272" s="87"/>
      <c r="FJ272" s="87"/>
      <c r="FK272" s="87"/>
      <c r="FL272" s="87">
        <v>25000000</v>
      </c>
      <c r="FM272" s="87">
        <v>440860600</v>
      </c>
      <c r="FN272" s="87">
        <v>439161166</v>
      </c>
      <c r="FO272" s="87">
        <v>439161166</v>
      </c>
      <c r="FP272" s="87"/>
      <c r="FQ272" s="87"/>
      <c r="FR272" s="87"/>
      <c r="FS272" s="87"/>
      <c r="FT272" s="87"/>
      <c r="FU272" s="87"/>
      <c r="FV272" s="87"/>
      <c r="FW272" s="87"/>
      <c r="FX272" s="87"/>
      <c r="FY272" s="87"/>
      <c r="FZ272" s="87"/>
      <c r="GA272" s="87"/>
      <c r="GB272" s="87"/>
      <c r="GC272" s="87"/>
      <c r="GD272" s="87"/>
      <c r="GE272" s="87"/>
      <c r="GF272" s="87"/>
      <c r="GG272" s="87"/>
      <c r="GH272" s="87"/>
      <c r="GI272" s="87"/>
      <c r="GJ272" s="87"/>
      <c r="GK272" s="87"/>
      <c r="GL272" s="87"/>
      <c r="GM272" s="87"/>
      <c r="GN272" s="87"/>
      <c r="GO272" s="87"/>
      <c r="GP272" s="87"/>
      <c r="GQ272" s="87"/>
      <c r="GR272" s="87"/>
      <c r="GS272" s="87"/>
      <c r="GT272" s="87"/>
      <c r="GU272" s="82">
        <f>FB272+FG272+FL272+FQ272+FV272+GA272+GF272+GK272+GP272</f>
        <v>25000000</v>
      </c>
      <c r="GV272" s="82">
        <f t="shared" ref="GV272:GY274" si="2604">GQ272+GL272+GG272+GB272+FW272+FR272+FM272+FH272+FC272</f>
        <v>440860600</v>
      </c>
      <c r="GW272" s="82">
        <f t="shared" si="2604"/>
        <v>439161166</v>
      </c>
      <c r="GX272" s="82">
        <f t="shared" si="2604"/>
        <v>439161166</v>
      </c>
      <c r="GY272" s="792">
        <f t="shared" si="2604"/>
        <v>0</v>
      </c>
      <c r="GZ272" s="792">
        <f t="shared" ref="GZ272:GZ274" si="2605">AC272+BQ272+DJ272+FB272</f>
        <v>0</v>
      </c>
      <c r="HA272" s="792">
        <f t="shared" ref="HA272:HA274" si="2606">AD272+BR272+DK272+FC272</f>
        <v>0</v>
      </c>
      <c r="HB272" s="792">
        <f t="shared" ref="HB272:HB274" si="2607">AE272+BS272+DL272+FD272</f>
        <v>0</v>
      </c>
      <c r="HC272" s="792">
        <f t="shared" ref="HC272:HC274" si="2608">AF272+BT272+DM272+FE272</f>
        <v>0</v>
      </c>
      <c r="HD272" s="792">
        <f t="shared" ref="HD272:HD274" si="2609">FF272</f>
        <v>0</v>
      </c>
      <c r="HE272" s="792">
        <f t="shared" ref="HE272:HE274" si="2610">AG272+BU272+DN272+FG272</f>
        <v>0</v>
      </c>
      <c r="HF272" s="792">
        <f t="shared" ref="HF272:HF274" si="2611">AH272+BV272+DO272+FH272</f>
        <v>650000000</v>
      </c>
      <c r="HG272" s="792">
        <f t="shared" ref="HG272:HG274" si="2612">AI272+BW272+DP272+FI272</f>
        <v>649990784.88</v>
      </c>
      <c r="HH272" s="792">
        <f t="shared" ref="HH272:HH274" si="2613">AJ272+BX272+DQ272+FJ272</f>
        <v>649990784.88</v>
      </c>
      <c r="HI272" s="792">
        <f t="shared" ref="HI272:HI274" si="2614">BY272+DR272+FK272</f>
        <v>0</v>
      </c>
      <c r="HJ272" s="792">
        <f t="shared" ref="HJ272:HJ274" si="2615">AK272+BZ272+DS272+FL272</f>
        <v>100000000</v>
      </c>
      <c r="HK272" s="792">
        <f t="shared" ref="HK272:HK274" si="2616">AL272+CA272+DT272+FM272</f>
        <v>890803193</v>
      </c>
      <c r="HL272" s="792">
        <f t="shared" ref="HL272:HL274" si="2617">AM272+CB272+DU272+FN272</f>
        <v>885109222</v>
      </c>
      <c r="HM272" s="792">
        <f t="shared" ref="HM272:HM274" si="2618">AN272+CC272+DV272+FO272</f>
        <v>884108422</v>
      </c>
      <c r="HN272" s="792">
        <f t="shared" ref="HN272:HN274" si="2619">CD272+DW272+FP272</f>
        <v>0</v>
      </c>
      <c r="HO272" s="792">
        <f t="shared" ref="HO272:HO274" si="2620">AO272+CE272+DX272+FQ272</f>
        <v>0</v>
      </c>
      <c r="HP272" s="792">
        <f t="shared" ref="HP272:HP274" si="2621">AP272+CF272+DY272+FR272</f>
        <v>0</v>
      </c>
      <c r="HQ272" s="792">
        <f t="shared" ref="HQ272:HQ274" si="2622">AQ272+CG272+DZ272+FS272</f>
        <v>0</v>
      </c>
      <c r="HR272" s="792">
        <f t="shared" ref="HR272:HR274" si="2623">AR272+CH272+EA272+FT272</f>
        <v>0</v>
      </c>
      <c r="HS272" s="792">
        <f t="shared" ref="HS272:HS274" si="2624">FU272</f>
        <v>0</v>
      </c>
      <c r="HT272" s="792">
        <f t="shared" ref="HT272:HT274" si="2625">AS272+CI272+EB272+FV272</f>
        <v>0</v>
      </c>
      <c r="HU272" s="792">
        <f t="shared" ref="HU272:HU274" si="2626">AT272+CJ272+EC272+FW272</f>
        <v>0</v>
      </c>
      <c r="HV272" s="792">
        <f t="shared" ref="HV272:HV274" si="2627">AU272+CK272+ED272+FX272</f>
        <v>0</v>
      </c>
      <c r="HW272" s="792">
        <f t="shared" ref="HW272:HW274" si="2628">AV272+CL272+EE272+FY272</f>
        <v>0</v>
      </c>
      <c r="HX272" s="792">
        <f t="shared" ref="HX272:HX274" si="2629">FZ272</f>
        <v>0</v>
      </c>
      <c r="HY272" s="792">
        <f t="shared" ref="HY272:HY274" si="2630">AW272+CM272+EF272+GA272</f>
        <v>0</v>
      </c>
      <c r="HZ272" s="792">
        <f t="shared" ref="HZ272:HZ274" si="2631">AX272+CN272+EG272+GB272</f>
        <v>0</v>
      </c>
      <c r="IA272" s="792">
        <f t="shared" ref="IA272:IA274" si="2632">AY272+CO272+EH272+GC272</f>
        <v>0</v>
      </c>
      <c r="IB272" s="792">
        <f t="shared" ref="IB272:IB274" si="2633">AZ272+CP272+EI272+GD272</f>
        <v>0</v>
      </c>
      <c r="IC272" s="792">
        <f t="shared" ref="IC272:IC274" si="2634">GE272</f>
        <v>0</v>
      </c>
      <c r="ID272" s="792">
        <f t="shared" ref="ID272:ID274" si="2635">BA272+CQ272+EJ272+GF272</f>
        <v>0</v>
      </c>
      <c r="IE272" s="792">
        <f t="shared" ref="IE272:IE274" si="2636">BB272+CR272+EK272+GG272</f>
        <v>0</v>
      </c>
      <c r="IF272" s="792">
        <f t="shared" ref="IF272:IF274" si="2637">BC272+CS272+EL272+GH272</f>
        <v>0</v>
      </c>
      <c r="IG272" s="792">
        <f t="shared" ref="IG272:IG274" si="2638">BD272+CT272+EM272+GI272</f>
        <v>0</v>
      </c>
      <c r="IH272" s="792">
        <f t="shared" ref="IH272:IH274" si="2639">CU272+GJ272</f>
        <v>0</v>
      </c>
      <c r="II272" s="792">
        <f t="shared" ref="II272:II274" si="2640">BE272+CV272+EN272+GK272</f>
        <v>0</v>
      </c>
      <c r="IJ272" s="792">
        <f t="shared" ref="IJ272:IJ274" si="2641">BF272+CW272+EO272+GL272</f>
        <v>0</v>
      </c>
      <c r="IK272" s="792">
        <f t="shared" ref="IK272:IK274" si="2642">BG272+CX272+EP272+GM272</f>
        <v>0</v>
      </c>
      <c r="IL272" s="792">
        <f t="shared" ref="IL272:IL274" si="2643">BH272+CY272+EQ272+GM272</f>
        <v>0</v>
      </c>
      <c r="IM272" s="792">
        <f t="shared" ref="IM272:IM274" si="2644">CZ272+ER272+GO272</f>
        <v>0</v>
      </c>
      <c r="IN272" s="792">
        <f t="shared" ref="IN272:IN274" si="2645">BI272+DA272+ES272+GP272</f>
        <v>0</v>
      </c>
      <c r="IO272" s="792"/>
      <c r="IP272" s="792"/>
      <c r="IQ272" s="792"/>
      <c r="IR272" s="792"/>
      <c r="IS272" s="792">
        <f t="shared" ref="IS272:IS274" si="2646">GZ272+HE272+HJ272+HO272+HT272+HY272+ID272+II272+IN272</f>
        <v>100000000</v>
      </c>
      <c r="IT272" s="792">
        <f t="shared" ref="IT272:IT274" si="2647">HA272+HF272+HK272+HP272+HU272+HZ272+IE272+IJ272+IO272</f>
        <v>1540803193</v>
      </c>
      <c r="IU272" s="792">
        <f t="shared" ref="IU272:IU274" si="2648">HB272+HG272+HL272+HQ272+HV272+IA272+IF272+IK272+IP272</f>
        <v>1535100006.8800001</v>
      </c>
      <c r="IV272" s="792">
        <f t="shared" ref="IV272:IV274" si="2649">HC272+HH272+HM272+HR272+HW272+IB272+IG272+IL272+IQ272</f>
        <v>1534099206.8800001</v>
      </c>
      <c r="IW272" s="793">
        <f t="shared" ref="IW272:IW274" si="2650">HD272+HI272+HN272+HS272+HX272+IC272+IH272+IM272+IR272</f>
        <v>0</v>
      </c>
    </row>
    <row r="273" spans="1:257" ht="93.75" customHeight="1" x14ac:dyDescent="0.2">
      <c r="A273" s="346"/>
      <c r="B273" s="346"/>
      <c r="C273" s="286">
        <v>31</v>
      </c>
      <c r="D273" s="331" t="s">
        <v>648</v>
      </c>
      <c r="E273" s="324" t="s">
        <v>460</v>
      </c>
      <c r="F273" s="380">
        <v>0.2</v>
      </c>
      <c r="G273" s="273">
        <v>185</v>
      </c>
      <c r="H273" s="854" t="s">
        <v>649</v>
      </c>
      <c r="I273" s="282" t="s">
        <v>650</v>
      </c>
      <c r="J273" s="270" t="s">
        <v>636</v>
      </c>
      <c r="K273" s="270">
        <v>14</v>
      </c>
      <c r="L273" s="322" t="s">
        <v>58</v>
      </c>
      <c r="M273" s="299" t="s">
        <v>53</v>
      </c>
      <c r="N273" s="299">
        <v>1</v>
      </c>
      <c r="O273" s="267">
        <v>1</v>
      </c>
      <c r="P273" s="424">
        <v>0.7</v>
      </c>
      <c r="Q273" s="545">
        <v>1</v>
      </c>
      <c r="R273" s="275"/>
      <c r="S273" s="426">
        <v>1</v>
      </c>
      <c r="T273" s="299">
        <v>1</v>
      </c>
      <c r="U273" s="299"/>
      <c r="V273" s="426">
        <v>1</v>
      </c>
      <c r="W273" s="299">
        <v>1</v>
      </c>
      <c r="X273" s="322"/>
      <c r="Y273" s="756">
        <v>1</v>
      </c>
      <c r="Z273" s="427">
        <f>BM273/$BM$271</f>
        <v>0.23571428571428571</v>
      </c>
      <c r="AA273" s="272">
        <v>3</v>
      </c>
      <c r="AB273" s="271" t="s">
        <v>455</v>
      </c>
      <c r="AC273" s="45"/>
      <c r="AD273" s="42"/>
      <c r="AE273" s="41"/>
      <c r="AF273" s="41"/>
      <c r="AG273" s="45"/>
      <c r="AH273" s="42"/>
      <c r="AI273" s="42"/>
      <c r="AJ273" s="42"/>
      <c r="AK273" s="46">
        <v>16500000</v>
      </c>
      <c r="AL273" s="42">
        <v>8007407</v>
      </c>
      <c r="AM273" s="47">
        <v>4673224</v>
      </c>
      <c r="AN273" s="47">
        <v>4673224</v>
      </c>
      <c r="AO273" s="46"/>
      <c r="AP273" s="47"/>
      <c r="AQ273" s="47"/>
      <c r="AR273" s="42"/>
      <c r="AS273" s="45"/>
      <c r="AT273" s="42"/>
      <c r="AU273" s="41"/>
      <c r="AV273" s="41"/>
      <c r="AW273" s="45"/>
      <c r="AX273" s="42"/>
      <c r="AY273" s="42"/>
      <c r="AZ273" s="42"/>
      <c r="BA273" s="45"/>
      <c r="BB273" s="42"/>
      <c r="BC273" s="42"/>
      <c r="BD273" s="42"/>
      <c r="BE273" s="45"/>
      <c r="BF273" s="42"/>
      <c r="BG273" s="41"/>
      <c r="BH273" s="41"/>
      <c r="BI273" s="45"/>
      <c r="BJ273" s="42"/>
      <c r="BK273" s="42"/>
      <c r="BL273" s="42"/>
      <c r="BM273" s="40">
        <f>+AC273+AG273+AK273+AO273+AS273+AW273+BA273+BE273+BI273</f>
        <v>16500000</v>
      </c>
      <c r="BN273" s="41">
        <f t="shared" si="2600"/>
        <v>8007407</v>
      </c>
      <c r="BO273" s="41">
        <f t="shared" si="2600"/>
        <v>4673224</v>
      </c>
      <c r="BP273" s="41">
        <f t="shared" si="2600"/>
        <v>4673224</v>
      </c>
      <c r="BQ273" s="87"/>
      <c r="BR273" s="87"/>
      <c r="BS273" s="87"/>
      <c r="BT273" s="87"/>
      <c r="BU273" s="87"/>
      <c r="BV273" s="87"/>
      <c r="BW273" s="87"/>
      <c r="BX273" s="87"/>
      <c r="BY273" s="87"/>
      <c r="BZ273" s="87">
        <v>16500000</v>
      </c>
      <c r="CA273" s="87">
        <v>16500000</v>
      </c>
      <c r="CB273" s="87">
        <v>16500000</v>
      </c>
      <c r="CC273" s="87">
        <v>16500000</v>
      </c>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2">
        <f t="shared" si="2601"/>
        <v>16500000</v>
      </c>
      <c r="DF273" s="102">
        <f t="shared" si="2601"/>
        <v>16500000</v>
      </c>
      <c r="DG273" s="102">
        <f t="shared" si="2601"/>
        <v>16500000</v>
      </c>
      <c r="DH273" s="102">
        <f t="shared" si="2601"/>
        <v>16500000</v>
      </c>
      <c r="DI273" s="102"/>
      <c r="DJ273" s="87"/>
      <c r="DK273" s="86"/>
      <c r="DL273" s="87"/>
      <c r="DM273" s="87"/>
      <c r="DN273" s="87"/>
      <c r="DO273" s="87"/>
      <c r="DP273" s="87"/>
      <c r="DQ273" s="87"/>
      <c r="DR273" s="87"/>
      <c r="DS273" s="87">
        <v>16500000</v>
      </c>
      <c r="DT273" s="87">
        <v>40000000</v>
      </c>
      <c r="DU273" s="87">
        <v>39989600</v>
      </c>
      <c r="DV273" s="87">
        <v>39989600</v>
      </c>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87"/>
      <c r="EW273" s="82">
        <f t="shared" si="2602"/>
        <v>16500000</v>
      </c>
      <c r="EX273" s="90">
        <f t="shared" si="2602"/>
        <v>40000000</v>
      </c>
      <c r="EY273" s="90">
        <f t="shared" si="2603"/>
        <v>39989600</v>
      </c>
      <c r="EZ273" s="90">
        <f t="shared" si="2603"/>
        <v>39989600</v>
      </c>
      <c r="FA273" s="173"/>
      <c r="FB273" s="87"/>
      <c r="FC273" s="88"/>
      <c r="FD273" s="88"/>
      <c r="FE273" s="88"/>
      <c r="FF273" s="133"/>
      <c r="FG273" s="87"/>
      <c r="FH273" s="87"/>
      <c r="FI273" s="87"/>
      <c r="FJ273" s="87"/>
      <c r="FK273" s="87"/>
      <c r="FL273" s="87">
        <v>16500000</v>
      </c>
      <c r="FM273" s="87">
        <v>38539400</v>
      </c>
      <c r="FN273" s="87">
        <v>33279383</v>
      </c>
      <c r="FO273" s="87">
        <v>33279383</v>
      </c>
      <c r="FP273" s="87"/>
      <c r="FQ273" s="87"/>
      <c r="FR273" s="87"/>
      <c r="FS273" s="87"/>
      <c r="FT273" s="87"/>
      <c r="FU273" s="87"/>
      <c r="FV273" s="87"/>
      <c r="FW273" s="87"/>
      <c r="FX273" s="87"/>
      <c r="FY273" s="87"/>
      <c r="FZ273" s="87"/>
      <c r="GA273" s="87"/>
      <c r="GB273" s="87"/>
      <c r="GC273" s="87"/>
      <c r="GD273" s="87"/>
      <c r="GE273" s="87"/>
      <c r="GF273" s="87"/>
      <c r="GG273" s="87"/>
      <c r="GH273" s="87"/>
      <c r="GI273" s="87"/>
      <c r="GJ273" s="87"/>
      <c r="GK273" s="87"/>
      <c r="GL273" s="87"/>
      <c r="GM273" s="87"/>
      <c r="GN273" s="87"/>
      <c r="GO273" s="87"/>
      <c r="GP273" s="87"/>
      <c r="GQ273" s="87"/>
      <c r="GR273" s="87"/>
      <c r="GS273" s="87"/>
      <c r="GT273" s="87"/>
      <c r="GU273" s="82">
        <f>FB273+FG273+FL273+FQ273+FV273+GA273+GF273+GK273+GP273</f>
        <v>16500000</v>
      </c>
      <c r="GV273" s="82">
        <f t="shared" si="2604"/>
        <v>38539400</v>
      </c>
      <c r="GW273" s="82">
        <f t="shared" si="2604"/>
        <v>33279383</v>
      </c>
      <c r="GX273" s="82">
        <f t="shared" si="2604"/>
        <v>33279383</v>
      </c>
      <c r="GY273" s="792">
        <f t="shared" si="2604"/>
        <v>0</v>
      </c>
      <c r="GZ273" s="792">
        <f t="shared" si="2605"/>
        <v>0</v>
      </c>
      <c r="HA273" s="792">
        <f t="shared" si="2606"/>
        <v>0</v>
      </c>
      <c r="HB273" s="792">
        <f t="shared" si="2607"/>
        <v>0</v>
      </c>
      <c r="HC273" s="792">
        <f t="shared" si="2608"/>
        <v>0</v>
      </c>
      <c r="HD273" s="792">
        <f t="shared" si="2609"/>
        <v>0</v>
      </c>
      <c r="HE273" s="792">
        <f t="shared" si="2610"/>
        <v>0</v>
      </c>
      <c r="HF273" s="792">
        <f t="shared" si="2611"/>
        <v>0</v>
      </c>
      <c r="HG273" s="792">
        <f t="shared" si="2612"/>
        <v>0</v>
      </c>
      <c r="HH273" s="792">
        <f t="shared" si="2613"/>
        <v>0</v>
      </c>
      <c r="HI273" s="792">
        <f t="shared" si="2614"/>
        <v>0</v>
      </c>
      <c r="HJ273" s="792">
        <f t="shared" si="2615"/>
        <v>66000000</v>
      </c>
      <c r="HK273" s="792">
        <f t="shared" si="2616"/>
        <v>103046807</v>
      </c>
      <c r="HL273" s="792">
        <f t="shared" si="2617"/>
        <v>94442207</v>
      </c>
      <c r="HM273" s="792">
        <f t="shared" si="2618"/>
        <v>94442207</v>
      </c>
      <c r="HN273" s="792">
        <f t="shared" si="2619"/>
        <v>0</v>
      </c>
      <c r="HO273" s="792">
        <f t="shared" si="2620"/>
        <v>0</v>
      </c>
      <c r="HP273" s="792">
        <f t="shared" si="2621"/>
        <v>0</v>
      </c>
      <c r="HQ273" s="792">
        <f t="shared" si="2622"/>
        <v>0</v>
      </c>
      <c r="HR273" s="792">
        <f t="shared" si="2623"/>
        <v>0</v>
      </c>
      <c r="HS273" s="792">
        <f t="shared" si="2624"/>
        <v>0</v>
      </c>
      <c r="HT273" s="792">
        <f t="shared" si="2625"/>
        <v>0</v>
      </c>
      <c r="HU273" s="792">
        <f t="shared" si="2626"/>
        <v>0</v>
      </c>
      <c r="HV273" s="792">
        <f t="shared" si="2627"/>
        <v>0</v>
      </c>
      <c r="HW273" s="792">
        <f t="shared" si="2628"/>
        <v>0</v>
      </c>
      <c r="HX273" s="792">
        <f t="shared" si="2629"/>
        <v>0</v>
      </c>
      <c r="HY273" s="792">
        <f t="shared" si="2630"/>
        <v>0</v>
      </c>
      <c r="HZ273" s="792">
        <f t="shared" si="2631"/>
        <v>0</v>
      </c>
      <c r="IA273" s="792">
        <f t="shared" si="2632"/>
        <v>0</v>
      </c>
      <c r="IB273" s="792">
        <f t="shared" si="2633"/>
        <v>0</v>
      </c>
      <c r="IC273" s="792">
        <f t="shared" si="2634"/>
        <v>0</v>
      </c>
      <c r="ID273" s="792">
        <f t="shared" si="2635"/>
        <v>0</v>
      </c>
      <c r="IE273" s="792">
        <f t="shared" si="2636"/>
        <v>0</v>
      </c>
      <c r="IF273" s="792">
        <f t="shared" si="2637"/>
        <v>0</v>
      </c>
      <c r="IG273" s="792">
        <f t="shared" si="2638"/>
        <v>0</v>
      </c>
      <c r="IH273" s="792">
        <f t="shared" si="2639"/>
        <v>0</v>
      </c>
      <c r="II273" s="792">
        <f t="shared" si="2640"/>
        <v>0</v>
      </c>
      <c r="IJ273" s="792">
        <f t="shared" si="2641"/>
        <v>0</v>
      </c>
      <c r="IK273" s="792">
        <f t="shared" si="2642"/>
        <v>0</v>
      </c>
      <c r="IL273" s="792">
        <f t="shared" si="2643"/>
        <v>0</v>
      </c>
      <c r="IM273" s="792">
        <f t="shared" si="2644"/>
        <v>0</v>
      </c>
      <c r="IN273" s="792">
        <f t="shared" si="2645"/>
        <v>0</v>
      </c>
      <c r="IO273" s="792"/>
      <c r="IP273" s="792"/>
      <c r="IQ273" s="792"/>
      <c r="IR273" s="792"/>
      <c r="IS273" s="792">
        <f t="shared" si="2646"/>
        <v>66000000</v>
      </c>
      <c r="IT273" s="792">
        <f t="shared" si="2647"/>
        <v>103046807</v>
      </c>
      <c r="IU273" s="792">
        <f t="shared" si="2648"/>
        <v>94442207</v>
      </c>
      <c r="IV273" s="792">
        <f t="shared" si="2649"/>
        <v>94442207</v>
      </c>
      <c r="IW273" s="793">
        <f t="shared" si="2650"/>
        <v>0</v>
      </c>
    </row>
    <row r="274" spans="1:257" ht="93.75" customHeight="1" x14ac:dyDescent="0.2">
      <c r="A274" s="346"/>
      <c r="B274" s="346"/>
      <c r="C274" s="284"/>
      <c r="D274" s="293"/>
      <c r="E274" s="295"/>
      <c r="F274" s="409"/>
      <c r="G274" s="273">
        <v>186</v>
      </c>
      <c r="H274" s="854" t="s">
        <v>651</v>
      </c>
      <c r="I274" s="282" t="s">
        <v>652</v>
      </c>
      <c r="J274" s="270" t="s">
        <v>636</v>
      </c>
      <c r="K274" s="270">
        <v>14</v>
      </c>
      <c r="L274" s="479" t="s">
        <v>58</v>
      </c>
      <c r="M274" s="267" t="s">
        <v>53</v>
      </c>
      <c r="N274" s="267">
        <v>1</v>
      </c>
      <c r="O274" s="267">
        <v>1</v>
      </c>
      <c r="P274" s="432">
        <v>1</v>
      </c>
      <c r="Q274" s="544">
        <v>1</v>
      </c>
      <c r="R274" s="275"/>
      <c r="S274" s="424">
        <v>1</v>
      </c>
      <c r="T274" s="299">
        <v>1</v>
      </c>
      <c r="U274" s="299"/>
      <c r="V274" s="426">
        <v>1</v>
      </c>
      <c r="W274" s="299">
        <v>1</v>
      </c>
      <c r="X274" s="322"/>
      <c r="Y274" s="756">
        <v>1</v>
      </c>
      <c r="Z274" s="427">
        <f>BM274/$BM$271</f>
        <v>0.40714285714285714</v>
      </c>
      <c r="AA274" s="272">
        <v>8</v>
      </c>
      <c r="AB274" s="271" t="s">
        <v>135</v>
      </c>
      <c r="AC274" s="45"/>
      <c r="AD274" s="42"/>
      <c r="AE274" s="41"/>
      <c r="AF274" s="41"/>
      <c r="AG274" s="45"/>
      <c r="AH274" s="42"/>
      <c r="AI274" s="42"/>
      <c r="AJ274" s="42"/>
      <c r="AK274" s="42">
        <v>28500000</v>
      </c>
      <c r="AL274" s="41">
        <v>27050000</v>
      </c>
      <c r="AM274" s="42">
        <v>27050000</v>
      </c>
      <c r="AN274" s="42">
        <v>27050000</v>
      </c>
      <c r="AO274" s="46"/>
      <c r="AP274" s="47"/>
      <c r="AQ274" s="47"/>
      <c r="AR274" s="42"/>
      <c r="AS274" s="45"/>
      <c r="AT274" s="42"/>
      <c r="AU274" s="41"/>
      <c r="AV274" s="41"/>
      <c r="AW274" s="45"/>
      <c r="AX274" s="42"/>
      <c r="AY274" s="42"/>
      <c r="AZ274" s="42"/>
      <c r="BA274" s="45"/>
      <c r="BB274" s="42"/>
      <c r="BC274" s="42"/>
      <c r="BD274" s="42"/>
      <c r="BE274" s="45"/>
      <c r="BF274" s="42"/>
      <c r="BG274" s="41"/>
      <c r="BH274" s="41"/>
      <c r="BI274" s="45"/>
      <c r="BJ274" s="42"/>
      <c r="BK274" s="42"/>
      <c r="BL274" s="42"/>
      <c r="BM274" s="40">
        <f>+AC274+AG274+AK274+AO274+AS274+AW274+BA274+BE274+BI274</f>
        <v>28500000</v>
      </c>
      <c r="BN274" s="41">
        <f t="shared" si="2600"/>
        <v>27050000</v>
      </c>
      <c r="BO274" s="41">
        <f t="shared" si="2600"/>
        <v>27050000</v>
      </c>
      <c r="BP274" s="41">
        <f t="shared" si="2600"/>
        <v>27050000</v>
      </c>
      <c r="BQ274" s="87"/>
      <c r="BR274" s="87"/>
      <c r="BS274" s="87"/>
      <c r="BT274" s="87"/>
      <c r="BU274" s="87"/>
      <c r="BV274" s="87"/>
      <c r="BW274" s="87"/>
      <c r="BX274" s="87"/>
      <c r="BY274" s="87"/>
      <c r="BZ274" s="87">
        <v>28500000</v>
      </c>
      <c r="CA274" s="87">
        <v>28500000</v>
      </c>
      <c r="CB274" s="87">
        <v>27151200</v>
      </c>
      <c r="CC274" s="87">
        <v>27151200</v>
      </c>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2">
        <f t="shared" si="2601"/>
        <v>28500000</v>
      </c>
      <c r="DF274" s="102">
        <f t="shared" si="2601"/>
        <v>28500000</v>
      </c>
      <c r="DG274" s="102">
        <f t="shared" si="2601"/>
        <v>27151200</v>
      </c>
      <c r="DH274" s="102">
        <f t="shared" si="2601"/>
        <v>27151200</v>
      </c>
      <c r="DI274" s="102"/>
      <c r="DJ274" s="87"/>
      <c r="DK274" s="86"/>
      <c r="DL274" s="87"/>
      <c r="DM274" s="87"/>
      <c r="DN274" s="87"/>
      <c r="DO274" s="87"/>
      <c r="DP274" s="87"/>
      <c r="DQ274" s="87"/>
      <c r="DR274" s="87"/>
      <c r="DS274" s="87">
        <v>28500000</v>
      </c>
      <c r="DT274" s="87">
        <v>40000000</v>
      </c>
      <c r="DU274" s="87">
        <v>40000000</v>
      </c>
      <c r="DV274" s="87">
        <v>40000000</v>
      </c>
      <c r="DW274" s="87"/>
      <c r="DX274" s="87"/>
      <c r="DY274" s="87"/>
      <c r="DZ274" s="87"/>
      <c r="EA274" s="87"/>
      <c r="EB274" s="87"/>
      <c r="EC274" s="87"/>
      <c r="ED274" s="87"/>
      <c r="EE274" s="87"/>
      <c r="EF274" s="87"/>
      <c r="EG274" s="87"/>
      <c r="EH274" s="87"/>
      <c r="EI274" s="87"/>
      <c r="EJ274" s="87"/>
      <c r="EK274" s="87"/>
      <c r="EL274" s="87"/>
      <c r="EM274" s="87"/>
      <c r="EN274" s="87"/>
      <c r="EO274" s="87"/>
      <c r="EP274" s="87"/>
      <c r="EQ274" s="87"/>
      <c r="ER274" s="87"/>
      <c r="ES274" s="87"/>
      <c r="ET274" s="87"/>
      <c r="EU274" s="87"/>
      <c r="EV274" s="87"/>
      <c r="EW274" s="82">
        <f t="shared" si="2602"/>
        <v>28500000</v>
      </c>
      <c r="EX274" s="90">
        <f t="shared" si="2602"/>
        <v>40000000</v>
      </c>
      <c r="EY274" s="90">
        <f t="shared" si="2603"/>
        <v>40000000</v>
      </c>
      <c r="EZ274" s="90">
        <f t="shared" si="2603"/>
        <v>40000000</v>
      </c>
      <c r="FA274" s="173"/>
      <c r="FB274" s="87"/>
      <c r="FC274" s="88"/>
      <c r="FD274" s="88"/>
      <c r="FE274" s="88"/>
      <c r="FF274" s="133"/>
      <c r="FG274" s="87"/>
      <c r="FH274" s="87"/>
      <c r="FI274" s="87"/>
      <c r="FJ274" s="87"/>
      <c r="FK274" s="87"/>
      <c r="FL274" s="87">
        <v>28500000</v>
      </c>
      <c r="FM274" s="87">
        <v>40000000</v>
      </c>
      <c r="FN274" s="87">
        <v>39999188</v>
      </c>
      <c r="FO274" s="87">
        <v>39999188</v>
      </c>
      <c r="FP274" s="87"/>
      <c r="FQ274" s="87"/>
      <c r="FR274" s="87"/>
      <c r="FS274" s="87"/>
      <c r="FT274" s="87"/>
      <c r="FU274" s="87"/>
      <c r="FV274" s="87"/>
      <c r="FW274" s="87"/>
      <c r="FX274" s="87"/>
      <c r="FY274" s="87"/>
      <c r="FZ274" s="87"/>
      <c r="GA274" s="87"/>
      <c r="GB274" s="87"/>
      <c r="GC274" s="87"/>
      <c r="GD274" s="87"/>
      <c r="GE274" s="87"/>
      <c r="GF274" s="87"/>
      <c r="GG274" s="87"/>
      <c r="GH274" s="87"/>
      <c r="GI274" s="87"/>
      <c r="GJ274" s="87"/>
      <c r="GK274" s="87"/>
      <c r="GL274" s="87"/>
      <c r="GM274" s="87"/>
      <c r="GN274" s="87"/>
      <c r="GO274" s="87"/>
      <c r="GP274" s="87"/>
      <c r="GQ274" s="87"/>
      <c r="GR274" s="87"/>
      <c r="GS274" s="87"/>
      <c r="GT274" s="87"/>
      <c r="GU274" s="82">
        <f>FB274+FG274+FL274+FQ274+FV274+GA274+GF274+GK274+GP274</f>
        <v>28500000</v>
      </c>
      <c r="GV274" s="82">
        <f t="shared" si="2604"/>
        <v>40000000</v>
      </c>
      <c r="GW274" s="82">
        <f t="shared" si="2604"/>
        <v>39999188</v>
      </c>
      <c r="GX274" s="82">
        <f t="shared" si="2604"/>
        <v>39999188</v>
      </c>
      <c r="GY274" s="792">
        <f t="shared" si="2604"/>
        <v>0</v>
      </c>
      <c r="GZ274" s="792">
        <f t="shared" si="2605"/>
        <v>0</v>
      </c>
      <c r="HA274" s="792">
        <f t="shared" si="2606"/>
        <v>0</v>
      </c>
      <c r="HB274" s="792">
        <f t="shared" si="2607"/>
        <v>0</v>
      </c>
      <c r="HC274" s="792">
        <f t="shared" si="2608"/>
        <v>0</v>
      </c>
      <c r="HD274" s="792">
        <f t="shared" si="2609"/>
        <v>0</v>
      </c>
      <c r="HE274" s="792">
        <f t="shared" si="2610"/>
        <v>0</v>
      </c>
      <c r="HF274" s="792">
        <f t="shared" si="2611"/>
        <v>0</v>
      </c>
      <c r="HG274" s="792">
        <f t="shared" si="2612"/>
        <v>0</v>
      </c>
      <c r="HH274" s="792">
        <f t="shared" si="2613"/>
        <v>0</v>
      </c>
      <c r="HI274" s="792">
        <f t="shared" si="2614"/>
        <v>0</v>
      </c>
      <c r="HJ274" s="792">
        <f t="shared" si="2615"/>
        <v>114000000</v>
      </c>
      <c r="HK274" s="792">
        <f t="shared" si="2616"/>
        <v>135550000</v>
      </c>
      <c r="HL274" s="792">
        <f t="shared" si="2617"/>
        <v>134200388</v>
      </c>
      <c r="HM274" s="792">
        <f t="shared" si="2618"/>
        <v>134200388</v>
      </c>
      <c r="HN274" s="792">
        <f t="shared" si="2619"/>
        <v>0</v>
      </c>
      <c r="HO274" s="792">
        <f t="shared" si="2620"/>
        <v>0</v>
      </c>
      <c r="HP274" s="792">
        <f t="shared" si="2621"/>
        <v>0</v>
      </c>
      <c r="HQ274" s="792">
        <f t="shared" si="2622"/>
        <v>0</v>
      </c>
      <c r="HR274" s="792">
        <f t="shared" si="2623"/>
        <v>0</v>
      </c>
      <c r="HS274" s="792">
        <f t="shared" si="2624"/>
        <v>0</v>
      </c>
      <c r="HT274" s="792">
        <f t="shared" si="2625"/>
        <v>0</v>
      </c>
      <c r="HU274" s="792">
        <f t="shared" si="2626"/>
        <v>0</v>
      </c>
      <c r="HV274" s="792">
        <f t="shared" si="2627"/>
        <v>0</v>
      </c>
      <c r="HW274" s="792">
        <f t="shared" si="2628"/>
        <v>0</v>
      </c>
      <c r="HX274" s="792">
        <f t="shared" si="2629"/>
        <v>0</v>
      </c>
      <c r="HY274" s="792">
        <f t="shared" si="2630"/>
        <v>0</v>
      </c>
      <c r="HZ274" s="792">
        <f t="shared" si="2631"/>
        <v>0</v>
      </c>
      <c r="IA274" s="792">
        <f t="shared" si="2632"/>
        <v>0</v>
      </c>
      <c r="IB274" s="792">
        <f t="shared" si="2633"/>
        <v>0</v>
      </c>
      <c r="IC274" s="792">
        <f t="shared" si="2634"/>
        <v>0</v>
      </c>
      <c r="ID274" s="792">
        <f t="shared" si="2635"/>
        <v>0</v>
      </c>
      <c r="IE274" s="792">
        <f t="shared" si="2636"/>
        <v>0</v>
      </c>
      <c r="IF274" s="792">
        <f t="shared" si="2637"/>
        <v>0</v>
      </c>
      <c r="IG274" s="792">
        <f t="shared" si="2638"/>
        <v>0</v>
      </c>
      <c r="IH274" s="792">
        <f t="shared" si="2639"/>
        <v>0</v>
      </c>
      <c r="II274" s="792">
        <f t="shared" si="2640"/>
        <v>0</v>
      </c>
      <c r="IJ274" s="792">
        <f t="shared" si="2641"/>
        <v>0</v>
      </c>
      <c r="IK274" s="792">
        <f t="shared" si="2642"/>
        <v>0</v>
      </c>
      <c r="IL274" s="792">
        <f t="shared" si="2643"/>
        <v>0</v>
      </c>
      <c r="IM274" s="792">
        <f t="shared" si="2644"/>
        <v>0</v>
      </c>
      <c r="IN274" s="792">
        <f t="shared" si="2645"/>
        <v>0</v>
      </c>
      <c r="IO274" s="792"/>
      <c r="IP274" s="792"/>
      <c r="IQ274" s="792"/>
      <c r="IR274" s="792"/>
      <c r="IS274" s="792">
        <f t="shared" si="2646"/>
        <v>114000000</v>
      </c>
      <c r="IT274" s="792">
        <f t="shared" si="2647"/>
        <v>135550000</v>
      </c>
      <c r="IU274" s="792">
        <f t="shared" si="2648"/>
        <v>134200388</v>
      </c>
      <c r="IV274" s="792">
        <f t="shared" si="2649"/>
        <v>134200388</v>
      </c>
      <c r="IW274" s="793">
        <f t="shared" si="2650"/>
        <v>0</v>
      </c>
    </row>
    <row r="275" spans="1:257" ht="24.75" customHeight="1" x14ac:dyDescent="0.2">
      <c r="A275" s="346"/>
      <c r="B275" s="346"/>
      <c r="C275" s="252">
        <v>60</v>
      </c>
      <c r="D275" s="253" t="s">
        <v>653</v>
      </c>
      <c r="E275" s="256"/>
      <c r="F275" s="256"/>
      <c r="G275" s="255"/>
      <c r="H275" s="255"/>
      <c r="I275" s="255"/>
      <c r="J275" s="255"/>
      <c r="K275" s="255"/>
      <c r="L275" s="255"/>
      <c r="M275" s="255"/>
      <c r="N275" s="255"/>
      <c r="O275" s="255"/>
      <c r="P275" s="255"/>
      <c r="Q275" s="255"/>
      <c r="R275" s="255"/>
      <c r="S275" s="255"/>
      <c r="T275" s="255"/>
      <c r="U275" s="255"/>
      <c r="V275" s="255"/>
      <c r="W275" s="255"/>
      <c r="X275" s="255"/>
      <c r="Y275" s="312"/>
      <c r="Z275" s="255"/>
      <c r="AA275" s="255"/>
      <c r="AB275" s="255"/>
      <c r="AC275" s="201">
        <f t="shared" ref="AC275:BL275" si="2651">SUM(AC276:AC278)</f>
        <v>0</v>
      </c>
      <c r="AD275" s="201">
        <f t="shared" si="2651"/>
        <v>0</v>
      </c>
      <c r="AE275" s="201">
        <f t="shared" si="2651"/>
        <v>0</v>
      </c>
      <c r="AF275" s="201">
        <f t="shared" si="2651"/>
        <v>0</v>
      </c>
      <c r="AG275" s="201">
        <f t="shared" si="2651"/>
        <v>0</v>
      </c>
      <c r="AH275" s="201">
        <f t="shared" si="2651"/>
        <v>0</v>
      </c>
      <c r="AI275" s="201">
        <f t="shared" si="2651"/>
        <v>0</v>
      </c>
      <c r="AJ275" s="201">
        <f t="shared" si="2651"/>
        <v>0</v>
      </c>
      <c r="AK275" s="201">
        <f t="shared" si="2651"/>
        <v>100000000</v>
      </c>
      <c r="AL275" s="201">
        <f t="shared" si="2651"/>
        <v>175000000</v>
      </c>
      <c r="AM275" s="201">
        <f t="shared" si="2651"/>
        <v>140428251</v>
      </c>
      <c r="AN275" s="201">
        <f t="shared" si="2651"/>
        <v>140428251</v>
      </c>
      <c r="AO275" s="201">
        <f t="shared" si="2651"/>
        <v>0</v>
      </c>
      <c r="AP275" s="201">
        <f t="shared" si="2651"/>
        <v>0</v>
      </c>
      <c r="AQ275" s="201">
        <f t="shared" si="2651"/>
        <v>0</v>
      </c>
      <c r="AR275" s="201">
        <f t="shared" si="2651"/>
        <v>0</v>
      </c>
      <c r="AS275" s="201">
        <f t="shared" si="2651"/>
        <v>0</v>
      </c>
      <c r="AT275" s="201">
        <f t="shared" si="2651"/>
        <v>0</v>
      </c>
      <c r="AU275" s="201">
        <f t="shared" si="2651"/>
        <v>0</v>
      </c>
      <c r="AV275" s="201">
        <f t="shared" si="2651"/>
        <v>0</v>
      </c>
      <c r="AW275" s="201">
        <f t="shared" si="2651"/>
        <v>0</v>
      </c>
      <c r="AX275" s="201">
        <f t="shared" si="2651"/>
        <v>0</v>
      </c>
      <c r="AY275" s="201">
        <f t="shared" si="2651"/>
        <v>0</v>
      </c>
      <c r="AZ275" s="201">
        <f t="shared" si="2651"/>
        <v>0</v>
      </c>
      <c r="BA275" s="201">
        <f t="shared" si="2651"/>
        <v>0</v>
      </c>
      <c r="BB275" s="201">
        <f t="shared" si="2651"/>
        <v>0</v>
      </c>
      <c r="BC275" s="201">
        <f t="shared" si="2651"/>
        <v>0</v>
      </c>
      <c r="BD275" s="201">
        <f t="shared" si="2651"/>
        <v>0</v>
      </c>
      <c r="BE275" s="201">
        <f t="shared" si="2651"/>
        <v>0</v>
      </c>
      <c r="BF275" s="201">
        <f t="shared" si="2651"/>
        <v>0</v>
      </c>
      <c r="BG275" s="201">
        <f t="shared" si="2651"/>
        <v>0</v>
      </c>
      <c r="BH275" s="201">
        <f t="shared" si="2651"/>
        <v>0</v>
      </c>
      <c r="BI275" s="201">
        <f t="shared" si="2651"/>
        <v>0</v>
      </c>
      <c r="BJ275" s="201">
        <f t="shared" si="2651"/>
        <v>0</v>
      </c>
      <c r="BK275" s="201">
        <f t="shared" si="2651"/>
        <v>0</v>
      </c>
      <c r="BL275" s="201">
        <f t="shared" si="2651"/>
        <v>0</v>
      </c>
      <c r="BM275" s="201">
        <f t="shared" ref="BM275:DX275" si="2652">SUM(BM276:BM278)</f>
        <v>100000000</v>
      </c>
      <c r="BN275" s="201">
        <f t="shared" si="2652"/>
        <v>175000000</v>
      </c>
      <c r="BO275" s="201">
        <f t="shared" si="2652"/>
        <v>140428251</v>
      </c>
      <c r="BP275" s="201">
        <f t="shared" si="2652"/>
        <v>140428251</v>
      </c>
      <c r="BQ275" s="201">
        <f t="shared" si="2652"/>
        <v>0</v>
      </c>
      <c r="BR275" s="201">
        <f t="shared" si="2652"/>
        <v>0</v>
      </c>
      <c r="BS275" s="201">
        <f t="shared" si="2652"/>
        <v>0</v>
      </c>
      <c r="BT275" s="201">
        <f t="shared" si="2652"/>
        <v>0</v>
      </c>
      <c r="BU275" s="201">
        <f t="shared" si="2652"/>
        <v>0</v>
      </c>
      <c r="BV275" s="201">
        <f t="shared" si="2652"/>
        <v>60000000</v>
      </c>
      <c r="BW275" s="201">
        <f t="shared" si="2652"/>
        <v>60000000</v>
      </c>
      <c r="BX275" s="201">
        <f t="shared" si="2652"/>
        <v>60000000</v>
      </c>
      <c r="BY275" s="201">
        <f t="shared" si="2652"/>
        <v>0</v>
      </c>
      <c r="BZ275" s="201">
        <f t="shared" si="2652"/>
        <v>100000000</v>
      </c>
      <c r="CA275" s="201">
        <f t="shared" si="2652"/>
        <v>100000000</v>
      </c>
      <c r="CB275" s="201">
        <f t="shared" si="2652"/>
        <v>91573916</v>
      </c>
      <c r="CC275" s="201">
        <f t="shared" si="2652"/>
        <v>88673906</v>
      </c>
      <c r="CD275" s="201">
        <f t="shared" si="2652"/>
        <v>0</v>
      </c>
      <c r="CE275" s="201">
        <f t="shared" si="2652"/>
        <v>0</v>
      </c>
      <c r="CF275" s="201">
        <f t="shared" si="2652"/>
        <v>0</v>
      </c>
      <c r="CG275" s="201">
        <f t="shared" si="2652"/>
        <v>0</v>
      </c>
      <c r="CH275" s="201">
        <f t="shared" si="2652"/>
        <v>0</v>
      </c>
      <c r="CI275" s="201">
        <f t="shared" si="2652"/>
        <v>0</v>
      </c>
      <c r="CJ275" s="201">
        <f t="shared" si="2652"/>
        <v>0</v>
      </c>
      <c r="CK275" s="201">
        <f t="shared" si="2652"/>
        <v>0</v>
      </c>
      <c r="CL275" s="201">
        <f t="shared" si="2652"/>
        <v>0</v>
      </c>
      <c r="CM275" s="201">
        <f t="shared" si="2652"/>
        <v>0</v>
      </c>
      <c r="CN275" s="201">
        <f t="shared" si="2652"/>
        <v>0</v>
      </c>
      <c r="CO275" s="201">
        <f t="shared" si="2652"/>
        <v>0</v>
      </c>
      <c r="CP275" s="201">
        <f t="shared" si="2652"/>
        <v>0</v>
      </c>
      <c r="CQ275" s="201">
        <f t="shared" si="2652"/>
        <v>0</v>
      </c>
      <c r="CR275" s="201">
        <f t="shared" si="2652"/>
        <v>0</v>
      </c>
      <c r="CS275" s="201">
        <f t="shared" si="2652"/>
        <v>0</v>
      </c>
      <c r="CT275" s="201">
        <f t="shared" si="2652"/>
        <v>0</v>
      </c>
      <c r="CU275" s="201">
        <f t="shared" si="2652"/>
        <v>0</v>
      </c>
      <c r="CV275" s="201">
        <f t="shared" si="2652"/>
        <v>0</v>
      </c>
      <c r="CW275" s="201">
        <f t="shared" si="2652"/>
        <v>0</v>
      </c>
      <c r="CX275" s="201">
        <f t="shared" si="2652"/>
        <v>0</v>
      </c>
      <c r="CY275" s="201">
        <f t="shared" si="2652"/>
        <v>0</v>
      </c>
      <c r="CZ275" s="201">
        <f t="shared" si="2652"/>
        <v>0</v>
      </c>
      <c r="DA275" s="201">
        <f t="shared" si="2652"/>
        <v>0</v>
      </c>
      <c r="DB275" s="201">
        <f t="shared" si="2652"/>
        <v>0</v>
      </c>
      <c r="DC275" s="201">
        <f t="shared" si="2652"/>
        <v>0</v>
      </c>
      <c r="DD275" s="201">
        <f t="shared" si="2652"/>
        <v>0</v>
      </c>
      <c r="DE275" s="201">
        <f t="shared" si="2652"/>
        <v>100000000</v>
      </c>
      <c r="DF275" s="201">
        <f t="shared" si="2652"/>
        <v>160000000</v>
      </c>
      <c r="DG275" s="201">
        <f t="shared" si="2652"/>
        <v>151573916</v>
      </c>
      <c r="DH275" s="201">
        <f t="shared" si="2652"/>
        <v>148673906</v>
      </c>
      <c r="DI275" s="201">
        <f t="shared" si="2652"/>
        <v>0</v>
      </c>
      <c r="DJ275" s="201">
        <f t="shared" si="2652"/>
        <v>0</v>
      </c>
      <c r="DK275" s="201">
        <f t="shared" si="2652"/>
        <v>0</v>
      </c>
      <c r="DL275" s="201">
        <f t="shared" si="2652"/>
        <v>0</v>
      </c>
      <c r="DM275" s="201">
        <f t="shared" si="2652"/>
        <v>0</v>
      </c>
      <c r="DN275" s="201">
        <f t="shared" si="2652"/>
        <v>0</v>
      </c>
      <c r="DO275" s="201">
        <f t="shared" si="2652"/>
        <v>0</v>
      </c>
      <c r="DP275" s="201">
        <f t="shared" si="2652"/>
        <v>0</v>
      </c>
      <c r="DQ275" s="201">
        <f t="shared" si="2652"/>
        <v>0</v>
      </c>
      <c r="DR275" s="201">
        <f t="shared" si="2652"/>
        <v>0</v>
      </c>
      <c r="DS275" s="201">
        <f t="shared" si="2652"/>
        <v>100000000</v>
      </c>
      <c r="DT275" s="201">
        <f t="shared" si="2652"/>
        <v>101000000</v>
      </c>
      <c r="DU275" s="201">
        <f t="shared" si="2652"/>
        <v>94754775.349999994</v>
      </c>
      <c r="DV275" s="201">
        <f t="shared" si="2652"/>
        <v>89101548</v>
      </c>
      <c r="DW275" s="201">
        <f t="shared" si="2652"/>
        <v>0</v>
      </c>
      <c r="DX275" s="201">
        <f t="shared" si="2652"/>
        <v>0</v>
      </c>
      <c r="DY275" s="201">
        <f t="shared" ref="DY275:EW275" si="2653">SUM(DY276:DY278)</f>
        <v>0</v>
      </c>
      <c r="DZ275" s="201">
        <f t="shared" si="2653"/>
        <v>0</v>
      </c>
      <c r="EA275" s="201">
        <f t="shared" si="2653"/>
        <v>0</v>
      </c>
      <c r="EB275" s="201">
        <f t="shared" si="2653"/>
        <v>0</v>
      </c>
      <c r="EC275" s="201">
        <f t="shared" si="2653"/>
        <v>0</v>
      </c>
      <c r="ED275" s="201">
        <f t="shared" si="2653"/>
        <v>0</v>
      </c>
      <c r="EE275" s="201">
        <f t="shared" si="2653"/>
        <v>0</v>
      </c>
      <c r="EF275" s="201">
        <f t="shared" si="2653"/>
        <v>0</v>
      </c>
      <c r="EG275" s="201">
        <f t="shared" si="2653"/>
        <v>0</v>
      </c>
      <c r="EH275" s="201">
        <f t="shared" si="2653"/>
        <v>0</v>
      </c>
      <c r="EI275" s="201">
        <f t="shared" si="2653"/>
        <v>0</v>
      </c>
      <c r="EJ275" s="201">
        <f t="shared" si="2653"/>
        <v>0</v>
      </c>
      <c r="EK275" s="201">
        <f t="shared" si="2653"/>
        <v>0</v>
      </c>
      <c r="EL275" s="201">
        <f t="shared" si="2653"/>
        <v>0</v>
      </c>
      <c r="EM275" s="201">
        <f t="shared" si="2653"/>
        <v>0</v>
      </c>
      <c r="EN275" s="201">
        <f t="shared" si="2653"/>
        <v>0</v>
      </c>
      <c r="EO275" s="201">
        <f t="shared" si="2653"/>
        <v>0</v>
      </c>
      <c r="EP275" s="201">
        <f t="shared" si="2653"/>
        <v>0</v>
      </c>
      <c r="EQ275" s="201">
        <f t="shared" si="2653"/>
        <v>0</v>
      </c>
      <c r="ER275" s="201">
        <f t="shared" si="2653"/>
        <v>0</v>
      </c>
      <c r="ES275" s="201">
        <f t="shared" si="2653"/>
        <v>0</v>
      </c>
      <c r="ET275" s="201">
        <f t="shared" si="2653"/>
        <v>0</v>
      </c>
      <c r="EU275" s="201">
        <f t="shared" si="2653"/>
        <v>0</v>
      </c>
      <c r="EV275" s="201">
        <f t="shared" si="2653"/>
        <v>0</v>
      </c>
      <c r="EW275" s="201">
        <f t="shared" si="2653"/>
        <v>100000000</v>
      </c>
      <c r="EX275" s="201">
        <f t="shared" ref="EX275:IW275" si="2654">SUM(EX276:EX278)</f>
        <v>101000000</v>
      </c>
      <c r="EY275" s="201">
        <f t="shared" si="2654"/>
        <v>94754775.349999994</v>
      </c>
      <c r="EZ275" s="201">
        <f t="shared" si="2654"/>
        <v>89101548</v>
      </c>
      <c r="FA275" s="201">
        <f t="shared" si="2654"/>
        <v>0</v>
      </c>
      <c r="FB275" s="201">
        <f t="shared" si="2654"/>
        <v>0</v>
      </c>
      <c r="FC275" s="201">
        <f t="shared" si="2654"/>
        <v>0</v>
      </c>
      <c r="FD275" s="201">
        <f t="shared" si="2654"/>
        <v>0</v>
      </c>
      <c r="FE275" s="201">
        <f t="shared" si="2654"/>
        <v>0</v>
      </c>
      <c r="FF275" s="201">
        <f t="shared" si="2654"/>
        <v>0</v>
      </c>
      <c r="FG275" s="201">
        <f t="shared" si="2654"/>
        <v>0</v>
      </c>
      <c r="FH275" s="201">
        <f t="shared" si="2654"/>
        <v>0</v>
      </c>
      <c r="FI275" s="201">
        <f t="shared" si="2654"/>
        <v>0</v>
      </c>
      <c r="FJ275" s="201">
        <f t="shared" si="2654"/>
        <v>0</v>
      </c>
      <c r="FK275" s="201">
        <f t="shared" si="2654"/>
        <v>0</v>
      </c>
      <c r="FL275" s="201">
        <f t="shared" si="2654"/>
        <v>100000000</v>
      </c>
      <c r="FM275" s="201">
        <f t="shared" si="2654"/>
        <v>120000000</v>
      </c>
      <c r="FN275" s="201">
        <f t="shared" si="2654"/>
        <v>100788817</v>
      </c>
      <c r="FO275" s="201">
        <f t="shared" si="2654"/>
        <v>100788817</v>
      </c>
      <c r="FP275" s="201">
        <f t="shared" si="2654"/>
        <v>4144109.3500000015</v>
      </c>
      <c r="FQ275" s="201">
        <f t="shared" si="2654"/>
        <v>0</v>
      </c>
      <c r="FR275" s="201">
        <f t="shared" si="2654"/>
        <v>0</v>
      </c>
      <c r="FS275" s="201">
        <f t="shared" si="2654"/>
        <v>0</v>
      </c>
      <c r="FT275" s="201">
        <f t="shared" si="2654"/>
        <v>0</v>
      </c>
      <c r="FU275" s="201">
        <f t="shared" si="2654"/>
        <v>0</v>
      </c>
      <c r="FV275" s="201">
        <f t="shared" si="2654"/>
        <v>0</v>
      </c>
      <c r="FW275" s="201">
        <f t="shared" si="2654"/>
        <v>0</v>
      </c>
      <c r="FX275" s="201">
        <f t="shared" si="2654"/>
        <v>0</v>
      </c>
      <c r="FY275" s="201">
        <f t="shared" si="2654"/>
        <v>0</v>
      </c>
      <c r="FZ275" s="201">
        <f t="shared" si="2654"/>
        <v>0</v>
      </c>
      <c r="GA275" s="201">
        <f t="shared" si="2654"/>
        <v>0</v>
      </c>
      <c r="GB275" s="201">
        <f t="shared" si="2654"/>
        <v>0</v>
      </c>
      <c r="GC275" s="201">
        <f t="shared" si="2654"/>
        <v>0</v>
      </c>
      <c r="GD275" s="201">
        <f t="shared" si="2654"/>
        <v>0</v>
      </c>
      <c r="GE275" s="201">
        <f t="shared" si="2654"/>
        <v>0</v>
      </c>
      <c r="GF275" s="201">
        <f t="shared" si="2654"/>
        <v>0</v>
      </c>
      <c r="GG275" s="201">
        <f t="shared" si="2654"/>
        <v>0</v>
      </c>
      <c r="GH275" s="201">
        <f t="shared" si="2654"/>
        <v>0</v>
      </c>
      <c r="GI275" s="201">
        <f t="shared" si="2654"/>
        <v>0</v>
      </c>
      <c r="GJ275" s="201">
        <f t="shared" si="2654"/>
        <v>0</v>
      </c>
      <c r="GK275" s="201">
        <f t="shared" si="2654"/>
        <v>0</v>
      </c>
      <c r="GL275" s="201">
        <f t="shared" si="2654"/>
        <v>0</v>
      </c>
      <c r="GM275" s="201">
        <f t="shared" si="2654"/>
        <v>0</v>
      </c>
      <c r="GN275" s="201">
        <f t="shared" si="2654"/>
        <v>0</v>
      </c>
      <c r="GO275" s="201">
        <f t="shared" si="2654"/>
        <v>0</v>
      </c>
      <c r="GP275" s="201">
        <f t="shared" si="2654"/>
        <v>0</v>
      </c>
      <c r="GQ275" s="201">
        <f t="shared" si="2654"/>
        <v>0</v>
      </c>
      <c r="GR275" s="201">
        <f t="shared" si="2654"/>
        <v>0</v>
      </c>
      <c r="GS275" s="201">
        <f t="shared" si="2654"/>
        <v>0</v>
      </c>
      <c r="GT275" s="201">
        <f t="shared" si="2654"/>
        <v>0</v>
      </c>
      <c r="GU275" s="201">
        <f t="shared" si="2654"/>
        <v>100000000</v>
      </c>
      <c r="GV275" s="201">
        <f t="shared" si="2654"/>
        <v>120000000</v>
      </c>
      <c r="GW275" s="201">
        <f t="shared" si="2654"/>
        <v>100788817</v>
      </c>
      <c r="GX275" s="201">
        <f t="shared" si="2654"/>
        <v>100788817</v>
      </c>
      <c r="GY275" s="971">
        <f t="shared" si="2654"/>
        <v>4144109.3500000015</v>
      </c>
      <c r="GZ275" s="201">
        <f t="shared" si="2654"/>
        <v>0</v>
      </c>
      <c r="HA275" s="201">
        <f t="shared" si="2654"/>
        <v>0</v>
      </c>
      <c r="HB275" s="201">
        <f t="shared" si="2654"/>
        <v>0</v>
      </c>
      <c r="HC275" s="201">
        <f t="shared" si="2654"/>
        <v>0</v>
      </c>
      <c r="HD275" s="201">
        <f t="shared" si="2654"/>
        <v>0</v>
      </c>
      <c r="HE275" s="201">
        <f t="shared" si="2654"/>
        <v>0</v>
      </c>
      <c r="HF275" s="201">
        <f t="shared" si="2654"/>
        <v>60000000</v>
      </c>
      <c r="HG275" s="201">
        <f t="shared" si="2654"/>
        <v>60000000</v>
      </c>
      <c r="HH275" s="201">
        <f t="shared" si="2654"/>
        <v>60000000</v>
      </c>
      <c r="HI275" s="201">
        <f t="shared" si="2654"/>
        <v>0</v>
      </c>
      <c r="HJ275" s="201">
        <f t="shared" si="2654"/>
        <v>400000000</v>
      </c>
      <c r="HK275" s="201">
        <f t="shared" si="2654"/>
        <v>496000000</v>
      </c>
      <c r="HL275" s="201">
        <f t="shared" si="2654"/>
        <v>427545759.35000002</v>
      </c>
      <c r="HM275" s="201">
        <f t="shared" si="2654"/>
        <v>418992522</v>
      </c>
      <c r="HN275" s="201">
        <f t="shared" si="2654"/>
        <v>4144109.3500000015</v>
      </c>
      <c r="HO275" s="201">
        <f t="shared" si="2654"/>
        <v>0</v>
      </c>
      <c r="HP275" s="201">
        <f t="shared" si="2654"/>
        <v>0</v>
      </c>
      <c r="HQ275" s="201">
        <f t="shared" si="2654"/>
        <v>0</v>
      </c>
      <c r="HR275" s="201">
        <f t="shared" si="2654"/>
        <v>0</v>
      </c>
      <c r="HS275" s="201">
        <f t="shared" si="2654"/>
        <v>0</v>
      </c>
      <c r="HT275" s="201">
        <f t="shared" si="2654"/>
        <v>0</v>
      </c>
      <c r="HU275" s="201">
        <f t="shared" si="2654"/>
        <v>0</v>
      </c>
      <c r="HV275" s="201">
        <f t="shared" si="2654"/>
        <v>0</v>
      </c>
      <c r="HW275" s="201">
        <f t="shared" si="2654"/>
        <v>0</v>
      </c>
      <c r="HX275" s="201">
        <f t="shared" si="2654"/>
        <v>0</v>
      </c>
      <c r="HY275" s="201">
        <f t="shared" si="2654"/>
        <v>0</v>
      </c>
      <c r="HZ275" s="201">
        <f t="shared" si="2654"/>
        <v>0</v>
      </c>
      <c r="IA275" s="201">
        <f t="shared" si="2654"/>
        <v>0</v>
      </c>
      <c r="IB275" s="201">
        <f t="shared" si="2654"/>
        <v>0</v>
      </c>
      <c r="IC275" s="201">
        <f t="shared" si="2654"/>
        <v>0</v>
      </c>
      <c r="ID275" s="201">
        <f t="shared" si="2654"/>
        <v>0</v>
      </c>
      <c r="IE275" s="201">
        <f t="shared" si="2654"/>
        <v>0</v>
      </c>
      <c r="IF275" s="201">
        <f t="shared" si="2654"/>
        <v>0</v>
      </c>
      <c r="IG275" s="201">
        <f t="shared" si="2654"/>
        <v>0</v>
      </c>
      <c r="IH275" s="201">
        <f t="shared" si="2654"/>
        <v>0</v>
      </c>
      <c r="II275" s="201">
        <f t="shared" si="2654"/>
        <v>0</v>
      </c>
      <c r="IJ275" s="201">
        <f t="shared" si="2654"/>
        <v>0</v>
      </c>
      <c r="IK275" s="201">
        <f t="shared" si="2654"/>
        <v>0</v>
      </c>
      <c r="IL275" s="201">
        <f t="shared" si="2654"/>
        <v>0</v>
      </c>
      <c r="IM275" s="201">
        <f t="shared" si="2654"/>
        <v>0</v>
      </c>
      <c r="IN275" s="201">
        <f t="shared" si="2654"/>
        <v>0</v>
      </c>
      <c r="IO275" s="201">
        <f t="shared" si="2654"/>
        <v>0</v>
      </c>
      <c r="IP275" s="201">
        <f t="shared" si="2654"/>
        <v>0</v>
      </c>
      <c r="IQ275" s="201">
        <f t="shared" si="2654"/>
        <v>0</v>
      </c>
      <c r="IR275" s="201">
        <f t="shared" si="2654"/>
        <v>0</v>
      </c>
      <c r="IS275" s="201">
        <f t="shared" si="2654"/>
        <v>400000000</v>
      </c>
      <c r="IT275" s="201">
        <f t="shared" si="2654"/>
        <v>556000000</v>
      </c>
      <c r="IU275" s="201">
        <f t="shared" si="2654"/>
        <v>487545759.35000002</v>
      </c>
      <c r="IV275" s="201">
        <f t="shared" si="2654"/>
        <v>478992522</v>
      </c>
      <c r="IW275" s="201">
        <f t="shared" si="2654"/>
        <v>4144109.3500000015</v>
      </c>
    </row>
    <row r="276" spans="1:257" ht="93.75" customHeight="1" x14ac:dyDescent="0.2">
      <c r="A276" s="346"/>
      <c r="B276" s="346"/>
      <c r="C276" s="264"/>
      <c r="D276" s="343"/>
      <c r="E276" s="343"/>
      <c r="F276" s="343"/>
      <c r="G276" s="273">
        <v>187</v>
      </c>
      <c r="H276" s="854" t="s">
        <v>654</v>
      </c>
      <c r="I276" s="282" t="s">
        <v>655</v>
      </c>
      <c r="J276" s="270" t="s">
        <v>636</v>
      </c>
      <c r="K276" s="270">
        <v>14</v>
      </c>
      <c r="L276" s="322" t="s">
        <v>58</v>
      </c>
      <c r="M276" s="299">
        <v>1</v>
      </c>
      <c r="N276" s="299">
        <v>1</v>
      </c>
      <c r="O276" s="267">
        <v>1</v>
      </c>
      <c r="P276" s="626">
        <v>0.6</v>
      </c>
      <c r="Q276" s="545">
        <v>1</v>
      </c>
      <c r="R276" s="275"/>
      <c r="S276" s="426">
        <v>1</v>
      </c>
      <c r="T276" s="299">
        <v>1</v>
      </c>
      <c r="U276" s="299"/>
      <c r="V276" s="426">
        <v>1</v>
      </c>
      <c r="W276" s="299">
        <v>1</v>
      </c>
      <c r="X276" s="322"/>
      <c r="Y276" s="756">
        <v>0.9</v>
      </c>
      <c r="Z276" s="521">
        <f>BM276/$BM$275</f>
        <v>0.24349999999999999</v>
      </c>
      <c r="AA276" s="272">
        <v>8</v>
      </c>
      <c r="AB276" s="271" t="s">
        <v>135</v>
      </c>
      <c r="AC276" s="46"/>
      <c r="AD276" s="47"/>
      <c r="AE276" s="48"/>
      <c r="AF276" s="48"/>
      <c r="AG276" s="46"/>
      <c r="AH276" s="47"/>
      <c r="AI276" s="47"/>
      <c r="AJ276" s="47"/>
      <c r="AK276" s="46">
        <v>24350000</v>
      </c>
      <c r="AL276" s="41">
        <v>45449950</v>
      </c>
      <c r="AM276" s="42">
        <v>16425926</v>
      </c>
      <c r="AN276" s="42">
        <v>16425926</v>
      </c>
      <c r="AO276" s="46"/>
      <c r="AP276" s="47"/>
      <c r="AQ276" s="47"/>
      <c r="AR276" s="47"/>
      <c r="AS276" s="46"/>
      <c r="AT276" s="47"/>
      <c r="AU276" s="48"/>
      <c r="AV276" s="48"/>
      <c r="AW276" s="46"/>
      <c r="AX276" s="47"/>
      <c r="AY276" s="47"/>
      <c r="AZ276" s="47"/>
      <c r="BA276" s="46"/>
      <c r="BB276" s="47"/>
      <c r="BC276" s="47"/>
      <c r="BD276" s="47"/>
      <c r="BE276" s="46"/>
      <c r="BF276" s="47"/>
      <c r="BG276" s="48"/>
      <c r="BH276" s="48"/>
      <c r="BI276" s="46"/>
      <c r="BJ276" s="47"/>
      <c r="BK276" s="47"/>
      <c r="BL276" s="47"/>
      <c r="BM276" s="40">
        <f>+AC276+AG276+AK276+AO276+AS276+AW276+BA276+BE276+BI276</f>
        <v>24350000</v>
      </c>
      <c r="BN276" s="41">
        <f t="shared" ref="BN276:BP278" si="2655">AD276+AH276+AL276+AP276+AT276+AX276+BB276+BF276+BJ276</f>
        <v>45449950</v>
      </c>
      <c r="BO276" s="41">
        <f t="shared" si="2655"/>
        <v>16425926</v>
      </c>
      <c r="BP276" s="41">
        <f t="shared" si="2655"/>
        <v>16425926</v>
      </c>
      <c r="BQ276" s="87"/>
      <c r="BR276" s="87"/>
      <c r="BS276" s="87"/>
      <c r="BT276" s="87"/>
      <c r="BU276" s="87"/>
      <c r="BV276" s="87"/>
      <c r="BW276" s="87"/>
      <c r="BX276" s="87"/>
      <c r="BY276" s="87"/>
      <c r="BZ276" s="87">
        <v>24350000</v>
      </c>
      <c r="CA276" s="87">
        <v>24350000</v>
      </c>
      <c r="CB276" s="87">
        <v>21417000</v>
      </c>
      <c r="CC276" s="87">
        <v>18516990</v>
      </c>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2">
        <f t="shared" ref="DE276:DH278" si="2656">BQ276+BU276+BZ276+CE276+CI276+CM276+CQ276+CV276+DA276</f>
        <v>24350000</v>
      </c>
      <c r="DF276" s="102">
        <f t="shared" si="2656"/>
        <v>24350000</v>
      </c>
      <c r="DG276" s="102">
        <f t="shared" si="2656"/>
        <v>21417000</v>
      </c>
      <c r="DH276" s="102">
        <f t="shared" si="2656"/>
        <v>18516990</v>
      </c>
      <c r="DI276" s="102"/>
      <c r="DJ276" s="87"/>
      <c r="DK276" s="86"/>
      <c r="DL276" s="87"/>
      <c r="DM276" s="87"/>
      <c r="DN276" s="87"/>
      <c r="DO276" s="87"/>
      <c r="DP276" s="87"/>
      <c r="DQ276" s="87"/>
      <c r="DR276" s="87"/>
      <c r="DS276" s="87">
        <v>24350000</v>
      </c>
      <c r="DT276" s="87">
        <v>25000000</v>
      </c>
      <c r="DU276" s="87">
        <v>23933333</v>
      </c>
      <c r="DV276" s="87">
        <v>20933333</v>
      </c>
      <c r="DW276" s="87"/>
      <c r="DX276" s="87"/>
      <c r="DY276" s="87"/>
      <c r="DZ276" s="87"/>
      <c r="EA276" s="87"/>
      <c r="EB276" s="87"/>
      <c r="EC276" s="87"/>
      <c r="ED276" s="87"/>
      <c r="EE276" s="87"/>
      <c r="EF276" s="87"/>
      <c r="EG276" s="87"/>
      <c r="EH276" s="87"/>
      <c r="EI276" s="87"/>
      <c r="EJ276" s="87"/>
      <c r="EK276" s="87"/>
      <c r="EL276" s="87"/>
      <c r="EM276" s="87"/>
      <c r="EN276" s="87"/>
      <c r="EO276" s="87"/>
      <c r="EP276" s="87"/>
      <c r="EQ276" s="87"/>
      <c r="ER276" s="87"/>
      <c r="ES276" s="87"/>
      <c r="ET276" s="87"/>
      <c r="EU276" s="87"/>
      <c r="EV276" s="87"/>
      <c r="EW276" s="82">
        <f t="shared" ref="EW276:EX278" si="2657">DJ276+DN276+DS276+DX276+EB276+EF276+EJ276+EN276+ES276</f>
        <v>24350000</v>
      </c>
      <c r="EX276" s="90">
        <f t="shared" si="2657"/>
        <v>25000000</v>
      </c>
      <c r="EY276" s="90">
        <f t="shared" ref="EY276:EZ278" si="2658">DL276+DP276+DU276+DZ276+ED276+EH276+EL276+EP276+EU276</f>
        <v>23933333</v>
      </c>
      <c r="EZ276" s="90">
        <f t="shared" si="2658"/>
        <v>20933333</v>
      </c>
      <c r="FA276" s="173"/>
      <c r="FB276" s="87"/>
      <c r="FC276" s="88"/>
      <c r="FD276" s="88"/>
      <c r="FE276" s="88"/>
      <c r="FF276" s="133"/>
      <c r="FG276" s="87"/>
      <c r="FH276" s="87"/>
      <c r="FI276" s="87"/>
      <c r="FJ276" s="87"/>
      <c r="FK276" s="87"/>
      <c r="FL276" s="87">
        <v>24350000</v>
      </c>
      <c r="FM276" s="87">
        <v>32000000</v>
      </c>
      <c r="FN276" s="87">
        <v>28437950</v>
      </c>
      <c r="FO276" s="87">
        <v>28437950</v>
      </c>
      <c r="FP276" s="87">
        <v>3000000</v>
      </c>
      <c r="FQ276" s="87"/>
      <c r="FR276" s="87"/>
      <c r="FS276" s="87"/>
      <c r="FT276" s="87"/>
      <c r="FU276" s="87"/>
      <c r="FV276" s="87"/>
      <c r="FW276" s="87"/>
      <c r="FX276" s="87"/>
      <c r="FY276" s="87"/>
      <c r="FZ276" s="87"/>
      <c r="GA276" s="87"/>
      <c r="GB276" s="87"/>
      <c r="GC276" s="87"/>
      <c r="GD276" s="87"/>
      <c r="GE276" s="87"/>
      <c r="GF276" s="87"/>
      <c r="GG276" s="87"/>
      <c r="GH276" s="87"/>
      <c r="GI276" s="87"/>
      <c r="GJ276" s="87"/>
      <c r="GK276" s="87"/>
      <c r="GL276" s="87"/>
      <c r="GM276" s="87"/>
      <c r="GN276" s="87"/>
      <c r="GO276" s="87"/>
      <c r="GP276" s="87"/>
      <c r="GQ276" s="87"/>
      <c r="GR276" s="87"/>
      <c r="GS276" s="87"/>
      <c r="GT276" s="87"/>
      <c r="GU276" s="82">
        <f>FB276+FG276+FL276+FQ276+FV276+GA276+GF276+GK276+GP276</f>
        <v>24350000</v>
      </c>
      <c r="GV276" s="82">
        <f t="shared" ref="GV276:GY278" si="2659">GQ276+GL276+GG276+GB276+FW276+FR276+FM276+FH276+FC276</f>
        <v>32000000</v>
      </c>
      <c r="GW276" s="82">
        <f t="shared" si="2659"/>
        <v>28437950</v>
      </c>
      <c r="GX276" s="82">
        <f t="shared" si="2659"/>
        <v>28437950</v>
      </c>
      <c r="GY276" s="792">
        <f t="shared" si="2659"/>
        <v>3000000</v>
      </c>
      <c r="GZ276" s="792">
        <f t="shared" ref="GZ276:GZ278" si="2660">AC276+BQ276+DJ276+FB276</f>
        <v>0</v>
      </c>
      <c r="HA276" s="792">
        <f t="shared" ref="HA276:HA278" si="2661">AD276+BR276+DK276+FC276</f>
        <v>0</v>
      </c>
      <c r="HB276" s="792">
        <f t="shared" ref="HB276:HB278" si="2662">AE276+BS276+DL276+FD276</f>
        <v>0</v>
      </c>
      <c r="HC276" s="792">
        <f t="shared" ref="HC276:HC278" si="2663">AF276+BT276+DM276+FE276</f>
        <v>0</v>
      </c>
      <c r="HD276" s="792">
        <f t="shared" ref="HD276:HD278" si="2664">FF276</f>
        <v>0</v>
      </c>
      <c r="HE276" s="792">
        <f t="shared" ref="HE276:HE278" si="2665">AG276+BU276+DN276+FG276</f>
        <v>0</v>
      </c>
      <c r="HF276" s="792">
        <f t="shared" ref="HF276:HF278" si="2666">AH276+BV276+DO276+FH276</f>
        <v>0</v>
      </c>
      <c r="HG276" s="792">
        <f t="shared" ref="HG276:HG278" si="2667">AI276+BW276+DP276+FI276</f>
        <v>0</v>
      </c>
      <c r="HH276" s="792">
        <f t="shared" ref="HH276:HH278" si="2668">AJ276+BX276+DQ276+FJ276</f>
        <v>0</v>
      </c>
      <c r="HI276" s="792">
        <f t="shared" ref="HI276:HI278" si="2669">BY276+DR276+FK276</f>
        <v>0</v>
      </c>
      <c r="HJ276" s="792">
        <f t="shared" ref="HJ276:HJ278" si="2670">AK276+BZ276+DS276+FL276</f>
        <v>97400000</v>
      </c>
      <c r="HK276" s="792">
        <f t="shared" ref="HK276:HK278" si="2671">AL276+CA276+DT276+FM276</f>
        <v>126799950</v>
      </c>
      <c r="HL276" s="792">
        <f t="shared" ref="HL276:HL278" si="2672">AM276+CB276+DU276+FN276</f>
        <v>90214209</v>
      </c>
      <c r="HM276" s="792">
        <f t="shared" ref="HM276:HM278" si="2673">AN276+CC276+DV276+FO276</f>
        <v>84314199</v>
      </c>
      <c r="HN276" s="792">
        <f t="shared" ref="HN276:HN278" si="2674">CD276+DW276+FP276</f>
        <v>3000000</v>
      </c>
      <c r="HO276" s="792">
        <f t="shared" ref="HO276:HO278" si="2675">AO276+CE276+DX276+FQ276</f>
        <v>0</v>
      </c>
      <c r="HP276" s="792">
        <f t="shared" ref="HP276:HP278" si="2676">AP276+CF276+DY276+FR276</f>
        <v>0</v>
      </c>
      <c r="HQ276" s="792">
        <f t="shared" ref="HQ276:HQ278" si="2677">AQ276+CG276+DZ276+FS276</f>
        <v>0</v>
      </c>
      <c r="HR276" s="792">
        <f t="shared" ref="HR276:HR278" si="2678">AR276+CH276+EA276+FT276</f>
        <v>0</v>
      </c>
      <c r="HS276" s="792">
        <f t="shared" ref="HS276:HS278" si="2679">FU276</f>
        <v>0</v>
      </c>
      <c r="HT276" s="792">
        <f t="shared" ref="HT276:HT278" si="2680">AS276+CI276+EB276+FV276</f>
        <v>0</v>
      </c>
      <c r="HU276" s="792">
        <f t="shared" ref="HU276:HU278" si="2681">AT276+CJ276+EC276+FW276</f>
        <v>0</v>
      </c>
      <c r="HV276" s="792">
        <f t="shared" ref="HV276:HV278" si="2682">AU276+CK276+ED276+FX276</f>
        <v>0</v>
      </c>
      <c r="HW276" s="792">
        <f t="shared" ref="HW276:HW278" si="2683">AV276+CL276+EE276+FY276</f>
        <v>0</v>
      </c>
      <c r="HX276" s="792">
        <f t="shared" ref="HX276:HX278" si="2684">FZ276</f>
        <v>0</v>
      </c>
      <c r="HY276" s="792">
        <f t="shared" ref="HY276:HY278" si="2685">AW276+CM276+EF276+GA276</f>
        <v>0</v>
      </c>
      <c r="HZ276" s="792">
        <f t="shared" ref="HZ276:HZ278" si="2686">AX276+CN276+EG276+GB276</f>
        <v>0</v>
      </c>
      <c r="IA276" s="792">
        <f t="shared" ref="IA276:IA278" si="2687">AY276+CO276+EH276+GC276</f>
        <v>0</v>
      </c>
      <c r="IB276" s="792">
        <f t="shared" ref="IB276:IB278" si="2688">AZ276+CP276+EI276+GD276</f>
        <v>0</v>
      </c>
      <c r="IC276" s="792">
        <f t="shared" ref="IC276:IC278" si="2689">GE276</f>
        <v>0</v>
      </c>
      <c r="ID276" s="792">
        <f t="shared" ref="ID276:ID278" si="2690">BA276+CQ276+EJ276+GF276</f>
        <v>0</v>
      </c>
      <c r="IE276" s="792">
        <f t="shared" ref="IE276:IE278" si="2691">BB276+CR276+EK276+GG276</f>
        <v>0</v>
      </c>
      <c r="IF276" s="792">
        <f t="shared" ref="IF276:IF278" si="2692">BC276+CS276+EL276+GH276</f>
        <v>0</v>
      </c>
      <c r="IG276" s="792">
        <f t="shared" ref="IG276:IG278" si="2693">BD276+CT276+EM276+GI276</f>
        <v>0</v>
      </c>
      <c r="IH276" s="792">
        <f t="shared" ref="IH276:IH278" si="2694">CU276+GJ276</f>
        <v>0</v>
      </c>
      <c r="II276" s="792">
        <f t="shared" ref="II276:II278" si="2695">BE276+CV276+EN276+GK276</f>
        <v>0</v>
      </c>
      <c r="IJ276" s="792">
        <f t="shared" ref="IJ276:IJ278" si="2696">BF276+CW276+EO276+GL276</f>
        <v>0</v>
      </c>
      <c r="IK276" s="792">
        <f t="shared" ref="IK276:IK278" si="2697">BG276+CX276+EP276+GM276</f>
        <v>0</v>
      </c>
      <c r="IL276" s="792">
        <f t="shared" ref="IL276:IL278" si="2698">BH276+CY276+EQ276+GM276</f>
        <v>0</v>
      </c>
      <c r="IM276" s="792">
        <f t="shared" ref="IM276:IM278" si="2699">CZ276+ER276+GO276</f>
        <v>0</v>
      </c>
      <c r="IN276" s="792">
        <f t="shared" ref="IN276:IN278" si="2700">BI276+DA276+ES276+GP276</f>
        <v>0</v>
      </c>
      <c r="IO276" s="792"/>
      <c r="IP276" s="792"/>
      <c r="IQ276" s="792"/>
      <c r="IR276" s="792"/>
      <c r="IS276" s="792">
        <f t="shared" ref="IS276:IS278" si="2701">GZ276+HE276+HJ276+HO276+HT276+HY276+ID276+II276+IN276</f>
        <v>97400000</v>
      </c>
      <c r="IT276" s="792">
        <f t="shared" ref="IT276:IT278" si="2702">HA276+HF276+HK276+HP276+HU276+HZ276+IE276+IJ276+IO276</f>
        <v>126799950</v>
      </c>
      <c r="IU276" s="792">
        <f t="shared" ref="IU276:IU278" si="2703">HB276+HG276+HL276+HQ276+HV276+IA276+IF276+IK276+IP276</f>
        <v>90214209</v>
      </c>
      <c r="IV276" s="792">
        <f t="shared" ref="IV276:IV278" si="2704">HC276+HH276+HM276+HR276+HW276+IB276+IG276+IL276+IQ276</f>
        <v>84314199</v>
      </c>
      <c r="IW276" s="793">
        <f t="shared" ref="IW276:IW278" si="2705">HD276+HI276+HN276+HS276+HX276+IC276+IH276+IM276+IR276</f>
        <v>3000000</v>
      </c>
    </row>
    <row r="277" spans="1:257" ht="93.75" customHeight="1" x14ac:dyDescent="0.2">
      <c r="A277" s="346"/>
      <c r="B277" s="346"/>
      <c r="C277" s="353">
        <v>32</v>
      </c>
      <c r="D277" s="476" t="s">
        <v>656</v>
      </c>
      <c r="E277" s="365" t="s">
        <v>251</v>
      </c>
      <c r="F277" s="365" t="s">
        <v>252</v>
      </c>
      <c r="G277" s="273">
        <v>188</v>
      </c>
      <c r="H277" s="854" t="s">
        <v>657</v>
      </c>
      <c r="I277" s="282" t="s">
        <v>658</v>
      </c>
      <c r="J277" s="270" t="s">
        <v>636</v>
      </c>
      <c r="K277" s="270">
        <v>14</v>
      </c>
      <c r="L277" s="322" t="s">
        <v>58</v>
      </c>
      <c r="M277" s="299" t="s">
        <v>53</v>
      </c>
      <c r="N277" s="299">
        <v>2</v>
      </c>
      <c r="O277" s="267">
        <v>2</v>
      </c>
      <c r="P277" s="432">
        <v>2</v>
      </c>
      <c r="Q277" s="545">
        <v>2</v>
      </c>
      <c r="R277" s="275"/>
      <c r="S277" s="426">
        <v>2</v>
      </c>
      <c r="T277" s="299">
        <v>2</v>
      </c>
      <c r="U277" s="299"/>
      <c r="V277" s="426">
        <v>2</v>
      </c>
      <c r="W277" s="299">
        <v>2</v>
      </c>
      <c r="X277" s="322"/>
      <c r="Y277" s="756">
        <v>1.9</v>
      </c>
      <c r="Z277" s="521">
        <f>BM277/$BM$275</f>
        <v>0.3165</v>
      </c>
      <c r="AA277" s="272">
        <v>16</v>
      </c>
      <c r="AB277" s="271" t="s">
        <v>376</v>
      </c>
      <c r="AC277" s="46"/>
      <c r="AD277" s="47"/>
      <c r="AE277" s="48"/>
      <c r="AF277" s="48"/>
      <c r="AG277" s="46"/>
      <c r="AH277" s="47"/>
      <c r="AI277" s="47"/>
      <c r="AJ277" s="47"/>
      <c r="AK277" s="46">
        <f>25000000+6650000</f>
        <v>31650000</v>
      </c>
      <c r="AL277" s="47">
        <v>48800050</v>
      </c>
      <c r="AM277" s="42">
        <v>43252325</v>
      </c>
      <c r="AN277" s="42">
        <v>43252325</v>
      </c>
      <c r="AO277" s="46"/>
      <c r="AP277" s="47"/>
      <c r="AQ277" s="47"/>
      <c r="AR277" s="47"/>
      <c r="AS277" s="46"/>
      <c r="AT277" s="47"/>
      <c r="AU277" s="48"/>
      <c r="AV277" s="48"/>
      <c r="AW277" s="46"/>
      <c r="AX277" s="47"/>
      <c r="AY277" s="47"/>
      <c r="AZ277" s="47"/>
      <c r="BA277" s="46"/>
      <c r="BB277" s="47"/>
      <c r="BC277" s="47"/>
      <c r="BD277" s="47"/>
      <c r="BE277" s="46"/>
      <c r="BF277" s="47"/>
      <c r="BG277" s="48"/>
      <c r="BH277" s="48"/>
      <c r="BI277" s="46"/>
      <c r="BJ277" s="47"/>
      <c r="BK277" s="47"/>
      <c r="BL277" s="47"/>
      <c r="BM277" s="40">
        <f>+AC277+AG277+AK277+AO277+AS277+AW277+BA277+BE277+BI277</f>
        <v>31650000</v>
      </c>
      <c r="BN277" s="41">
        <f t="shared" si="2655"/>
        <v>48800050</v>
      </c>
      <c r="BO277" s="41">
        <f t="shared" si="2655"/>
        <v>43252325</v>
      </c>
      <c r="BP277" s="41">
        <f t="shared" si="2655"/>
        <v>43252325</v>
      </c>
      <c r="BQ277" s="87"/>
      <c r="BR277" s="87"/>
      <c r="BS277" s="87"/>
      <c r="BT277" s="87"/>
      <c r="BU277" s="87"/>
      <c r="BV277" s="87"/>
      <c r="BW277" s="87"/>
      <c r="BX277" s="87"/>
      <c r="BY277" s="87"/>
      <c r="BZ277" s="87">
        <v>31650000</v>
      </c>
      <c r="CA277" s="87">
        <v>31650000</v>
      </c>
      <c r="CB277" s="87">
        <v>26810000</v>
      </c>
      <c r="CC277" s="87">
        <v>26810000</v>
      </c>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2">
        <f t="shared" si="2656"/>
        <v>31650000</v>
      </c>
      <c r="DF277" s="102">
        <f t="shared" si="2656"/>
        <v>31650000</v>
      </c>
      <c r="DG277" s="102">
        <f t="shared" si="2656"/>
        <v>26810000</v>
      </c>
      <c r="DH277" s="102">
        <f t="shared" si="2656"/>
        <v>26810000</v>
      </c>
      <c r="DI277" s="102"/>
      <c r="DJ277" s="87"/>
      <c r="DK277" s="86"/>
      <c r="DL277" s="87"/>
      <c r="DM277" s="87"/>
      <c r="DN277" s="87"/>
      <c r="DO277" s="87"/>
      <c r="DP277" s="87"/>
      <c r="DQ277" s="87"/>
      <c r="DR277" s="87"/>
      <c r="DS277" s="87">
        <v>31650000</v>
      </c>
      <c r="DT277" s="87">
        <v>38000000</v>
      </c>
      <c r="DU277" s="87">
        <v>35101442.350000001</v>
      </c>
      <c r="DV277" s="87">
        <v>33957333</v>
      </c>
      <c r="DW277" s="87"/>
      <c r="DX277" s="87"/>
      <c r="DY277" s="87"/>
      <c r="DZ277" s="87"/>
      <c r="EA277" s="87"/>
      <c r="EB277" s="87"/>
      <c r="EC277" s="87"/>
      <c r="ED277" s="87"/>
      <c r="EE277" s="87"/>
      <c r="EF277" s="87"/>
      <c r="EG277" s="87"/>
      <c r="EH277" s="87"/>
      <c r="EI277" s="87"/>
      <c r="EJ277" s="87"/>
      <c r="EK277" s="87"/>
      <c r="EL277" s="87"/>
      <c r="EM277" s="87"/>
      <c r="EN277" s="87"/>
      <c r="EO277" s="87"/>
      <c r="EP277" s="87"/>
      <c r="EQ277" s="87"/>
      <c r="ER277" s="87"/>
      <c r="ES277" s="87"/>
      <c r="ET277" s="87"/>
      <c r="EU277" s="87"/>
      <c r="EV277" s="87"/>
      <c r="EW277" s="82">
        <f t="shared" si="2657"/>
        <v>31650000</v>
      </c>
      <c r="EX277" s="90">
        <f t="shared" si="2657"/>
        <v>38000000</v>
      </c>
      <c r="EY277" s="90">
        <f t="shared" si="2658"/>
        <v>35101442.350000001</v>
      </c>
      <c r="EZ277" s="90">
        <f t="shared" si="2658"/>
        <v>33957333</v>
      </c>
      <c r="FA277" s="173"/>
      <c r="FB277" s="87"/>
      <c r="FC277" s="88"/>
      <c r="FD277" s="88"/>
      <c r="FE277" s="88"/>
      <c r="FF277" s="133"/>
      <c r="FG277" s="87"/>
      <c r="FH277" s="87"/>
      <c r="FI277" s="87"/>
      <c r="FJ277" s="87"/>
      <c r="FK277" s="87"/>
      <c r="FL277" s="87">
        <v>44000000</v>
      </c>
      <c r="FM277" s="87">
        <v>48000000</v>
      </c>
      <c r="FN277" s="87">
        <v>44667600</v>
      </c>
      <c r="FO277" s="87">
        <v>44667600</v>
      </c>
      <c r="FP277" s="87">
        <v>1144109.3500000015</v>
      </c>
      <c r="FQ277" s="87"/>
      <c r="FR277" s="87"/>
      <c r="FS277" s="87"/>
      <c r="FT277" s="87"/>
      <c r="FU277" s="87"/>
      <c r="FV277" s="87"/>
      <c r="FW277" s="87"/>
      <c r="FX277" s="87"/>
      <c r="FY277" s="87"/>
      <c r="FZ277" s="87"/>
      <c r="GA277" s="87"/>
      <c r="GB277" s="87"/>
      <c r="GC277" s="87"/>
      <c r="GD277" s="87"/>
      <c r="GE277" s="87"/>
      <c r="GF277" s="87"/>
      <c r="GG277" s="87"/>
      <c r="GH277" s="87"/>
      <c r="GI277" s="87"/>
      <c r="GJ277" s="87"/>
      <c r="GK277" s="87"/>
      <c r="GL277" s="87"/>
      <c r="GM277" s="87"/>
      <c r="GN277" s="87"/>
      <c r="GO277" s="87"/>
      <c r="GP277" s="87"/>
      <c r="GQ277" s="87"/>
      <c r="GR277" s="87"/>
      <c r="GS277" s="87"/>
      <c r="GT277" s="87"/>
      <c r="GU277" s="82">
        <f>FB277+FG277+FL277+FQ277+FV277+GA277+GF277+GK277+GP277</f>
        <v>44000000</v>
      </c>
      <c r="GV277" s="82">
        <f t="shared" si="2659"/>
        <v>48000000</v>
      </c>
      <c r="GW277" s="82">
        <f t="shared" si="2659"/>
        <v>44667600</v>
      </c>
      <c r="GX277" s="82">
        <f t="shared" si="2659"/>
        <v>44667600</v>
      </c>
      <c r="GY277" s="792">
        <f t="shared" si="2659"/>
        <v>1144109.3500000015</v>
      </c>
      <c r="GZ277" s="792">
        <f t="shared" si="2660"/>
        <v>0</v>
      </c>
      <c r="HA277" s="792">
        <f t="shared" si="2661"/>
        <v>0</v>
      </c>
      <c r="HB277" s="792">
        <f t="shared" si="2662"/>
        <v>0</v>
      </c>
      <c r="HC277" s="792">
        <f t="shared" si="2663"/>
        <v>0</v>
      </c>
      <c r="HD277" s="792">
        <f t="shared" si="2664"/>
        <v>0</v>
      </c>
      <c r="HE277" s="792">
        <f t="shared" si="2665"/>
        <v>0</v>
      </c>
      <c r="HF277" s="792">
        <f t="shared" si="2666"/>
        <v>0</v>
      </c>
      <c r="HG277" s="792">
        <f t="shared" si="2667"/>
        <v>0</v>
      </c>
      <c r="HH277" s="792">
        <f t="shared" si="2668"/>
        <v>0</v>
      </c>
      <c r="HI277" s="792">
        <f t="shared" si="2669"/>
        <v>0</v>
      </c>
      <c r="HJ277" s="792">
        <f t="shared" si="2670"/>
        <v>138950000</v>
      </c>
      <c r="HK277" s="792">
        <f t="shared" si="2671"/>
        <v>166450050</v>
      </c>
      <c r="HL277" s="792">
        <f t="shared" si="2672"/>
        <v>149831367.34999999</v>
      </c>
      <c r="HM277" s="792">
        <f t="shared" si="2673"/>
        <v>148687258</v>
      </c>
      <c r="HN277" s="792">
        <f t="shared" si="2674"/>
        <v>1144109.3500000015</v>
      </c>
      <c r="HO277" s="792">
        <f t="shared" si="2675"/>
        <v>0</v>
      </c>
      <c r="HP277" s="792">
        <f t="shared" si="2676"/>
        <v>0</v>
      </c>
      <c r="HQ277" s="792">
        <f t="shared" si="2677"/>
        <v>0</v>
      </c>
      <c r="HR277" s="792">
        <f t="shared" si="2678"/>
        <v>0</v>
      </c>
      <c r="HS277" s="792">
        <f t="shared" si="2679"/>
        <v>0</v>
      </c>
      <c r="HT277" s="792">
        <f t="shared" si="2680"/>
        <v>0</v>
      </c>
      <c r="HU277" s="792">
        <f t="shared" si="2681"/>
        <v>0</v>
      </c>
      <c r="HV277" s="792">
        <f t="shared" si="2682"/>
        <v>0</v>
      </c>
      <c r="HW277" s="792">
        <f t="shared" si="2683"/>
        <v>0</v>
      </c>
      <c r="HX277" s="792">
        <f t="shared" si="2684"/>
        <v>0</v>
      </c>
      <c r="HY277" s="792">
        <f t="shared" si="2685"/>
        <v>0</v>
      </c>
      <c r="HZ277" s="792">
        <f t="shared" si="2686"/>
        <v>0</v>
      </c>
      <c r="IA277" s="792">
        <f t="shared" si="2687"/>
        <v>0</v>
      </c>
      <c r="IB277" s="792">
        <f t="shared" si="2688"/>
        <v>0</v>
      </c>
      <c r="IC277" s="792">
        <f t="shared" si="2689"/>
        <v>0</v>
      </c>
      <c r="ID277" s="792">
        <f t="shared" si="2690"/>
        <v>0</v>
      </c>
      <c r="IE277" s="792">
        <f t="shared" si="2691"/>
        <v>0</v>
      </c>
      <c r="IF277" s="792">
        <f t="shared" si="2692"/>
        <v>0</v>
      </c>
      <c r="IG277" s="792">
        <f t="shared" si="2693"/>
        <v>0</v>
      </c>
      <c r="IH277" s="792">
        <f t="shared" si="2694"/>
        <v>0</v>
      </c>
      <c r="II277" s="792">
        <f t="shared" si="2695"/>
        <v>0</v>
      </c>
      <c r="IJ277" s="792">
        <f t="shared" si="2696"/>
        <v>0</v>
      </c>
      <c r="IK277" s="792">
        <f t="shared" si="2697"/>
        <v>0</v>
      </c>
      <c r="IL277" s="792">
        <f t="shared" si="2698"/>
        <v>0</v>
      </c>
      <c r="IM277" s="792">
        <f t="shared" si="2699"/>
        <v>0</v>
      </c>
      <c r="IN277" s="792">
        <f t="shared" si="2700"/>
        <v>0</v>
      </c>
      <c r="IO277" s="792"/>
      <c r="IP277" s="792"/>
      <c r="IQ277" s="792"/>
      <c r="IR277" s="792"/>
      <c r="IS277" s="792">
        <f t="shared" si="2701"/>
        <v>138950000</v>
      </c>
      <c r="IT277" s="792">
        <f t="shared" si="2702"/>
        <v>166450050</v>
      </c>
      <c r="IU277" s="792">
        <f t="shared" si="2703"/>
        <v>149831367.34999999</v>
      </c>
      <c r="IV277" s="792">
        <f t="shared" si="2704"/>
        <v>148687258</v>
      </c>
      <c r="IW277" s="793">
        <f t="shared" si="2705"/>
        <v>1144109.3500000015</v>
      </c>
    </row>
    <row r="278" spans="1:257" ht="93.75" customHeight="1" x14ac:dyDescent="0.2">
      <c r="A278" s="346"/>
      <c r="B278" s="346"/>
      <c r="C278" s="284"/>
      <c r="D278" s="293"/>
      <c r="E278" s="295"/>
      <c r="F278" s="295"/>
      <c r="G278" s="273">
        <v>189</v>
      </c>
      <c r="H278" s="854" t="s">
        <v>659</v>
      </c>
      <c r="I278" s="282" t="s">
        <v>660</v>
      </c>
      <c r="J278" s="270" t="s">
        <v>636</v>
      </c>
      <c r="K278" s="270">
        <v>14</v>
      </c>
      <c r="L278" s="322" t="s">
        <v>58</v>
      </c>
      <c r="M278" s="299" t="s">
        <v>53</v>
      </c>
      <c r="N278" s="299">
        <v>1</v>
      </c>
      <c r="O278" s="267">
        <v>1</v>
      </c>
      <c r="P278" s="424">
        <v>0.8</v>
      </c>
      <c r="Q278" s="545">
        <v>1</v>
      </c>
      <c r="R278" s="275"/>
      <c r="S278" s="426">
        <v>1</v>
      </c>
      <c r="T278" s="299">
        <v>1</v>
      </c>
      <c r="U278" s="299"/>
      <c r="V278" s="426">
        <v>1</v>
      </c>
      <c r="W278" s="299">
        <v>1</v>
      </c>
      <c r="X278" s="322"/>
      <c r="Y278" s="756">
        <v>0.9</v>
      </c>
      <c r="Z278" s="521">
        <f>BM278/$BM$275</f>
        <v>0.44</v>
      </c>
      <c r="AA278" s="272">
        <v>3</v>
      </c>
      <c r="AB278" s="271" t="s">
        <v>455</v>
      </c>
      <c r="AC278" s="46"/>
      <c r="AD278" s="47"/>
      <c r="AE278" s="48"/>
      <c r="AF278" s="48"/>
      <c r="AG278" s="46"/>
      <c r="AH278" s="47"/>
      <c r="AI278" s="47"/>
      <c r="AJ278" s="47"/>
      <c r="AK278" s="46">
        <v>44000000</v>
      </c>
      <c r="AL278" s="47">
        <v>80750000</v>
      </c>
      <c r="AM278" s="42">
        <v>80750000</v>
      </c>
      <c r="AN278" s="42">
        <v>80750000</v>
      </c>
      <c r="AO278" s="46"/>
      <c r="AP278" s="47"/>
      <c r="AQ278" s="47"/>
      <c r="AR278" s="47"/>
      <c r="AS278" s="46"/>
      <c r="AT278" s="47"/>
      <c r="AU278" s="48"/>
      <c r="AV278" s="48"/>
      <c r="AW278" s="46"/>
      <c r="AX278" s="47"/>
      <c r="AY278" s="47"/>
      <c r="AZ278" s="47"/>
      <c r="BA278" s="46"/>
      <c r="BB278" s="47"/>
      <c r="BC278" s="47"/>
      <c r="BD278" s="47"/>
      <c r="BE278" s="46"/>
      <c r="BF278" s="47"/>
      <c r="BG278" s="48"/>
      <c r="BH278" s="48"/>
      <c r="BI278" s="46"/>
      <c r="BJ278" s="47"/>
      <c r="BK278" s="47"/>
      <c r="BL278" s="47"/>
      <c r="BM278" s="40">
        <f>+AC278+AG278+AK278+AO278+AS278+AW278+BA278+BE278+BI278</f>
        <v>44000000</v>
      </c>
      <c r="BN278" s="41">
        <f t="shared" si="2655"/>
        <v>80750000</v>
      </c>
      <c r="BO278" s="41">
        <f t="shared" si="2655"/>
        <v>80750000</v>
      </c>
      <c r="BP278" s="41">
        <f t="shared" si="2655"/>
        <v>80750000</v>
      </c>
      <c r="BQ278" s="87"/>
      <c r="BR278" s="87"/>
      <c r="BS278" s="87"/>
      <c r="BT278" s="87"/>
      <c r="BU278" s="87"/>
      <c r="BV278" s="87">
        <v>60000000</v>
      </c>
      <c r="BW278" s="87">
        <v>60000000</v>
      </c>
      <c r="BX278" s="87">
        <v>60000000</v>
      </c>
      <c r="BY278" s="87"/>
      <c r="BZ278" s="87">
        <v>44000000</v>
      </c>
      <c r="CA278" s="87">
        <v>44000000</v>
      </c>
      <c r="CB278" s="87">
        <v>43346916</v>
      </c>
      <c r="CC278" s="87">
        <v>43346916</v>
      </c>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2">
        <f t="shared" si="2656"/>
        <v>44000000</v>
      </c>
      <c r="DF278" s="102">
        <f t="shared" si="2656"/>
        <v>104000000</v>
      </c>
      <c r="DG278" s="102">
        <f t="shared" si="2656"/>
        <v>103346916</v>
      </c>
      <c r="DH278" s="102">
        <f t="shared" si="2656"/>
        <v>103346916</v>
      </c>
      <c r="DI278" s="102"/>
      <c r="DJ278" s="87"/>
      <c r="DK278" s="86"/>
      <c r="DL278" s="87"/>
      <c r="DM278" s="87"/>
      <c r="DN278" s="87"/>
      <c r="DO278" s="87"/>
      <c r="DP278" s="87"/>
      <c r="DQ278" s="87"/>
      <c r="DR278" s="87"/>
      <c r="DS278" s="87">
        <v>44000000</v>
      </c>
      <c r="DT278" s="66">
        <v>38000000</v>
      </c>
      <c r="DU278" s="87">
        <v>35720000</v>
      </c>
      <c r="DV278" s="87">
        <v>34210882</v>
      </c>
      <c r="DW278" s="87"/>
      <c r="DX278" s="87"/>
      <c r="DY278" s="87"/>
      <c r="DZ278" s="87"/>
      <c r="EA278" s="87"/>
      <c r="EB278" s="87"/>
      <c r="EC278" s="87"/>
      <c r="ED278" s="87"/>
      <c r="EE278" s="87"/>
      <c r="EF278" s="87"/>
      <c r="EG278" s="87"/>
      <c r="EH278" s="87"/>
      <c r="EI278" s="87"/>
      <c r="EJ278" s="87"/>
      <c r="EK278" s="87"/>
      <c r="EL278" s="87"/>
      <c r="EM278" s="87"/>
      <c r="EN278" s="87"/>
      <c r="EO278" s="87"/>
      <c r="EP278" s="87"/>
      <c r="EQ278" s="87"/>
      <c r="ER278" s="87"/>
      <c r="ES278" s="87"/>
      <c r="ET278" s="87"/>
      <c r="EU278" s="87"/>
      <c r="EV278" s="87"/>
      <c r="EW278" s="82">
        <f t="shared" si="2657"/>
        <v>44000000</v>
      </c>
      <c r="EX278" s="90">
        <f t="shared" si="2657"/>
        <v>38000000</v>
      </c>
      <c r="EY278" s="90">
        <f t="shared" si="2658"/>
        <v>35720000</v>
      </c>
      <c r="EZ278" s="90">
        <f t="shared" si="2658"/>
        <v>34210882</v>
      </c>
      <c r="FA278" s="173"/>
      <c r="FB278" s="87"/>
      <c r="FC278" s="88"/>
      <c r="FD278" s="88"/>
      <c r="FE278" s="88"/>
      <c r="FF278" s="133"/>
      <c r="FG278" s="87"/>
      <c r="FH278" s="87"/>
      <c r="FI278" s="87"/>
      <c r="FJ278" s="87"/>
      <c r="FK278" s="87"/>
      <c r="FL278" s="87">
        <v>31650000</v>
      </c>
      <c r="FM278" s="87">
        <v>40000000</v>
      </c>
      <c r="FN278" s="87">
        <v>27683267</v>
      </c>
      <c r="FO278" s="87">
        <v>27683267</v>
      </c>
      <c r="FP278" s="87"/>
      <c r="FQ278" s="87"/>
      <c r="FR278" s="87"/>
      <c r="FS278" s="87"/>
      <c r="FT278" s="87"/>
      <c r="FU278" s="87"/>
      <c r="FV278" s="87"/>
      <c r="FW278" s="87"/>
      <c r="FX278" s="87"/>
      <c r="FY278" s="87"/>
      <c r="FZ278" s="87"/>
      <c r="GA278" s="87"/>
      <c r="GB278" s="87"/>
      <c r="GC278" s="87"/>
      <c r="GD278" s="87"/>
      <c r="GE278" s="87"/>
      <c r="GF278" s="87"/>
      <c r="GG278" s="87"/>
      <c r="GH278" s="87"/>
      <c r="GI278" s="87"/>
      <c r="GJ278" s="87"/>
      <c r="GK278" s="87"/>
      <c r="GL278" s="87"/>
      <c r="GM278" s="87"/>
      <c r="GN278" s="87"/>
      <c r="GO278" s="87"/>
      <c r="GP278" s="87"/>
      <c r="GQ278" s="87"/>
      <c r="GR278" s="87"/>
      <c r="GS278" s="87"/>
      <c r="GT278" s="87"/>
      <c r="GU278" s="82">
        <f>FB278+FG278+FL278+FQ278+FV278+GA278+GF278+GK278+GP278</f>
        <v>31650000</v>
      </c>
      <c r="GV278" s="82">
        <f t="shared" si="2659"/>
        <v>40000000</v>
      </c>
      <c r="GW278" s="82">
        <f t="shared" si="2659"/>
        <v>27683267</v>
      </c>
      <c r="GX278" s="82">
        <f t="shared" si="2659"/>
        <v>27683267</v>
      </c>
      <c r="GY278" s="792">
        <f t="shared" si="2659"/>
        <v>0</v>
      </c>
      <c r="GZ278" s="792">
        <f t="shared" si="2660"/>
        <v>0</v>
      </c>
      <c r="HA278" s="792">
        <f t="shared" si="2661"/>
        <v>0</v>
      </c>
      <c r="HB278" s="792">
        <f t="shared" si="2662"/>
        <v>0</v>
      </c>
      <c r="HC278" s="792">
        <f t="shared" si="2663"/>
        <v>0</v>
      </c>
      <c r="HD278" s="792">
        <f t="shared" si="2664"/>
        <v>0</v>
      </c>
      <c r="HE278" s="792">
        <f t="shared" si="2665"/>
        <v>0</v>
      </c>
      <c r="HF278" s="792">
        <f t="shared" si="2666"/>
        <v>60000000</v>
      </c>
      <c r="HG278" s="792">
        <f t="shared" si="2667"/>
        <v>60000000</v>
      </c>
      <c r="HH278" s="792">
        <f t="shared" si="2668"/>
        <v>60000000</v>
      </c>
      <c r="HI278" s="792">
        <f t="shared" si="2669"/>
        <v>0</v>
      </c>
      <c r="HJ278" s="792">
        <f t="shared" si="2670"/>
        <v>163650000</v>
      </c>
      <c r="HK278" s="792">
        <f t="shared" si="2671"/>
        <v>202750000</v>
      </c>
      <c r="HL278" s="792">
        <f t="shared" si="2672"/>
        <v>187500183</v>
      </c>
      <c r="HM278" s="792">
        <f t="shared" si="2673"/>
        <v>185991065</v>
      </c>
      <c r="HN278" s="792">
        <f t="shared" si="2674"/>
        <v>0</v>
      </c>
      <c r="HO278" s="792">
        <f t="shared" si="2675"/>
        <v>0</v>
      </c>
      <c r="HP278" s="792">
        <f t="shared" si="2676"/>
        <v>0</v>
      </c>
      <c r="HQ278" s="792">
        <f t="shared" si="2677"/>
        <v>0</v>
      </c>
      <c r="HR278" s="792">
        <f t="shared" si="2678"/>
        <v>0</v>
      </c>
      <c r="HS278" s="792">
        <f t="shared" si="2679"/>
        <v>0</v>
      </c>
      <c r="HT278" s="792">
        <f t="shared" si="2680"/>
        <v>0</v>
      </c>
      <c r="HU278" s="792">
        <f t="shared" si="2681"/>
        <v>0</v>
      </c>
      <c r="HV278" s="792">
        <f t="shared" si="2682"/>
        <v>0</v>
      </c>
      <c r="HW278" s="792">
        <f t="shared" si="2683"/>
        <v>0</v>
      </c>
      <c r="HX278" s="792">
        <f t="shared" si="2684"/>
        <v>0</v>
      </c>
      <c r="HY278" s="792">
        <f t="shared" si="2685"/>
        <v>0</v>
      </c>
      <c r="HZ278" s="792">
        <f t="shared" si="2686"/>
        <v>0</v>
      </c>
      <c r="IA278" s="792">
        <f t="shared" si="2687"/>
        <v>0</v>
      </c>
      <c r="IB278" s="792">
        <f t="shared" si="2688"/>
        <v>0</v>
      </c>
      <c r="IC278" s="792">
        <f t="shared" si="2689"/>
        <v>0</v>
      </c>
      <c r="ID278" s="792">
        <f t="shared" si="2690"/>
        <v>0</v>
      </c>
      <c r="IE278" s="792">
        <f t="shared" si="2691"/>
        <v>0</v>
      </c>
      <c r="IF278" s="792">
        <f t="shared" si="2692"/>
        <v>0</v>
      </c>
      <c r="IG278" s="792">
        <f t="shared" si="2693"/>
        <v>0</v>
      </c>
      <c r="IH278" s="792">
        <f t="shared" si="2694"/>
        <v>0</v>
      </c>
      <c r="II278" s="792">
        <f t="shared" si="2695"/>
        <v>0</v>
      </c>
      <c r="IJ278" s="792">
        <f t="shared" si="2696"/>
        <v>0</v>
      </c>
      <c r="IK278" s="792">
        <f t="shared" si="2697"/>
        <v>0</v>
      </c>
      <c r="IL278" s="792">
        <f t="shared" si="2698"/>
        <v>0</v>
      </c>
      <c r="IM278" s="792">
        <f t="shared" si="2699"/>
        <v>0</v>
      </c>
      <c r="IN278" s="792">
        <f t="shared" si="2700"/>
        <v>0</v>
      </c>
      <c r="IO278" s="792"/>
      <c r="IP278" s="792"/>
      <c r="IQ278" s="792"/>
      <c r="IR278" s="792"/>
      <c r="IS278" s="792">
        <f t="shared" si="2701"/>
        <v>163650000</v>
      </c>
      <c r="IT278" s="792">
        <f t="shared" si="2702"/>
        <v>262750000</v>
      </c>
      <c r="IU278" s="792">
        <f t="shared" si="2703"/>
        <v>247500183</v>
      </c>
      <c r="IV278" s="792">
        <f t="shared" si="2704"/>
        <v>245991065</v>
      </c>
      <c r="IW278" s="793">
        <f t="shared" si="2705"/>
        <v>0</v>
      </c>
    </row>
    <row r="279" spans="1:257" ht="24.75" customHeight="1" x14ac:dyDescent="0.2">
      <c r="A279" s="346"/>
      <c r="B279" s="346"/>
      <c r="C279" s="252">
        <v>61</v>
      </c>
      <c r="D279" s="456" t="s">
        <v>661</v>
      </c>
      <c r="E279" s="311"/>
      <c r="F279" s="311"/>
      <c r="G279" s="255"/>
      <c r="H279" s="255"/>
      <c r="I279" s="255"/>
      <c r="J279" s="255"/>
      <c r="K279" s="255"/>
      <c r="L279" s="255"/>
      <c r="M279" s="255"/>
      <c r="N279" s="255"/>
      <c r="O279" s="255"/>
      <c r="P279" s="255"/>
      <c r="Q279" s="255"/>
      <c r="R279" s="255"/>
      <c r="S279" s="255"/>
      <c r="T279" s="255"/>
      <c r="U279" s="255"/>
      <c r="V279" s="255"/>
      <c r="W279" s="255"/>
      <c r="X279" s="255"/>
      <c r="Y279" s="312"/>
      <c r="Z279" s="255"/>
      <c r="AA279" s="255"/>
      <c r="AB279" s="255"/>
      <c r="AC279" s="186">
        <f t="shared" ref="AC279:BL279" si="2706">SUM(AC280)</f>
        <v>0</v>
      </c>
      <c r="AD279" s="186">
        <f t="shared" si="2706"/>
        <v>0</v>
      </c>
      <c r="AE279" s="186">
        <f t="shared" si="2706"/>
        <v>0</v>
      </c>
      <c r="AF279" s="186">
        <f t="shared" si="2706"/>
        <v>0</v>
      </c>
      <c r="AG279" s="186">
        <f t="shared" si="2706"/>
        <v>0</v>
      </c>
      <c r="AH279" s="186">
        <f t="shared" si="2706"/>
        <v>0</v>
      </c>
      <c r="AI279" s="186">
        <f t="shared" si="2706"/>
        <v>0</v>
      </c>
      <c r="AJ279" s="186">
        <f t="shared" si="2706"/>
        <v>0</v>
      </c>
      <c r="AK279" s="186">
        <f t="shared" si="2706"/>
        <v>180000000</v>
      </c>
      <c r="AL279" s="186">
        <f t="shared" si="2706"/>
        <v>180000000</v>
      </c>
      <c r="AM279" s="186">
        <f t="shared" si="2706"/>
        <v>104217073</v>
      </c>
      <c r="AN279" s="186">
        <f t="shared" si="2706"/>
        <v>104217073</v>
      </c>
      <c r="AO279" s="186">
        <f t="shared" si="2706"/>
        <v>0</v>
      </c>
      <c r="AP279" s="186">
        <f t="shared" si="2706"/>
        <v>0</v>
      </c>
      <c r="AQ279" s="186">
        <f t="shared" si="2706"/>
        <v>0</v>
      </c>
      <c r="AR279" s="186">
        <f t="shared" si="2706"/>
        <v>0</v>
      </c>
      <c r="AS279" s="186">
        <f t="shared" si="2706"/>
        <v>0</v>
      </c>
      <c r="AT279" s="186">
        <f t="shared" si="2706"/>
        <v>0</v>
      </c>
      <c r="AU279" s="186">
        <f t="shared" si="2706"/>
        <v>0</v>
      </c>
      <c r="AV279" s="186">
        <f t="shared" si="2706"/>
        <v>0</v>
      </c>
      <c r="AW279" s="186">
        <f t="shared" si="2706"/>
        <v>0</v>
      </c>
      <c r="AX279" s="186">
        <f t="shared" si="2706"/>
        <v>0</v>
      </c>
      <c r="AY279" s="186">
        <f t="shared" si="2706"/>
        <v>0</v>
      </c>
      <c r="AZ279" s="186">
        <f t="shared" si="2706"/>
        <v>0</v>
      </c>
      <c r="BA279" s="186">
        <f t="shared" si="2706"/>
        <v>0</v>
      </c>
      <c r="BB279" s="186">
        <f t="shared" si="2706"/>
        <v>0</v>
      </c>
      <c r="BC279" s="186">
        <f t="shared" si="2706"/>
        <v>0</v>
      </c>
      <c r="BD279" s="186">
        <f t="shared" si="2706"/>
        <v>0</v>
      </c>
      <c r="BE279" s="186">
        <f t="shared" si="2706"/>
        <v>0</v>
      </c>
      <c r="BF279" s="186">
        <f t="shared" si="2706"/>
        <v>0</v>
      </c>
      <c r="BG279" s="186">
        <f t="shared" si="2706"/>
        <v>0</v>
      </c>
      <c r="BH279" s="186">
        <f t="shared" si="2706"/>
        <v>0</v>
      </c>
      <c r="BI279" s="186">
        <f t="shared" si="2706"/>
        <v>0</v>
      </c>
      <c r="BJ279" s="186">
        <f t="shared" si="2706"/>
        <v>0</v>
      </c>
      <c r="BK279" s="186">
        <f t="shared" si="2706"/>
        <v>0</v>
      </c>
      <c r="BL279" s="186">
        <f t="shared" si="2706"/>
        <v>0</v>
      </c>
      <c r="BM279" s="186">
        <f t="shared" ref="BM279:DX279" si="2707">SUM(BM280)</f>
        <v>180000000</v>
      </c>
      <c r="BN279" s="186">
        <f t="shared" si="2707"/>
        <v>180000000</v>
      </c>
      <c r="BO279" s="186">
        <f t="shared" si="2707"/>
        <v>104217073</v>
      </c>
      <c r="BP279" s="186">
        <f t="shared" si="2707"/>
        <v>104217073</v>
      </c>
      <c r="BQ279" s="186">
        <f t="shared" si="2707"/>
        <v>0</v>
      </c>
      <c r="BR279" s="186">
        <f t="shared" si="2707"/>
        <v>0</v>
      </c>
      <c r="BS279" s="186">
        <f t="shared" si="2707"/>
        <v>0</v>
      </c>
      <c r="BT279" s="186">
        <f t="shared" si="2707"/>
        <v>0</v>
      </c>
      <c r="BU279" s="186">
        <f t="shared" si="2707"/>
        <v>0</v>
      </c>
      <c r="BV279" s="186">
        <f t="shared" si="2707"/>
        <v>0</v>
      </c>
      <c r="BW279" s="186">
        <f t="shared" si="2707"/>
        <v>0</v>
      </c>
      <c r="BX279" s="186">
        <f t="shared" si="2707"/>
        <v>0</v>
      </c>
      <c r="BY279" s="186">
        <f t="shared" si="2707"/>
        <v>0</v>
      </c>
      <c r="BZ279" s="186">
        <f t="shared" si="2707"/>
        <v>190000000</v>
      </c>
      <c r="CA279" s="186">
        <f t="shared" si="2707"/>
        <v>190000000</v>
      </c>
      <c r="CB279" s="186">
        <f t="shared" si="2707"/>
        <v>183206718</v>
      </c>
      <c r="CC279" s="186">
        <f t="shared" si="2707"/>
        <v>182523851</v>
      </c>
      <c r="CD279" s="186">
        <f t="shared" si="2707"/>
        <v>0</v>
      </c>
      <c r="CE279" s="186">
        <f t="shared" si="2707"/>
        <v>0</v>
      </c>
      <c r="CF279" s="186">
        <f t="shared" si="2707"/>
        <v>0</v>
      </c>
      <c r="CG279" s="186">
        <f t="shared" si="2707"/>
        <v>0</v>
      </c>
      <c r="CH279" s="186">
        <f t="shared" si="2707"/>
        <v>0</v>
      </c>
      <c r="CI279" s="186">
        <f t="shared" si="2707"/>
        <v>0</v>
      </c>
      <c r="CJ279" s="186">
        <f t="shared" si="2707"/>
        <v>0</v>
      </c>
      <c r="CK279" s="186">
        <f t="shared" si="2707"/>
        <v>0</v>
      </c>
      <c r="CL279" s="186">
        <f t="shared" si="2707"/>
        <v>0</v>
      </c>
      <c r="CM279" s="186">
        <f t="shared" si="2707"/>
        <v>0</v>
      </c>
      <c r="CN279" s="186">
        <f t="shared" si="2707"/>
        <v>0</v>
      </c>
      <c r="CO279" s="186">
        <f t="shared" si="2707"/>
        <v>0</v>
      </c>
      <c r="CP279" s="186">
        <f t="shared" si="2707"/>
        <v>0</v>
      </c>
      <c r="CQ279" s="186">
        <f t="shared" si="2707"/>
        <v>0</v>
      </c>
      <c r="CR279" s="186">
        <f t="shared" si="2707"/>
        <v>0</v>
      </c>
      <c r="CS279" s="186">
        <f t="shared" si="2707"/>
        <v>0</v>
      </c>
      <c r="CT279" s="186">
        <f t="shared" si="2707"/>
        <v>0</v>
      </c>
      <c r="CU279" s="186">
        <f t="shared" si="2707"/>
        <v>0</v>
      </c>
      <c r="CV279" s="186">
        <f t="shared" si="2707"/>
        <v>0</v>
      </c>
      <c r="CW279" s="186">
        <f t="shared" si="2707"/>
        <v>0</v>
      </c>
      <c r="CX279" s="186">
        <f t="shared" si="2707"/>
        <v>0</v>
      </c>
      <c r="CY279" s="186">
        <f t="shared" si="2707"/>
        <v>0</v>
      </c>
      <c r="CZ279" s="186">
        <f t="shared" si="2707"/>
        <v>0</v>
      </c>
      <c r="DA279" s="186">
        <f t="shared" si="2707"/>
        <v>0</v>
      </c>
      <c r="DB279" s="186">
        <f t="shared" si="2707"/>
        <v>0</v>
      </c>
      <c r="DC279" s="186">
        <f t="shared" si="2707"/>
        <v>0</v>
      </c>
      <c r="DD279" s="186">
        <f t="shared" si="2707"/>
        <v>0</v>
      </c>
      <c r="DE279" s="186">
        <f t="shared" si="2707"/>
        <v>190000000</v>
      </c>
      <c r="DF279" s="186">
        <f t="shared" si="2707"/>
        <v>190000000</v>
      </c>
      <c r="DG279" s="186">
        <f t="shared" si="2707"/>
        <v>183206718</v>
      </c>
      <c r="DH279" s="186">
        <f t="shared" si="2707"/>
        <v>182523851</v>
      </c>
      <c r="DI279" s="186">
        <f t="shared" si="2707"/>
        <v>0</v>
      </c>
      <c r="DJ279" s="186">
        <f t="shared" si="2707"/>
        <v>0</v>
      </c>
      <c r="DK279" s="186">
        <f t="shared" si="2707"/>
        <v>0</v>
      </c>
      <c r="DL279" s="186">
        <f t="shared" si="2707"/>
        <v>0</v>
      </c>
      <c r="DM279" s="186">
        <f t="shared" si="2707"/>
        <v>0</v>
      </c>
      <c r="DN279" s="186">
        <f t="shared" si="2707"/>
        <v>0</v>
      </c>
      <c r="DO279" s="186">
        <f t="shared" si="2707"/>
        <v>0</v>
      </c>
      <c r="DP279" s="186">
        <f t="shared" si="2707"/>
        <v>0</v>
      </c>
      <c r="DQ279" s="186">
        <f t="shared" si="2707"/>
        <v>0</v>
      </c>
      <c r="DR279" s="186">
        <f t="shared" si="2707"/>
        <v>0</v>
      </c>
      <c r="DS279" s="186">
        <f t="shared" si="2707"/>
        <v>180000000</v>
      </c>
      <c r="DT279" s="186">
        <f t="shared" si="2707"/>
        <v>190000000</v>
      </c>
      <c r="DU279" s="186">
        <f t="shared" si="2707"/>
        <v>164624166</v>
      </c>
      <c r="DV279" s="186">
        <f t="shared" si="2707"/>
        <v>163876391</v>
      </c>
      <c r="DW279" s="186">
        <f t="shared" si="2707"/>
        <v>0</v>
      </c>
      <c r="DX279" s="186">
        <f t="shared" si="2707"/>
        <v>0</v>
      </c>
      <c r="DY279" s="186">
        <f t="shared" ref="DY279:EW279" si="2708">SUM(DY280)</f>
        <v>0</v>
      </c>
      <c r="DZ279" s="186">
        <f t="shared" si="2708"/>
        <v>0</v>
      </c>
      <c r="EA279" s="186">
        <f t="shared" si="2708"/>
        <v>0</v>
      </c>
      <c r="EB279" s="186">
        <f t="shared" si="2708"/>
        <v>0</v>
      </c>
      <c r="EC279" s="186">
        <f t="shared" si="2708"/>
        <v>0</v>
      </c>
      <c r="ED279" s="186">
        <f t="shared" si="2708"/>
        <v>0</v>
      </c>
      <c r="EE279" s="186">
        <f t="shared" si="2708"/>
        <v>0</v>
      </c>
      <c r="EF279" s="186">
        <f t="shared" si="2708"/>
        <v>0</v>
      </c>
      <c r="EG279" s="186">
        <f t="shared" si="2708"/>
        <v>0</v>
      </c>
      <c r="EH279" s="186">
        <f t="shared" si="2708"/>
        <v>0</v>
      </c>
      <c r="EI279" s="186">
        <f t="shared" si="2708"/>
        <v>0</v>
      </c>
      <c r="EJ279" s="186">
        <f t="shared" si="2708"/>
        <v>0</v>
      </c>
      <c r="EK279" s="186">
        <f t="shared" si="2708"/>
        <v>0</v>
      </c>
      <c r="EL279" s="186">
        <f t="shared" si="2708"/>
        <v>0</v>
      </c>
      <c r="EM279" s="186">
        <f t="shared" si="2708"/>
        <v>0</v>
      </c>
      <c r="EN279" s="186">
        <f t="shared" si="2708"/>
        <v>0</v>
      </c>
      <c r="EO279" s="186">
        <f t="shared" si="2708"/>
        <v>0</v>
      </c>
      <c r="EP279" s="186">
        <f t="shared" si="2708"/>
        <v>0</v>
      </c>
      <c r="EQ279" s="186">
        <f t="shared" si="2708"/>
        <v>0</v>
      </c>
      <c r="ER279" s="186">
        <f t="shared" si="2708"/>
        <v>0</v>
      </c>
      <c r="ES279" s="186">
        <f t="shared" si="2708"/>
        <v>0</v>
      </c>
      <c r="ET279" s="186">
        <f t="shared" si="2708"/>
        <v>0</v>
      </c>
      <c r="EU279" s="186">
        <f t="shared" si="2708"/>
        <v>0</v>
      </c>
      <c r="EV279" s="186">
        <f t="shared" si="2708"/>
        <v>0</v>
      </c>
      <c r="EW279" s="186">
        <f t="shared" si="2708"/>
        <v>180000000</v>
      </c>
      <c r="EX279" s="186">
        <f t="shared" ref="EX279:IW279" si="2709">SUM(EX280)</f>
        <v>190000000</v>
      </c>
      <c r="EY279" s="186">
        <f t="shared" si="2709"/>
        <v>164624166</v>
      </c>
      <c r="EZ279" s="186">
        <f t="shared" si="2709"/>
        <v>163876391</v>
      </c>
      <c r="FA279" s="186">
        <f t="shared" si="2709"/>
        <v>0</v>
      </c>
      <c r="FB279" s="186">
        <f t="shared" si="2709"/>
        <v>0</v>
      </c>
      <c r="FC279" s="186">
        <f t="shared" si="2709"/>
        <v>0</v>
      </c>
      <c r="FD279" s="186">
        <f t="shared" si="2709"/>
        <v>0</v>
      </c>
      <c r="FE279" s="186">
        <f t="shared" si="2709"/>
        <v>0</v>
      </c>
      <c r="FF279" s="186">
        <f t="shared" si="2709"/>
        <v>0</v>
      </c>
      <c r="FG279" s="186">
        <f t="shared" si="2709"/>
        <v>0</v>
      </c>
      <c r="FH279" s="186">
        <f t="shared" si="2709"/>
        <v>0</v>
      </c>
      <c r="FI279" s="186">
        <f t="shared" si="2709"/>
        <v>0</v>
      </c>
      <c r="FJ279" s="186">
        <f t="shared" si="2709"/>
        <v>0</v>
      </c>
      <c r="FK279" s="186">
        <f t="shared" si="2709"/>
        <v>0</v>
      </c>
      <c r="FL279" s="186">
        <f t="shared" si="2709"/>
        <v>180000000</v>
      </c>
      <c r="FM279" s="186">
        <f t="shared" si="2709"/>
        <v>190000000</v>
      </c>
      <c r="FN279" s="186">
        <f t="shared" si="2709"/>
        <v>171453158</v>
      </c>
      <c r="FO279" s="186">
        <f t="shared" si="2709"/>
        <v>171453158</v>
      </c>
      <c r="FP279" s="186">
        <f t="shared" si="2709"/>
        <v>0</v>
      </c>
      <c r="FQ279" s="186">
        <f t="shared" si="2709"/>
        <v>0</v>
      </c>
      <c r="FR279" s="186">
        <f t="shared" si="2709"/>
        <v>0</v>
      </c>
      <c r="FS279" s="186">
        <f t="shared" si="2709"/>
        <v>0</v>
      </c>
      <c r="FT279" s="186">
        <f t="shared" si="2709"/>
        <v>0</v>
      </c>
      <c r="FU279" s="186">
        <f t="shared" si="2709"/>
        <v>0</v>
      </c>
      <c r="FV279" s="186">
        <f t="shared" si="2709"/>
        <v>0</v>
      </c>
      <c r="FW279" s="186">
        <f t="shared" si="2709"/>
        <v>0</v>
      </c>
      <c r="FX279" s="186">
        <f t="shared" si="2709"/>
        <v>0</v>
      </c>
      <c r="FY279" s="186">
        <f t="shared" si="2709"/>
        <v>0</v>
      </c>
      <c r="FZ279" s="186">
        <f t="shared" si="2709"/>
        <v>0</v>
      </c>
      <c r="GA279" s="186">
        <f t="shared" si="2709"/>
        <v>0</v>
      </c>
      <c r="GB279" s="186">
        <f t="shared" si="2709"/>
        <v>0</v>
      </c>
      <c r="GC279" s="186">
        <f t="shared" si="2709"/>
        <v>0</v>
      </c>
      <c r="GD279" s="186">
        <f t="shared" si="2709"/>
        <v>0</v>
      </c>
      <c r="GE279" s="186">
        <f t="shared" si="2709"/>
        <v>0</v>
      </c>
      <c r="GF279" s="186">
        <f t="shared" si="2709"/>
        <v>0</v>
      </c>
      <c r="GG279" s="186">
        <f t="shared" si="2709"/>
        <v>0</v>
      </c>
      <c r="GH279" s="186">
        <f t="shared" si="2709"/>
        <v>0</v>
      </c>
      <c r="GI279" s="186">
        <f t="shared" si="2709"/>
        <v>0</v>
      </c>
      <c r="GJ279" s="186">
        <f t="shared" si="2709"/>
        <v>0</v>
      </c>
      <c r="GK279" s="186">
        <f t="shared" si="2709"/>
        <v>0</v>
      </c>
      <c r="GL279" s="186">
        <f t="shared" si="2709"/>
        <v>0</v>
      </c>
      <c r="GM279" s="186">
        <f t="shared" si="2709"/>
        <v>0</v>
      </c>
      <c r="GN279" s="186">
        <f t="shared" si="2709"/>
        <v>0</v>
      </c>
      <c r="GO279" s="186">
        <f t="shared" si="2709"/>
        <v>0</v>
      </c>
      <c r="GP279" s="186">
        <f t="shared" si="2709"/>
        <v>0</v>
      </c>
      <c r="GQ279" s="186">
        <f t="shared" si="2709"/>
        <v>0</v>
      </c>
      <c r="GR279" s="186">
        <f t="shared" si="2709"/>
        <v>0</v>
      </c>
      <c r="GS279" s="186">
        <f t="shared" si="2709"/>
        <v>0</v>
      </c>
      <c r="GT279" s="186">
        <f t="shared" si="2709"/>
        <v>0</v>
      </c>
      <c r="GU279" s="186">
        <f t="shared" si="2709"/>
        <v>180000000</v>
      </c>
      <c r="GV279" s="186">
        <f t="shared" si="2709"/>
        <v>190000000</v>
      </c>
      <c r="GW279" s="186">
        <f t="shared" si="2709"/>
        <v>171453158</v>
      </c>
      <c r="GX279" s="186">
        <f t="shared" si="2709"/>
        <v>171453158</v>
      </c>
      <c r="GY279" s="723">
        <f t="shared" si="2709"/>
        <v>0</v>
      </c>
      <c r="GZ279" s="186">
        <f t="shared" si="2709"/>
        <v>0</v>
      </c>
      <c r="HA279" s="186">
        <f t="shared" si="2709"/>
        <v>0</v>
      </c>
      <c r="HB279" s="186">
        <f t="shared" si="2709"/>
        <v>0</v>
      </c>
      <c r="HC279" s="186">
        <f t="shared" si="2709"/>
        <v>0</v>
      </c>
      <c r="HD279" s="186">
        <f t="shared" si="2709"/>
        <v>0</v>
      </c>
      <c r="HE279" s="186">
        <f t="shared" si="2709"/>
        <v>0</v>
      </c>
      <c r="HF279" s="186">
        <f t="shared" si="2709"/>
        <v>0</v>
      </c>
      <c r="HG279" s="186">
        <f t="shared" si="2709"/>
        <v>0</v>
      </c>
      <c r="HH279" s="186">
        <f t="shared" si="2709"/>
        <v>0</v>
      </c>
      <c r="HI279" s="186">
        <f t="shared" si="2709"/>
        <v>0</v>
      </c>
      <c r="HJ279" s="186">
        <f t="shared" si="2709"/>
        <v>730000000</v>
      </c>
      <c r="HK279" s="186">
        <f t="shared" si="2709"/>
        <v>750000000</v>
      </c>
      <c r="HL279" s="186">
        <f t="shared" si="2709"/>
        <v>623501115</v>
      </c>
      <c r="HM279" s="186">
        <f t="shared" si="2709"/>
        <v>622070473</v>
      </c>
      <c r="HN279" s="186">
        <f t="shared" si="2709"/>
        <v>0</v>
      </c>
      <c r="HO279" s="186">
        <f t="shared" si="2709"/>
        <v>0</v>
      </c>
      <c r="HP279" s="186">
        <f t="shared" si="2709"/>
        <v>0</v>
      </c>
      <c r="HQ279" s="186">
        <f t="shared" si="2709"/>
        <v>0</v>
      </c>
      <c r="HR279" s="186">
        <f t="shared" si="2709"/>
        <v>0</v>
      </c>
      <c r="HS279" s="186">
        <f t="shared" si="2709"/>
        <v>0</v>
      </c>
      <c r="HT279" s="186">
        <f t="shared" si="2709"/>
        <v>0</v>
      </c>
      <c r="HU279" s="186">
        <f t="shared" si="2709"/>
        <v>0</v>
      </c>
      <c r="HV279" s="186">
        <f t="shared" si="2709"/>
        <v>0</v>
      </c>
      <c r="HW279" s="186">
        <f t="shared" si="2709"/>
        <v>0</v>
      </c>
      <c r="HX279" s="186">
        <f t="shared" si="2709"/>
        <v>0</v>
      </c>
      <c r="HY279" s="186">
        <f t="shared" si="2709"/>
        <v>0</v>
      </c>
      <c r="HZ279" s="186">
        <f t="shared" si="2709"/>
        <v>0</v>
      </c>
      <c r="IA279" s="186">
        <f t="shared" si="2709"/>
        <v>0</v>
      </c>
      <c r="IB279" s="186">
        <f t="shared" si="2709"/>
        <v>0</v>
      </c>
      <c r="IC279" s="186">
        <f t="shared" si="2709"/>
        <v>0</v>
      </c>
      <c r="ID279" s="186">
        <f t="shared" si="2709"/>
        <v>0</v>
      </c>
      <c r="IE279" s="186">
        <f t="shared" si="2709"/>
        <v>0</v>
      </c>
      <c r="IF279" s="186">
        <f t="shared" si="2709"/>
        <v>0</v>
      </c>
      <c r="IG279" s="186">
        <f t="shared" si="2709"/>
        <v>0</v>
      </c>
      <c r="IH279" s="186">
        <f t="shared" si="2709"/>
        <v>0</v>
      </c>
      <c r="II279" s="186">
        <f t="shared" si="2709"/>
        <v>0</v>
      </c>
      <c r="IJ279" s="186">
        <f t="shared" si="2709"/>
        <v>0</v>
      </c>
      <c r="IK279" s="186">
        <f t="shared" si="2709"/>
        <v>0</v>
      </c>
      <c r="IL279" s="186">
        <f t="shared" si="2709"/>
        <v>0</v>
      </c>
      <c r="IM279" s="186">
        <f t="shared" si="2709"/>
        <v>0</v>
      </c>
      <c r="IN279" s="186">
        <f t="shared" si="2709"/>
        <v>0</v>
      </c>
      <c r="IO279" s="186">
        <f t="shared" si="2709"/>
        <v>0</v>
      </c>
      <c r="IP279" s="186">
        <f t="shared" si="2709"/>
        <v>0</v>
      </c>
      <c r="IQ279" s="186">
        <f t="shared" si="2709"/>
        <v>0</v>
      </c>
      <c r="IR279" s="186">
        <f t="shared" si="2709"/>
        <v>0</v>
      </c>
      <c r="IS279" s="186">
        <f t="shared" si="2709"/>
        <v>730000000</v>
      </c>
      <c r="IT279" s="186">
        <f t="shared" si="2709"/>
        <v>750000000</v>
      </c>
      <c r="IU279" s="186">
        <f t="shared" si="2709"/>
        <v>623501115</v>
      </c>
      <c r="IV279" s="186">
        <f t="shared" si="2709"/>
        <v>622070473</v>
      </c>
      <c r="IW279" s="186">
        <f t="shared" si="2709"/>
        <v>0</v>
      </c>
    </row>
    <row r="280" spans="1:257" ht="79.5" customHeight="1" x14ac:dyDescent="0.2">
      <c r="A280" s="346"/>
      <c r="B280" s="401"/>
      <c r="C280" s="299">
        <v>34</v>
      </c>
      <c r="D280" s="265" t="s">
        <v>662</v>
      </c>
      <c r="E280" s="299" t="s">
        <v>53</v>
      </c>
      <c r="F280" s="580">
        <v>0.4</v>
      </c>
      <c r="G280" s="273">
        <v>190</v>
      </c>
      <c r="H280" s="854" t="s">
        <v>663</v>
      </c>
      <c r="I280" s="265" t="s">
        <v>664</v>
      </c>
      <c r="J280" s="270" t="s">
        <v>636</v>
      </c>
      <c r="K280" s="270">
        <v>14</v>
      </c>
      <c r="L280" s="271" t="s">
        <v>58</v>
      </c>
      <c r="M280" s="272">
        <v>1</v>
      </c>
      <c r="N280" s="272">
        <v>1</v>
      </c>
      <c r="O280" s="273">
        <v>1</v>
      </c>
      <c r="P280" s="274">
        <v>0.6</v>
      </c>
      <c r="Q280" s="558">
        <v>1</v>
      </c>
      <c r="R280" s="275"/>
      <c r="S280" s="277">
        <v>1</v>
      </c>
      <c r="T280" s="272">
        <v>1</v>
      </c>
      <c r="U280" s="272"/>
      <c r="V280" s="277">
        <v>0.8</v>
      </c>
      <c r="W280" s="272">
        <v>1</v>
      </c>
      <c r="X280" s="271"/>
      <c r="Y280" s="278">
        <v>0.95</v>
      </c>
      <c r="Z280" s="334">
        <f>BM280/BM279</f>
        <v>1</v>
      </c>
      <c r="AA280" s="272">
        <v>10</v>
      </c>
      <c r="AB280" s="271" t="s">
        <v>389</v>
      </c>
      <c r="AC280" s="40"/>
      <c r="AD280" s="41"/>
      <c r="AE280" s="41"/>
      <c r="AF280" s="41"/>
      <c r="AG280" s="40"/>
      <c r="AH280" s="41"/>
      <c r="AI280" s="41"/>
      <c r="AJ280" s="41"/>
      <c r="AK280" s="46">
        <f>150400000+22000000+7600000</f>
        <v>180000000</v>
      </c>
      <c r="AL280" s="47">
        <v>180000000</v>
      </c>
      <c r="AM280" s="42">
        <v>104217073</v>
      </c>
      <c r="AN280" s="42">
        <v>104217073</v>
      </c>
      <c r="AO280" s="46"/>
      <c r="AP280" s="47"/>
      <c r="AQ280" s="47"/>
      <c r="AR280" s="41"/>
      <c r="AS280" s="40"/>
      <c r="AT280" s="41"/>
      <c r="AU280" s="41"/>
      <c r="AV280" s="41"/>
      <c r="AW280" s="40"/>
      <c r="AX280" s="41"/>
      <c r="AY280" s="41"/>
      <c r="AZ280" s="41"/>
      <c r="BA280" s="40"/>
      <c r="BB280" s="41"/>
      <c r="BC280" s="41"/>
      <c r="BD280" s="41"/>
      <c r="BE280" s="40"/>
      <c r="BF280" s="41"/>
      <c r="BG280" s="41"/>
      <c r="BH280" s="41"/>
      <c r="BI280" s="40"/>
      <c r="BJ280" s="41"/>
      <c r="BK280" s="41"/>
      <c r="BL280" s="41"/>
      <c r="BM280" s="40">
        <f>+AC280+AG280+AK280+AO280+AS280+AW280+BA280+BE280+BI280</f>
        <v>180000000</v>
      </c>
      <c r="BN280" s="41">
        <f>AD280+AH280+AL280+AP280+AT280+AX280+BB280+BF280+BJ280</f>
        <v>180000000</v>
      </c>
      <c r="BO280" s="41">
        <f>AE280+AI280+AM280+AQ280+AU280+AY280+BC280+BG280+BK280</f>
        <v>104217073</v>
      </c>
      <c r="BP280" s="41">
        <f>AF280+AJ280+AN280+AR280+AV280+AZ280+BD280+BH280+BL280</f>
        <v>104217073</v>
      </c>
      <c r="BQ280" s="87"/>
      <c r="BR280" s="87"/>
      <c r="BS280" s="87"/>
      <c r="BT280" s="87"/>
      <c r="BU280" s="87"/>
      <c r="BV280" s="87"/>
      <c r="BW280" s="87"/>
      <c r="BX280" s="87"/>
      <c r="BY280" s="87"/>
      <c r="BZ280" s="88">
        <v>190000000</v>
      </c>
      <c r="CA280" s="87">
        <v>190000000</v>
      </c>
      <c r="CB280" s="87">
        <v>183206718</v>
      </c>
      <c r="CC280" s="87">
        <v>182523851</v>
      </c>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2">
        <f>BQ280+BU280+BZ280+CE280+CI280+CM280+CQ280+CV280+DA280</f>
        <v>190000000</v>
      </c>
      <c r="DF280" s="102">
        <f>BR280+BV280+CA280+CF280+CJ280+CN280+CR280+CW280+DB280</f>
        <v>190000000</v>
      </c>
      <c r="DG280" s="102">
        <f>BS280+BW280+CB280+CG280+CK280+CO280+CS280+CX280+DC280</f>
        <v>183206718</v>
      </c>
      <c r="DH280" s="102">
        <f>BT280+BX280+CC280+CH280+CL280+CP280+CT280+CY280+DD280</f>
        <v>182523851</v>
      </c>
      <c r="DI280" s="102"/>
      <c r="DJ280" s="88"/>
      <c r="DK280" s="57"/>
      <c r="DL280" s="88"/>
      <c r="DM280" s="88"/>
      <c r="DN280" s="88"/>
      <c r="DO280" s="88"/>
      <c r="DP280" s="88"/>
      <c r="DQ280" s="88"/>
      <c r="DR280" s="88"/>
      <c r="DS280" s="88">
        <v>180000000</v>
      </c>
      <c r="DT280" s="88">
        <v>190000000</v>
      </c>
      <c r="DU280" s="88">
        <v>164624166</v>
      </c>
      <c r="DV280" s="88">
        <v>163876391</v>
      </c>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7"/>
      <c r="EU280" s="87"/>
      <c r="EV280" s="87"/>
      <c r="EW280" s="82">
        <f>DJ280+DN280+DS280+DX280+EB280+EF280+EJ280+EN280+ES280</f>
        <v>180000000</v>
      </c>
      <c r="EX280" s="90">
        <f>DK280+DO280+DT280+DY280+EC280+EG280+EK280+EO280+ET280</f>
        <v>190000000</v>
      </c>
      <c r="EY280" s="90">
        <f>DL280+DP280+DU280+DZ280+ED280+EH280+EL280+EP280+EU280</f>
        <v>164624166</v>
      </c>
      <c r="EZ280" s="90">
        <f>DM280+DQ280+DV280+EA280+EE280+EI280+EM280+EQ280+EV280</f>
        <v>163876391</v>
      </c>
      <c r="FA280" s="173"/>
      <c r="FB280" s="87"/>
      <c r="FC280" s="88"/>
      <c r="FD280" s="88"/>
      <c r="FE280" s="88"/>
      <c r="FF280" s="133"/>
      <c r="FG280" s="87"/>
      <c r="FH280" s="87"/>
      <c r="FI280" s="87"/>
      <c r="FJ280" s="87"/>
      <c r="FK280" s="87"/>
      <c r="FL280" s="87">
        <v>180000000</v>
      </c>
      <c r="FM280" s="87">
        <v>190000000</v>
      </c>
      <c r="FN280" s="87">
        <v>171453158</v>
      </c>
      <c r="FO280" s="87">
        <v>171453158</v>
      </c>
      <c r="FP280" s="87"/>
      <c r="FQ280" s="87"/>
      <c r="FR280" s="87"/>
      <c r="FS280" s="87"/>
      <c r="FT280" s="87"/>
      <c r="FU280" s="87"/>
      <c r="FV280" s="87"/>
      <c r="FW280" s="87"/>
      <c r="FX280" s="87"/>
      <c r="FY280" s="87"/>
      <c r="FZ280" s="87"/>
      <c r="GA280" s="87"/>
      <c r="GB280" s="87"/>
      <c r="GC280" s="87"/>
      <c r="GD280" s="87"/>
      <c r="GE280" s="87"/>
      <c r="GF280" s="87"/>
      <c r="GG280" s="87"/>
      <c r="GH280" s="87"/>
      <c r="GI280" s="87"/>
      <c r="GJ280" s="87"/>
      <c r="GK280" s="87"/>
      <c r="GL280" s="87"/>
      <c r="GM280" s="87"/>
      <c r="GN280" s="87"/>
      <c r="GO280" s="87"/>
      <c r="GP280" s="87"/>
      <c r="GQ280" s="87"/>
      <c r="GR280" s="87"/>
      <c r="GS280" s="87"/>
      <c r="GT280" s="87"/>
      <c r="GU280" s="82">
        <f>FB280+FG280+FL280+FQ280+FV280+GA280+GF280+GK280+GP280</f>
        <v>180000000</v>
      </c>
      <c r="GV280" s="82">
        <f>GQ280+GL280+GG280+GB280+FW280+FR280+FM280+FH280+FC280</f>
        <v>190000000</v>
      </c>
      <c r="GW280" s="82">
        <f>GR280+GM280+GH280+GC280+FX280+FS280+FN280+FI280+FD280</f>
        <v>171453158</v>
      </c>
      <c r="GX280" s="82">
        <f>GS280+GN280+GI280+GD280+FY280+FT280+FO280+FJ280+FE280</f>
        <v>171453158</v>
      </c>
      <c r="GY280" s="792">
        <f>GT280+GO280+GJ280+GE280+FZ280+FU280+FP280+FK280+FF280</f>
        <v>0</v>
      </c>
      <c r="GZ280" s="792">
        <f>AC280+BQ280+DJ280+FB280</f>
        <v>0</v>
      </c>
      <c r="HA280" s="792">
        <f>AD280+BR280+DK280+FC280</f>
        <v>0</v>
      </c>
      <c r="HB280" s="792">
        <f>AE280+BS280+DL280+FD280</f>
        <v>0</v>
      </c>
      <c r="HC280" s="792">
        <f>AF280+BT280+DM280+FE280</f>
        <v>0</v>
      </c>
      <c r="HD280" s="792">
        <f>FF280</f>
        <v>0</v>
      </c>
      <c r="HE280" s="792">
        <f>AG280+BU280+DN280+FG280</f>
        <v>0</v>
      </c>
      <c r="HF280" s="792">
        <f>AH280+BV280+DO280+FH280</f>
        <v>0</v>
      </c>
      <c r="HG280" s="792">
        <f>AI280+BW280+DP280+FI280</f>
        <v>0</v>
      </c>
      <c r="HH280" s="792">
        <f>AJ280+BX280+DQ280+FJ280</f>
        <v>0</v>
      </c>
      <c r="HI280" s="792">
        <f>BY280+DR280+FK280</f>
        <v>0</v>
      </c>
      <c r="HJ280" s="792">
        <f>AK280+BZ280+DS280+FL280</f>
        <v>730000000</v>
      </c>
      <c r="HK280" s="792">
        <f>AL280+CA280+DT280+FM280</f>
        <v>750000000</v>
      </c>
      <c r="HL280" s="792">
        <f>AM280+CB280+DU280+FN280</f>
        <v>623501115</v>
      </c>
      <c r="HM280" s="792">
        <f>AN280+CC280+DV280+FO280</f>
        <v>622070473</v>
      </c>
      <c r="HN280" s="792">
        <f>CD280+DW280+FP280</f>
        <v>0</v>
      </c>
      <c r="HO280" s="792">
        <f>AO280+CE280+DX280+FQ280</f>
        <v>0</v>
      </c>
      <c r="HP280" s="792">
        <f>AP280+CF280+DY280+FR280</f>
        <v>0</v>
      </c>
      <c r="HQ280" s="792">
        <f>AQ280+CG280+DZ280+FS280</f>
        <v>0</v>
      </c>
      <c r="HR280" s="792">
        <f>AR280+CH280+EA280+FT280</f>
        <v>0</v>
      </c>
      <c r="HS280" s="792">
        <f>FU280</f>
        <v>0</v>
      </c>
      <c r="HT280" s="792">
        <f>AS280+CI280+EB280+FV280</f>
        <v>0</v>
      </c>
      <c r="HU280" s="792">
        <f>AT280+CJ280+EC280+FW280</f>
        <v>0</v>
      </c>
      <c r="HV280" s="792">
        <f>AU280+CK280+ED280+FX280</f>
        <v>0</v>
      </c>
      <c r="HW280" s="792">
        <f>AV280+CL280+EE280+FY280</f>
        <v>0</v>
      </c>
      <c r="HX280" s="792">
        <f>FZ280</f>
        <v>0</v>
      </c>
      <c r="HY280" s="792">
        <f>AW280+CM280+EF280+GA280</f>
        <v>0</v>
      </c>
      <c r="HZ280" s="792">
        <f>AX280+CN280+EG280+GB280</f>
        <v>0</v>
      </c>
      <c r="IA280" s="792">
        <f>AY280+CO280+EH280+GC280</f>
        <v>0</v>
      </c>
      <c r="IB280" s="792">
        <f>AZ280+CP280+EI280+GD280</f>
        <v>0</v>
      </c>
      <c r="IC280" s="792">
        <f>GE280</f>
        <v>0</v>
      </c>
      <c r="ID280" s="792">
        <f>BA280+CQ280+EJ280+GF280</f>
        <v>0</v>
      </c>
      <c r="IE280" s="792">
        <f>BB280+CR280+EK280+GG280</f>
        <v>0</v>
      </c>
      <c r="IF280" s="792">
        <f>BC280+CS280+EL280+GH280</f>
        <v>0</v>
      </c>
      <c r="IG280" s="792">
        <f>BD280+CT280+EM280+GI280</f>
        <v>0</v>
      </c>
      <c r="IH280" s="792">
        <f>CU280+GJ280</f>
        <v>0</v>
      </c>
      <c r="II280" s="792">
        <f>BE280+CV280+EN280+GK280</f>
        <v>0</v>
      </c>
      <c r="IJ280" s="792">
        <f>BF280+CW280+EO280+GL280</f>
        <v>0</v>
      </c>
      <c r="IK280" s="792">
        <f>BG280+CX280+EP280+GM280</f>
        <v>0</v>
      </c>
      <c r="IL280" s="792">
        <f>BH280+CY280+EQ280+GM280</f>
        <v>0</v>
      </c>
      <c r="IM280" s="792">
        <f>CZ280+ER280+GO280</f>
        <v>0</v>
      </c>
      <c r="IN280" s="792">
        <f>BI280+DA280+ES280+GP280</f>
        <v>0</v>
      </c>
      <c r="IO280" s="792"/>
      <c r="IP280" s="792"/>
      <c r="IQ280" s="792"/>
      <c r="IR280" s="792"/>
      <c r="IS280" s="792">
        <f>GZ280+HE280+HJ280+HO280+HT280+HY280+ID280+II280+IN280</f>
        <v>730000000</v>
      </c>
      <c r="IT280" s="792">
        <f>HA280+HF280+HK280+HP280+HU280+HZ280+IE280+IJ280+IO280</f>
        <v>750000000</v>
      </c>
      <c r="IU280" s="792">
        <f>HB280+HG280+HL280+HQ280+HV280+IA280+IF280+IK280+IP280</f>
        <v>623501115</v>
      </c>
      <c r="IV280" s="792">
        <f>HC280+HH280+HM280+HR280+HW280+IB280+IG280+IL280+IQ280</f>
        <v>622070473</v>
      </c>
      <c r="IW280" s="793">
        <f>HD280+HI280+HN280+HS280+HX280+IC280+IH280+IM280+IR280</f>
        <v>0</v>
      </c>
    </row>
    <row r="281" spans="1:257" ht="22.5" customHeight="1" x14ac:dyDescent="0.2">
      <c r="A281" s="346"/>
      <c r="B281" s="239">
        <v>18</v>
      </c>
      <c r="C281" s="344" t="s">
        <v>665</v>
      </c>
      <c r="D281" s="241"/>
      <c r="E281" s="241"/>
      <c r="F281" s="241"/>
      <c r="G281" s="345"/>
      <c r="H281" s="345"/>
      <c r="I281" s="345"/>
      <c r="J281" s="345"/>
      <c r="K281" s="345"/>
      <c r="L281" s="345"/>
      <c r="M281" s="345"/>
      <c r="N281" s="345"/>
      <c r="O281" s="345"/>
      <c r="P281" s="345"/>
      <c r="Q281" s="345"/>
      <c r="R281" s="345"/>
      <c r="S281" s="345"/>
      <c r="T281" s="345"/>
      <c r="U281" s="345"/>
      <c r="V281" s="345"/>
      <c r="W281" s="345"/>
      <c r="X281" s="345"/>
      <c r="Y281" s="751"/>
      <c r="Z281" s="345"/>
      <c r="AA281" s="345"/>
      <c r="AB281" s="345"/>
      <c r="AC281" s="37">
        <f t="shared" ref="AC281:CN281" si="2710">AC282+AC285+AC288+AC290+AC292</f>
        <v>0</v>
      </c>
      <c r="AD281" s="37">
        <f t="shared" si="2710"/>
        <v>0</v>
      </c>
      <c r="AE281" s="37">
        <f t="shared" si="2710"/>
        <v>0</v>
      </c>
      <c r="AF281" s="37">
        <f t="shared" si="2710"/>
        <v>0</v>
      </c>
      <c r="AG281" s="37">
        <f t="shared" si="2710"/>
        <v>0</v>
      </c>
      <c r="AH281" s="37">
        <f t="shared" si="2710"/>
        <v>0</v>
      </c>
      <c r="AI281" s="37">
        <f t="shared" si="2710"/>
        <v>0</v>
      </c>
      <c r="AJ281" s="37">
        <f t="shared" si="2710"/>
        <v>0</v>
      </c>
      <c r="AK281" s="37">
        <f t="shared" si="2710"/>
        <v>230000000</v>
      </c>
      <c r="AL281" s="37">
        <f t="shared" si="2710"/>
        <v>435000000</v>
      </c>
      <c r="AM281" s="37">
        <f t="shared" si="2710"/>
        <v>322214138</v>
      </c>
      <c r="AN281" s="37">
        <f t="shared" si="2710"/>
        <v>298214138</v>
      </c>
      <c r="AO281" s="37">
        <f t="shared" si="2710"/>
        <v>0</v>
      </c>
      <c r="AP281" s="37">
        <f t="shared" si="2710"/>
        <v>0</v>
      </c>
      <c r="AQ281" s="37">
        <f t="shared" si="2710"/>
        <v>0</v>
      </c>
      <c r="AR281" s="37">
        <f t="shared" si="2710"/>
        <v>0</v>
      </c>
      <c r="AS281" s="37">
        <f t="shared" si="2710"/>
        <v>0</v>
      </c>
      <c r="AT281" s="37">
        <f t="shared" si="2710"/>
        <v>0</v>
      </c>
      <c r="AU281" s="37">
        <f t="shared" si="2710"/>
        <v>0</v>
      </c>
      <c r="AV281" s="37">
        <f t="shared" si="2710"/>
        <v>0</v>
      </c>
      <c r="AW281" s="37">
        <f t="shared" si="2710"/>
        <v>0</v>
      </c>
      <c r="AX281" s="37">
        <f t="shared" si="2710"/>
        <v>0</v>
      </c>
      <c r="AY281" s="37">
        <f t="shared" si="2710"/>
        <v>0</v>
      </c>
      <c r="AZ281" s="37">
        <f t="shared" si="2710"/>
        <v>0</v>
      </c>
      <c r="BA281" s="37">
        <f t="shared" si="2710"/>
        <v>0</v>
      </c>
      <c r="BB281" s="37">
        <f t="shared" si="2710"/>
        <v>0</v>
      </c>
      <c r="BC281" s="37">
        <f t="shared" si="2710"/>
        <v>0</v>
      </c>
      <c r="BD281" s="37">
        <f t="shared" si="2710"/>
        <v>0</v>
      </c>
      <c r="BE281" s="37">
        <f t="shared" si="2710"/>
        <v>0</v>
      </c>
      <c r="BF281" s="37">
        <f t="shared" si="2710"/>
        <v>0</v>
      </c>
      <c r="BG281" s="37">
        <f t="shared" si="2710"/>
        <v>0</v>
      </c>
      <c r="BH281" s="37">
        <f t="shared" si="2710"/>
        <v>0</v>
      </c>
      <c r="BI281" s="37">
        <f t="shared" si="2710"/>
        <v>500000000</v>
      </c>
      <c r="BJ281" s="37">
        <f t="shared" si="2710"/>
        <v>0</v>
      </c>
      <c r="BK281" s="37">
        <f t="shared" si="2710"/>
        <v>0</v>
      </c>
      <c r="BL281" s="37">
        <f t="shared" si="2710"/>
        <v>0</v>
      </c>
      <c r="BM281" s="37">
        <f t="shared" si="2710"/>
        <v>730000000</v>
      </c>
      <c r="BN281" s="37">
        <f t="shared" si="2710"/>
        <v>435000000</v>
      </c>
      <c r="BO281" s="37">
        <f t="shared" si="2710"/>
        <v>322214138</v>
      </c>
      <c r="BP281" s="37">
        <f t="shared" si="2710"/>
        <v>298214138</v>
      </c>
      <c r="BQ281" s="37">
        <f t="shared" si="2710"/>
        <v>0</v>
      </c>
      <c r="BR281" s="37">
        <f t="shared" si="2710"/>
        <v>0</v>
      </c>
      <c r="BS281" s="37">
        <f t="shared" si="2710"/>
        <v>0</v>
      </c>
      <c r="BT281" s="37">
        <f t="shared" si="2710"/>
        <v>0</v>
      </c>
      <c r="BU281" s="37">
        <f t="shared" si="2710"/>
        <v>0</v>
      </c>
      <c r="BV281" s="37">
        <f t="shared" si="2710"/>
        <v>199000000</v>
      </c>
      <c r="BW281" s="37">
        <f t="shared" si="2710"/>
        <v>169716550</v>
      </c>
      <c r="BX281" s="37">
        <f t="shared" si="2710"/>
        <v>169716550</v>
      </c>
      <c r="BY281" s="37">
        <f t="shared" si="2710"/>
        <v>0</v>
      </c>
      <c r="BZ281" s="37">
        <f t="shared" si="2710"/>
        <v>243000000</v>
      </c>
      <c r="CA281" s="37">
        <f t="shared" si="2710"/>
        <v>1430000000</v>
      </c>
      <c r="CB281" s="37">
        <f t="shared" si="2710"/>
        <v>1257662678</v>
      </c>
      <c r="CC281" s="37">
        <f t="shared" si="2710"/>
        <v>958554730</v>
      </c>
      <c r="CD281" s="37">
        <f t="shared" si="2710"/>
        <v>0</v>
      </c>
      <c r="CE281" s="37">
        <f t="shared" si="2710"/>
        <v>0</v>
      </c>
      <c r="CF281" s="37">
        <f t="shared" si="2710"/>
        <v>0</v>
      </c>
      <c r="CG281" s="37">
        <f t="shared" si="2710"/>
        <v>0</v>
      </c>
      <c r="CH281" s="37">
        <f t="shared" si="2710"/>
        <v>0</v>
      </c>
      <c r="CI281" s="37">
        <f t="shared" si="2710"/>
        <v>0</v>
      </c>
      <c r="CJ281" s="37">
        <f t="shared" si="2710"/>
        <v>0</v>
      </c>
      <c r="CK281" s="37">
        <f t="shared" si="2710"/>
        <v>0</v>
      </c>
      <c r="CL281" s="37">
        <f t="shared" si="2710"/>
        <v>0</v>
      </c>
      <c r="CM281" s="37">
        <f t="shared" si="2710"/>
        <v>0</v>
      </c>
      <c r="CN281" s="37">
        <f t="shared" si="2710"/>
        <v>0</v>
      </c>
      <c r="CO281" s="37">
        <f t="shared" ref="CO281:EV281" si="2711">CO282+CO285+CO288+CO290+CO292</f>
        <v>0</v>
      </c>
      <c r="CP281" s="37">
        <f t="shared" si="2711"/>
        <v>0</v>
      </c>
      <c r="CQ281" s="37">
        <f t="shared" si="2711"/>
        <v>0</v>
      </c>
      <c r="CR281" s="37">
        <f t="shared" si="2711"/>
        <v>0</v>
      </c>
      <c r="CS281" s="37">
        <f t="shared" si="2711"/>
        <v>0</v>
      </c>
      <c r="CT281" s="37">
        <f t="shared" si="2711"/>
        <v>0</v>
      </c>
      <c r="CU281" s="37">
        <f t="shared" si="2711"/>
        <v>0</v>
      </c>
      <c r="CV281" s="37">
        <f t="shared" si="2711"/>
        <v>0</v>
      </c>
      <c r="CW281" s="37">
        <f t="shared" si="2711"/>
        <v>0</v>
      </c>
      <c r="CX281" s="37">
        <f t="shared" si="2711"/>
        <v>0</v>
      </c>
      <c r="CY281" s="37">
        <f t="shared" si="2711"/>
        <v>0</v>
      </c>
      <c r="CZ281" s="37">
        <f t="shared" si="2711"/>
        <v>0</v>
      </c>
      <c r="DA281" s="37">
        <f t="shared" si="2711"/>
        <v>500000000</v>
      </c>
      <c r="DB281" s="37">
        <f t="shared" si="2711"/>
        <v>0</v>
      </c>
      <c r="DC281" s="37">
        <f t="shared" si="2711"/>
        <v>0</v>
      </c>
      <c r="DD281" s="37">
        <f t="shared" si="2711"/>
        <v>0</v>
      </c>
      <c r="DE281" s="37">
        <f t="shared" si="2711"/>
        <v>743000000</v>
      </c>
      <c r="DF281" s="37">
        <f t="shared" si="2711"/>
        <v>1629000000</v>
      </c>
      <c r="DG281" s="37">
        <f t="shared" si="2711"/>
        <v>1427379228</v>
      </c>
      <c r="DH281" s="37">
        <f t="shared" si="2711"/>
        <v>1128271280</v>
      </c>
      <c r="DI281" s="37">
        <f t="shared" si="2711"/>
        <v>0</v>
      </c>
      <c r="DJ281" s="37">
        <f t="shared" si="2711"/>
        <v>0</v>
      </c>
      <c r="DK281" s="37">
        <f t="shared" si="2711"/>
        <v>0</v>
      </c>
      <c r="DL281" s="37">
        <f t="shared" si="2711"/>
        <v>0</v>
      </c>
      <c r="DM281" s="37">
        <f t="shared" si="2711"/>
        <v>0</v>
      </c>
      <c r="DN281" s="37">
        <f t="shared" si="2711"/>
        <v>0</v>
      </c>
      <c r="DO281" s="37">
        <f t="shared" si="2711"/>
        <v>225700000</v>
      </c>
      <c r="DP281" s="37">
        <f t="shared" si="2711"/>
        <v>99800000</v>
      </c>
      <c r="DQ281" s="37">
        <f t="shared" si="2711"/>
        <v>99800000</v>
      </c>
      <c r="DR281" s="37">
        <f t="shared" si="2711"/>
        <v>0</v>
      </c>
      <c r="DS281" s="37">
        <f t="shared" si="2711"/>
        <v>235000000</v>
      </c>
      <c r="DT281" s="37">
        <f t="shared" si="2711"/>
        <v>1583520000</v>
      </c>
      <c r="DU281" s="37">
        <f t="shared" si="2711"/>
        <v>1352937098</v>
      </c>
      <c r="DV281" s="37">
        <f t="shared" si="2711"/>
        <v>1257312298</v>
      </c>
      <c r="DW281" s="37">
        <f t="shared" si="2711"/>
        <v>0</v>
      </c>
      <c r="DX281" s="37">
        <f t="shared" si="2711"/>
        <v>0</v>
      </c>
      <c r="DY281" s="37">
        <f t="shared" si="2711"/>
        <v>0</v>
      </c>
      <c r="DZ281" s="37">
        <f t="shared" si="2711"/>
        <v>0</v>
      </c>
      <c r="EA281" s="37">
        <f t="shared" si="2711"/>
        <v>0</v>
      </c>
      <c r="EB281" s="37">
        <f t="shared" si="2711"/>
        <v>0</v>
      </c>
      <c r="EC281" s="37">
        <f t="shared" si="2711"/>
        <v>0</v>
      </c>
      <c r="ED281" s="37">
        <f t="shared" si="2711"/>
        <v>0</v>
      </c>
      <c r="EE281" s="37">
        <f t="shared" si="2711"/>
        <v>0</v>
      </c>
      <c r="EF281" s="37">
        <f t="shared" si="2711"/>
        <v>0</v>
      </c>
      <c r="EG281" s="37">
        <f t="shared" si="2711"/>
        <v>0</v>
      </c>
      <c r="EH281" s="37">
        <f t="shared" si="2711"/>
        <v>0</v>
      </c>
      <c r="EI281" s="37">
        <f t="shared" si="2711"/>
        <v>0</v>
      </c>
      <c r="EJ281" s="37">
        <f t="shared" si="2711"/>
        <v>0</v>
      </c>
      <c r="EK281" s="37">
        <f t="shared" si="2711"/>
        <v>0</v>
      </c>
      <c r="EL281" s="37">
        <f t="shared" si="2711"/>
        <v>0</v>
      </c>
      <c r="EM281" s="37">
        <f t="shared" si="2711"/>
        <v>0</v>
      </c>
      <c r="EN281" s="37">
        <f t="shared" si="2711"/>
        <v>0</v>
      </c>
      <c r="EO281" s="37">
        <f t="shared" si="2711"/>
        <v>0</v>
      </c>
      <c r="EP281" s="37">
        <f t="shared" si="2711"/>
        <v>0</v>
      </c>
      <c r="EQ281" s="37">
        <f t="shared" si="2711"/>
        <v>0</v>
      </c>
      <c r="ER281" s="37">
        <f t="shared" si="2711"/>
        <v>0</v>
      </c>
      <c r="ES281" s="37">
        <f t="shared" si="2711"/>
        <v>500000000</v>
      </c>
      <c r="ET281" s="37">
        <f t="shared" si="2711"/>
        <v>0</v>
      </c>
      <c r="EU281" s="37">
        <f t="shared" si="2711"/>
        <v>0</v>
      </c>
      <c r="EV281" s="37">
        <f t="shared" si="2711"/>
        <v>0</v>
      </c>
      <c r="EW281" s="37">
        <f t="shared" ref="EW281" si="2712">EW282+EW285+EW288+EW290+EW292</f>
        <v>735000000</v>
      </c>
      <c r="EX281" s="37">
        <f t="shared" ref="EX281:GY281" si="2713">EX282+EX285+EX288+EX290+EX292</f>
        <v>1809220000</v>
      </c>
      <c r="EY281" s="37">
        <f t="shared" si="2713"/>
        <v>1452737098</v>
      </c>
      <c r="EZ281" s="37">
        <f t="shared" si="2713"/>
        <v>1357112298</v>
      </c>
      <c r="FA281" s="37">
        <f t="shared" si="2713"/>
        <v>0</v>
      </c>
      <c r="FB281" s="37">
        <f t="shared" si="2713"/>
        <v>0</v>
      </c>
      <c r="FC281" s="37">
        <f t="shared" si="2713"/>
        <v>0</v>
      </c>
      <c r="FD281" s="37">
        <f t="shared" si="2713"/>
        <v>0</v>
      </c>
      <c r="FE281" s="37">
        <f t="shared" si="2713"/>
        <v>0</v>
      </c>
      <c r="FF281" s="37">
        <f t="shared" si="2713"/>
        <v>0</v>
      </c>
      <c r="FG281" s="37">
        <f t="shared" si="2713"/>
        <v>0</v>
      </c>
      <c r="FH281" s="37">
        <f t="shared" si="2713"/>
        <v>0</v>
      </c>
      <c r="FI281" s="37">
        <f t="shared" si="2713"/>
        <v>0</v>
      </c>
      <c r="FJ281" s="37">
        <f t="shared" si="2713"/>
        <v>0</v>
      </c>
      <c r="FK281" s="37">
        <f t="shared" si="2713"/>
        <v>0</v>
      </c>
      <c r="FL281" s="37">
        <f t="shared" si="2713"/>
        <v>237000000</v>
      </c>
      <c r="FM281" s="37">
        <f t="shared" si="2713"/>
        <v>1607460000</v>
      </c>
      <c r="FN281" s="37">
        <f t="shared" si="2713"/>
        <v>1277885999</v>
      </c>
      <c r="FO281" s="37">
        <f t="shared" si="2713"/>
        <v>1277885999</v>
      </c>
      <c r="FP281" s="37">
        <f t="shared" si="2713"/>
        <v>6688000</v>
      </c>
      <c r="FQ281" s="37">
        <f t="shared" si="2713"/>
        <v>0</v>
      </c>
      <c r="FR281" s="37">
        <f t="shared" si="2713"/>
        <v>0</v>
      </c>
      <c r="FS281" s="37">
        <f t="shared" si="2713"/>
        <v>0</v>
      </c>
      <c r="FT281" s="37">
        <f t="shared" si="2713"/>
        <v>0</v>
      </c>
      <c r="FU281" s="37">
        <f t="shared" si="2713"/>
        <v>0</v>
      </c>
      <c r="FV281" s="37">
        <f t="shared" si="2713"/>
        <v>0</v>
      </c>
      <c r="FW281" s="37">
        <f t="shared" si="2713"/>
        <v>0</v>
      </c>
      <c r="FX281" s="37">
        <f t="shared" si="2713"/>
        <v>0</v>
      </c>
      <c r="FY281" s="37">
        <f t="shared" si="2713"/>
        <v>0</v>
      </c>
      <c r="FZ281" s="37">
        <f t="shared" si="2713"/>
        <v>0</v>
      </c>
      <c r="GA281" s="37">
        <f t="shared" si="2713"/>
        <v>0</v>
      </c>
      <c r="GB281" s="37">
        <f t="shared" si="2713"/>
        <v>0</v>
      </c>
      <c r="GC281" s="37">
        <f t="shared" si="2713"/>
        <v>0</v>
      </c>
      <c r="GD281" s="37">
        <f t="shared" si="2713"/>
        <v>0</v>
      </c>
      <c r="GE281" s="37">
        <f t="shared" si="2713"/>
        <v>0</v>
      </c>
      <c r="GF281" s="37">
        <f t="shared" si="2713"/>
        <v>0</v>
      </c>
      <c r="GG281" s="37">
        <f t="shared" si="2713"/>
        <v>0</v>
      </c>
      <c r="GH281" s="37">
        <f t="shared" si="2713"/>
        <v>0</v>
      </c>
      <c r="GI281" s="37">
        <f t="shared" si="2713"/>
        <v>0</v>
      </c>
      <c r="GJ281" s="37">
        <f t="shared" si="2713"/>
        <v>0</v>
      </c>
      <c r="GK281" s="37">
        <f t="shared" si="2713"/>
        <v>0</v>
      </c>
      <c r="GL281" s="37">
        <f t="shared" si="2713"/>
        <v>0</v>
      </c>
      <c r="GM281" s="37">
        <f t="shared" si="2713"/>
        <v>0</v>
      </c>
      <c r="GN281" s="37">
        <f t="shared" si="2713"/>
        <v>0</v>
      </c>
      <c r="GO281" s="37">
        <f t="shared" si="2713"/>
        <v>0</v>
      </c>
      <c r="GP281" s="37">
        <f t="shared" si="2713"/>
        <v>1500000000</v>
      </c>
      <c r="GQ281" s="37">
        <f t="shared" si="2713"/>
        <v>0</v>
      </c>
      <c r="GR281" s="37">
        <f t="shared" si="2713"/>
        <v>0</v>
      </c>
      <c r="GS281" s="37">
        <f t="shared" si="2713"/>
        <v>0</v>
      </c>
      <c r="GT281" s="37">
        <f t="shared" si="2713"/>
        <v>0</v>
      </c>
      <c r="GU281" s="37">
        <f t="shared" si="2713"/>
        <v>1737000000</v>
      </c>
      <c r="GV281" s="37">
        <f t="shared" si="2713"/>
        <v>1607460000</v>
      </c>
      <c r="GW281" s="37">
        <f t="shared" si="2713"/>
        <v>1277885999</v>
      </c>
      <c r="GX281" s="37">
        <f t="shared" si="2713"/>
        <v>1277885999</v>
      </c>
      <c r="GY281" s="961">
        <f t="shared" si="2713"/>
        <v>6688000</v>
      </c>
      <c r="GZ281" s="37">
        <f t="shared" ref="GZ281:IW281" si="2714">GZ282+GZ285+GZ288+GZ290+GZ292</f>
        <v>0</v>
      </c>
      <c r="HA281" s="37">
        <f t="shared" si="2714"/>
        <v>0</v>
      </c>
      <c r="HB281" s="37">
        <f t="shared" si="2714"/>
        <v>0</v>
      </c>
      <c r="HC281" s="37">
        <f t="shared" si="2714"/>
        <v>0</v>
      </c>
      <c r="HD281" s="37">
        <f t="shared" si="2714"/>
        <v>0</v>
      </c>
      <c r="HE281" s="37">
        <f t="shared" si="2714"/>
        <v>0</v>
      </c>
      <c r="HF281" s="37">
        <f t="shared" si="2714"/>
        <v>424700000</v>
      </c>
      <c r="HG281" s="37">
        <f t="shared" si="2714"/>
        <v>269516550</v>
      </c>
      <c r="HH281" s="37">
        <f t="shared" si="2714"/>
        <v>269516550</v>
      </c>
      <c r="HI281" s="37">
        <f t="shared" si="2714"/>
        <v>0</v>
      </c>
      <c r="HJ281" s="37">
        <f t="shared" si="2714"/>
        <v>945000000</v>
      </c>
      <c r="HK281" s="37">
        <f t="shared" si="2714"/>
        <v>5055980000</v>
      </c>
      <c r="HL281" s="37">
        <f t="shared" si="2714"/>
        <v>4210699913</v>
      </c>
      <c r="HM281" s="37">
        <f t="shared" si="2714"/>
        <v>3791967165</v>
      </c>
      <c r="HN281" s="37">
        <f t="shared" si="2714"/>
        <v>6688000</v>
      </c>
      <c r="HO281" s="37">
        <f t="shared" si="2714"/>
        <v>0</v>
      </c>
      <c r="HP281" s="37">
        <f t="shared" si="2714"/>
        <v>0</v>
      </c>
      <c r="HQ281" s="37">
        <f t="shared" si="2714"/>
        <v>0</v>
      </c>
      <c r="HR281" s="37">
        <f t="shared" si="2714"/>
        <v>0</v>
      </c>
      <c r="HS281" s="37">
        <f t="shared" si="2714"/>
        <v>0</v>
      </c>
      <c r="HT281" s="37">
        <f t="shared" si="2714"/>
        <v>0</v>
      </c>
      <c r="HU281" s="37">
        <f t="shared" si="2714"/>
        <v>0</v>
      </c>
      <c r="HV281" s="37">
        <f t="shared" si="2714"/>
        <v>0</v>
      </c>
      <c r="HW281" s="37">
        <f t="shared" si="2714"/>
        <v>0</v>
      </c>
      <c r="HX281" s="37">
        <f t="shared" si="2714"/>
        <v>0</v>
      </c>
      <c r="HY281" s="37">
        <f t="shared" si="2714"/>
        <v>0</v>
      </c>
      <c r="HZ281" s="37">
        <f t="shared" si="2714"/>
        <v>0</v>
      </c>
      <c r="IA281" s="37">
        <f t="shared" si="2714"/>
        <v>0</v>
      </c>
      <c r="IB281" s="37">
        <f t="shared" si="2714"/>
        <v>0</v>
      </c>
      <c r="IC281" s="37">
        <f t="shared" si="2714"/>
        <v>0</v>
      </c>
      <c r="ID281" s="37">
        <f t="shared" si="2714"/>
        <v>0</v>
      </c>
      <c r="IE281" s="37">
        <f t="shared" si="2714"/>
        <v>0</v>
      </c>
      <c r="IF281" s="37">
        <f t="shared" si="2714"/>
        <v>0</v>
      </c>
      <c r="IG281" s="37">
        <f t="shared" si="2714"/>
        <v>0</v>
      </c>
      <c r="IH281" s="37">
        <f t="shared" si="2714"/>
        <v>0</v>
      </c>
      <c r="II281" s="37">
        <f t="shared" si="2714"/>
        <v>0</v>
      </c>
      <c r="IJ281" s="37">
        <f t="shared" si="2714"/>
        <v>0</v>
      </c>
      <c r="IK281" s="37">
        <f t="shared" si="2714"/>
        <v>0</v>
      </c>
      <c r="IL281" s="37">
        <f t="shared" si="2714"/>
        <v>0</v>
      </c>
      <c r="IM281" s="37">
        <f t="shared" si="2714"/>
        <v>0</v>
      </c>
      <c r="IN281" s="37">
        <f t="shared" si="2714"/>
        <v>3000000000</v>
      </c>
      <c r="IO281" s="37">
        <f t="shared" si="2714"/>
        <v>0</v>
      </c>
      <c r="IP281" s="37">
        <f t="shared" si="2714"/>
        <v>0</v>
      </c>
      <c r="IQ281" s="37">
        <f t="shared" si="2714"/>
        <v>0</v>
      </c>
      <c r="IR281" s="37">
        <f t="shared" si="2714"/>
        <v>0</v>
      </c>
      <c r="IS281" s="37">
        <f t="shared" si="2714"/>
        <v>3945000000</v>
      </c>
      <c r="IT281" s="37">
        <f t="shared" si="2714"/>
        <v>5480680000</v>
      </c>
      <c r="IU281" s="37">
        <f t="shared" si="2714"/>
        <v>4480216463</v>
      </c>
      <c r="IV281" s="37">
        <f t="shared" si="2714"/>
        <v>4061483715</v>
      </c>
      <c r="IW281" s="37">
        <f t="shared" si="2714"/>
        <v>6688000</v>
      </c>
    </row>
    <row r="282" spans="1:257" ht="27.75" customHeight="1" x14ac:dyDescent="0.2">
      <c r="A282" s="346"/>
      <c r="B282" s="343"/>
      <c r="C282" s="252">
        <v>62</v>
      </c>
      <c r="D282" s="253" t="s">
        <v>666</v>
      </c>
      <c r="E282" s="256"/>
      <c r="F282" s="256"/>
      <c r="G282" s="252"/>
      <c r="H282" s="252"/>
      <c r="I282" s="252"/>
      <c r="J282" s="252"/>
      <c r="K282" s="252"/>
      <c r="L282" s="252"/>
      <c r="M282" s="252"/>
      <c r="N282" s="252"/>
      <c r="O282" s="252"/>
      <c r="P282" s="252"/>
      <c r="Q282" s="252"/>
      <c r="R282" s="252"/>
      <c r="S282" s="252"/>
      <c r="T282" s="252"/>
      <c r="U282" s="252"/>
      <c r="V282" s="252"/>
      <c r="W282" s="252"/>
      <c r="X282" s="252"/>
      <c r="Y282" s="749"/>
      <c r="Z282" s="252"/>
      <c r="AA282" s="252"/>
      <c r="AB282" s="252"/>
      <c r="AC282" s="201">
        <f t="shared" ref="AC282:BL282" si="2715">SUM(AC283:AC284)</f>
        <v>0</v>
      </c>
      <c r="AD282" s="201">
        <f t="shared" si="2715"/>
        <v>0</v>
      </c>
      <c r="AE282" s="201">
        <f t="shared" si="2715"/>
        <v>0</v>
      </c>
      <c r="AF282" s="201">
        <f t="shared" si="2715"/>
        <v>0</v>
      </c>
      <c r="AG282" s="201">
        <f t="shared" si="2715"/>
        <v>0</v>
      </c>
      <c r="AH282" s="201">
        <f t="shared" si="2715"/>
        <v>0</v>
      </c>
      <c r="AI282" s="201">
        <f t="shared" si="2715"/>
        <v>0</v>
      </c>
      <c r="AJ282" s="201">
        <f t="shared" si="2715"/>
        <v>0</v>
      </c>
      <c r="AK282" s="201">
        <f t="shared" si="2715"/>
        <v>70000000</v>
      </c>
      <c r="AL282" s="201">
        <f t="shared" si="2715"/>
        <v>145000000</v>
      </c>
      <c r="AM282" s="201">
        <f t="shared" si="2715"/>
        <v>105756666</v>
      </c>
      <c r="AN282" s="201">
        <f t="shared" si="2715"/>
        <v>81756666</v>
      </c>
      <c r="AO282" s="201">
        <f t="shared" si="2715"/>
        <v>0</v>
      </c>
      <c r="AP282" s="201">
        <f t="shared" si="2715"/>
        <v>0</v>
      </c>
      <c r="AQ282" s="201">
        <f t="shared" si="2715"/>
        <v>0</v>
      </c>
      <c r="AR282" s="201">
        <f t="shared" si="2715"/>
        <v>0</v>
      </c>
      <c r="AS282" s="201">
        <f t="shared" si="2715"/>
        <v>0</v>
      </c>
      <c r="AT282" s="201">
        <f t="shared" si="2715"/>
        <v>0</v>
      </c>
      <c r="AU282" s="201">
        <f t="shared" si="2715"/>
        <v>0</v>
      </c>
      <c r="AV282" s="201">
        <f t="shared" si="2715"/>
        <v>0</v>
      </c>
      <c r="AW282" s="201">
        <f t="shared" si="2715"/>
        <v>0</v>
      </c>
      <c r="AX282" s="201">
        <f t="shared" si="2715"/>
        <v>0</v>
      </c>
      <c r="AY282" s="201">
        <f t="shared" si="2715"/>
        <v>0</v>
      </c>
      <c r="AZ282" s="201">
        <f t="shared" si="2715"/>
        <v>0</v>
      </c>
      <c r="BA282" s="201">
        <f t="shared" si="2715"/>
        <v>0</v>
      </c>
      <c r="BB282" s="201">
        <f t="shared" si="2715"/>
        <v>0</v>
      </c>
      <c r="BC282" s="201">
        <f t="shared" si="2715"/>
        <v>0</v>
      </c>
      <c r="BD282" s="201">
        <f t="shared" si="2715"/>
        <v>0</v>
      </c>
      <c r="BE282" s="201">
        <f t="shared" si="2715"/>
        <v>0</v>
      </c>
      <c r="BF282" s="201">
        <f t="shared" si="2715"/>
        <v>0</v>
      </c>
      <c r="BG282" s="201">
        <f t="shared" si="2715"/>
        <v>0</v>
      </c>
      <c r="BH282" s="201">
        <f t="shared" si="2715"/>
        <v>0</v>
      </c>
      <c r="BI282" s="201">
        <f t="shared" si="2715"/>
        <v>500000000</v>
      </c>
      <c r="BJ282" s="201">
        <f t="shared" si="2715"/>
        <v>0</v>
      </c>
      <c r="BK282" s="201">
        <f t="shared" si="2715"/>
        <v>0</v>
      </c>
      <c r="BL282" s="201">
        <f t="shared" si="2715"/>
        <v>0</v>
      </c>
      <c r="BM282" s="201">
        <f t="shared" ref="BM282:DX282" si="2716">SUM(BM283:BM284)</f>
        <v>570000000</v>
      </c>
      <c r="BN282" s="201">
        <f t="shared" si="2716"/>
        <v>145000000</v>
      </c>
      <c r="BO282" s="201">
        <f t="shared" si="2716"/>
        <v>105756666</v>
      </c>
      <c r="BP282" s="201">
        <f t="shared" si="2716"/>
        <v>81756666</v>
      </c>
      <c r="BQ282" s="201">
        <f t="shared" si="2716"/>
        <v>0</v>
      </c>
      <c r="BR282" s="201">
        <f t="shared" si="2716"/>
        <v>0</v>
      </c>
      <c r="BS282" s="201">
        <f t="shared" si="2716"/>
        <v>0</v>
      </c>
      <c r="BT282" s="201">
        <f t="shared" si="2716"/>
        <v>0</v>
      </c>
      <c r="BU282" s="201">
        <f t="shared" si="2716"/>
        <v>0</v>
      </c>
      <c r="BV282" s="201">
        <f t="shared" si="2716"/>
        <v>15000000</v>
      </c>
      <c r="BW282" s="201">
        <f t="shared" si="2716"/>
        <v>15000000</v>
      </c>
      <c r="BX282" s="201">
        <f t="shared" si="2716"/>
        <v>15000000</v>
      </c>
      <c r="BY282" s="201">
        <f t="shared" si="2716"/>
        <v>0</v>
      </c>
      <c r="BZ282" s="201">
        <f t="shared" si="2716"/>
        <v>70000000</v>
      </c>
      <c r="CA282" s="201">
        <f t="shared" si="2716"/>
        <v>1167000000</v>
      </c>
      <c r="CB282" s="201">
        <f t="shared" si="2716"/>
        <v>1018445612</v>
      </c>
      <c r="CC282" s="201">
        <f t="shared" si="2716"/>
        <v>719443664</v>
      </c>
      <c r="CD282" s="201">
        <f t="shared" si="2716"/>
        <v>0</v>
      </c>
      <c r="CE282" s="201">
        <f t="shared" si="2716"/>
        <v>0</v>
      </c>
      <c r="CF282" s="201">
        <f t="shared" si="2716"/>
        <v>0</v>
      </c>
      <c r="CG282" s="201">
        <f t="shared" si="2716"/>
        <v>0</v>
      </c>
      <c r="CH282" s="201">
        <f t="shared" si="2716"/>
        <v>0</v>
      </c>
      <c r="CI282" s="201">
        <f t="shared" si="2716"/>
        <v>0</v>
      </c>
      <c r="CJ282" s="201">
        <f t="shared" si="2716"/>
        <v>0</v>
      </c>
      <c r="CK282" s="201">
        <f t="shared" si="2716"/>
        <v>0</v>
      </c>
      <c r="CL282" s="201">
        <f t="shared" si="2716"/>
        <v>0</v>
      </c>
      <c r="CM282" s="201">
        <f t="shared" si="2716"/>
        <v>0</v>
      </c>
      <c r="CN282" s="201">
        <f t="shared" si="2716"/>
        <v>0</v>
      </c>
      <c r="CO282" s="201">
        <f t="shared" si="2716"/>
        <v>0</v>
      </c>
      <c r="CP282" s="201">
        <f t="shared" si="2716"/>
        <v>0</v>
      </c>
      <c r="CQ282" s="201">
        <f t="shared" si="2716"/>
        <v>0</v>
      </c>
      <c r="CR282" s="201">
        <f t="shared" si="2716"/>
        <v>0</v>
      </c>
      <c r="CS282" s="201">
        <f t="shared" si="2716"/>
        <v>0</v>
      </c>
      <c r="CT282" s="201">
        <f t="shared" si="2716"/>
        <v>0</v>
      </c>
      <c r="CU282" s="201">
        <f t="shared" si="2716"/>
        <v>0</v>
      </c>
      <c r="CV282" s="201">
        <f t="shared" si="2716"/>
        <v>0</v>
      </c>
      <c r="CW282" s="201">
        <f t="shared" si="2716"/>
        <v>0</v>
      </c>
      <c r="CX282" s="201">
        <f t="shared" si="2716"/>
        <v>0</v>
      </c>
      <c r="CY282" s="201">
        <f t="shared" si="2716"/>
        <v>0</v>
      </c>
      <c r="CZ282" s="201">
        <f t="shared" si="2716"/>
        <v>0</v>
      </c>
      <c r="DA282" s="201">
        <f t="shared" si="2716"/>
        <v>500000000</v>
      </c>
      <c r="DB282" s="201">
        <f t="shared" si="2716"/>
        <v>0</v>
      </c>
      <c r="DC282" s="201">
        <f t="shared" si="2716"/>
        <v>0</v>
      </c>
      <c r="DD282" s="201">
        <f t="shared" si="2716"/>
        <v>0</v>
      </c>
      <c r="DE282" s="201">
        <f t="shared" si="2716"/>
        <v>570000000</v>
      </c>
      <c r="DF282" s="201">
        <f t="shared" si="2716"/>
        <v>1182000000</v>
      </c>
      <c r="DG282" s="201">
        <f t="shared" si="2716"/>
        <v>1033445612</v>
      </c>
      <c r="DH282" s="201">
        <f t="shared" si="2716"/>
        <v>734443664</v>
      </c>
      <c r="DI282" s="201">
        <f t="shared" si="2716"/>
        <v>0</v>
      </c>
      <c r="DJ282" s="201">
        <f t="shared" si="2716"/>
        <v>0</v>
      </c>
      <c r="DK282" s="201">
        <f t="shared" si="2716"/>
        <v>0</v>
      </c>
      <c r="DL282" s="201">
        <f t="shared" si="2716"/>
        <v>0</v>
      </c>
      <c r="DM282" s="201">
        <f t="shared" si="2716"/>
        <v>0</v>
      </c>
      <c r="DN282" s="201">
        <f t="shared" si="2716"/>
        <v>0</v>
      </c>
      <c r="DO282" s="201">
        <f t="shared" si="2716"/>
        <v>170000000</v>
      </c>
      <c r="DP282" s="201">
        <f t="shared" si="2716"/>
        <v>44100000</v>
      </c>
      <c r="DQ282" s="201">
        <f t="shared" si="2716"/>
        <v>44100000</v>
      </c>
      <c r="DR282" s="201">
        <f t="shared" si="2716"/>
        <v>0</v>
      </c>
      <c r="DS282" s="201">
        <f t="shared" si="2716"/>
        <v>70000000</v>
      </c>
      <c r="DT282" s="201">
        <f t="shared" si="2716"/>
        <v>1194000000</v>
      </c>
      <c r="DU282" s="201">
        <f t="shared" si="2716"/>
        <v>998547931</v>
      </c>
      <c r="DV282" s="201">
        <f t="shared" si="2716"/>
        <v>911468131</v>
      </c>
      <c r="DW282" s="201">
        <f t="shared" si="2716"/>
        <v>0</v>
      </c>
      <c r="DX282" s="201">
        <f t="shared" si="2716"/>
        <v>0</v>
      </c>
      <c r="DY282" s="201">
        <f t="shared" ref="DY282:EW282" si="2717">SUM(DY283:DY284)</f>
        <v>0</v>
      </c>
      <c r="DZ282" s="201">
        <f t="shared" si="2717"/>
        <v>0</v>
      </c>
      <c r="EA282" s="201">
        <f t="shared" si="2717"/>
        <v>0</v>
      </c>
      <c r="EB282" s="201">
        <f t="shared" si="2717"/>
        <v>0</v>
      </c>
      <c r="EC282" s="201">
        <f t="shared" si="2717"/>
        <v>0</v>
      </c>
      <c r="ED282" s="201">
        <f t="shared" si="2717"/>
        <v>0</v>
      </c>
      <c r="EE282" s="201">
        <f t="shared" si="2717"/>
        <v>0</v>
      </c>
      <c r="EF282" s="201">
        <f t="shared" si="2717"/>
        <v>0</v>
      </c>
      <c r="EG282" s="201">
        <f t="shared" si="2717"/>
        <v>0</v>
      </c>
      <c r="EH282" s="201">
        <f t="shared" si="2717"/>
        <v>0</v>
      </c>
      <c r="EI282" s="201">
        <f t="shared" si="2717"/>
        <v>0</v>
      </c>
      <c r="EJ282" s="201">
        <f t="shared" si="2717"/>
        <v>0</v>
      </c>
      <c r="EK282" s="201">
        <f t="shared" si="2717"/>
        <v>0</v>
      </c>
      <c r="EL282" s="201">
        <f t="shared" si="2717"/>
        <v>0</v>
      </c>
      <c r="EM282" s="201">
        <f t="shared" si="2717"/>
        <v>0</v>
      </c>
      <c r="EN282" s="201">
        <f t="shared" si="2717"/>
        <v>0</v>
      </c>
      <c r="EO282" s="201">
        <f t="shared" si="2717"/>
        <v>0</v>
      </c>
      <c r="EP282" s="201">
        <f t="shared" si="2717"/>
        <v>0</v>
      </c>
      <c r="EQ282" s="201">
        <f t="shared" si="2717"/>
        <v>0</v>
      </c>
      <c r="ER282" s="201">
        <f t="shared" si="2717"/>
        <v>0</v>
      </c>
      <c r="ES282" s="201">
        <f t="shared" si="2717"/>
        <v>500000000</v>
      </c>
      <c r="ET282" s="201">
        <f t="shared" si="2717"/>
        <v>0</v>
      </c>
      <c r="EU282" s="201">
        <f t="shared" si="2717"/>
        <v>0</v>
      </c>
      <c r="EV282" s="201">
        <f t="shared" si="2717"/>
        <v>0</v>
      </c>
      <c r="EW282" s="201">
        <f t="shared" si="2717"/>
        <v>570000000</v>
      </c>
      <c r="EX282" s="201">
        <f t="shared" ref="EX282:GY282" si="2718">SUM(EX283:EX284)</f>
        <v>1364000000</v>
      </c>
      <c r="EY282" s="201">
        <f t="shared" si="2718"/>
        <v>1042647931</v>
      </c>
      <c r="EZ282" s="201">
        <f t="shared" si="2718"/>
        <v>955568131</v>
      </c>
      <c r="FA282" s="201">
        <f t="shared" si="2718"/>
        <v>0</v>
      </c>
      <c r="FB282" s="201">
        <f t="shared" si="2718"/>
        <v>0</v>
      </c>
      <c r="FC282" s="201">
        <f t="shared" si="2718"/>
        <v>0</v>
      </c>
      <c r="FD282" s="201">
        <f t="shared" si="2718"/>
        <v>0</v>
      </c>
      <c r="FE282" s="201">
        <f t="shared" si="2718"/>
        <v>0</v>
      </c>
      <c r="FF282" s="201">
        <f t="shared" si="2718"/>
        <v>0</v>
      </c>
      <c r="FG282" s="201">
        <f t="shared" si="2718"/>
        <v>0</v>
      </c>
      <c r="FH282" s="201">
        <f t="shared" si="2718"/>
        <v>0</v>
      </c>
      <c r="FI282" s="201">
        <f t="shared" si="2718"/>
        <v>0</v>
      </c>
      <c r="FJ282" s="201">
        <f t="shared" si="2718"/>
        <v>0</v>
      </c>
      <c r="FK282" s="201">
        <f t="shared" si="2718"/>
        <v>0</v>
      </c>
      <c r="FL282" s="201">
        <f t="shared" si="2718"/>
        <v>70000000</v>
      </c>
      <c r="FM282" s="201">
        <f t="shared" si="2718"/>
        <v>1088100000</v>
      </c>
      <c r="FN282" s="201">
        <f t="shared" si="2718"/>
        <v>834370871</v>
      </c>
      <c r="FO282" s="201">
        <f t="shared" si="2718"/>
        <v>834370871</v>
      </c>
      <c r="FP282" s="201">
        <f t="shared" si="2718"/>
        <v>0</v>
      </c>
      <c r="FQ282" s="201">
        <f t="shared" si="2718"/>
        <v>0</v>
      </c>
      <c r="FR282" s="201">
        <f t="shared" si="2718"/>
        <v>0</v>
      </c>
      <c r="FS282" s="201">
        <f t="shared" si="2718"/>
        <v>0</v>
      </c>
      <c r="FT282" s="201">
        <f t="shared" si="2718"/>
        <v>0</v>
      </c>
      <c r="FU282" s="201">
        <f t="shared" si="2718"/>
        <v>0</v>
      </c>
      <c r="FV282" s="201">
        <f t="shared" si="2718"/>
        <v>0</v>
      </c>
      <c r="FW282" s="201">
        <f t="shared" si="2718"/>
        <v>0</v>
      </c>
      <c r="FX282" s="201">
        <f t="shared" si="2718"/>
        <v>0</v>
      </c>
      <c r="FY282" s="201">
        <f t="shared" si="2718"/>
        <v>0</v>
      </c>
      <c r="FZ282" s="201">
        <f t="shared" si="2718"/>
        <v>0</v>
      </c>
      <c r="GA282" s="201">
        <f t="shared" si="2718"/>
        <v>0</v>
      </c>
      <c r="GB282" s="201">
        <f t="shared" si="2718"/>
        <v>0</v>
      </c>
      <c r="GC282" s="201">
        <f t="shared" si="2718"/>
        <v>0</v>
      </c>
      <c r="GD282" s="201">
        <f t="shared" si="2718"/>
        <v>0</v>
      </c>
      <c r="GE282" s="201">
        <f t="shared" si="2718"/>
        <v>0</v>
      </c>
      <c r="GF282" s="201">
        <f t="shared" si="2718"/>
        <v>0</v>
      </c>
      <c r="GG282" s="201">
        <f t="shared" si="2718"/>
        <v>0</v>
      </c>
      <c r="GH282" s="201">
        <f t="shared" si="2718"/>
        <v>0</v>
      </c>
      <c r="GI282" s="201">
        <f t="shared" si="2718"/>
        <v>0</v>
      </c>
      <c r="GJ282" s="201">
        <f t="shared" si="2718"/>
        <v>0</v>
      </c>
      <c r="GK282" s="201">
        <f t="shared" si="2718"/>
        <v>0</v>
      </c>
      <c r="GL282" s="201">
        <f t="shared" si="2718"/>
        <v>0</v>
      </c>
      <c r="GM282" s="201">
        <f t="shared" si="2718"/>
        <v>0</v>
      </c>
      <c r="GN282" s="201">
        <f t="shared" si="2718"/>
        <v>0</v>
      </c>
      <c r="GO282" s="201">
        <f t="shared" si="2718"/>
        <v>0</v>
      </c>
      <c r="GP282" s="201">
        <f t="shared" si="2718"/>
        <v>1500000000</v>
      </c>
      <c r="GQ282" s="201">
        <f t="shared" si="2718"/>
        <v>0</v>
      </c>
      <c r="GR282" s="201">
        <f t="shared" si="2718"/>
        <v>0</v>
      </c>
      <c r="GS282" s="201">
        <f t="shared" si="2718"/>
        <v>0</v>
      </c>
      <c r="GT282" s="201">
        <f t="shared" si="2718"/>
        <v>0</v>
      </c>
      <c r="GU282" s="201">
        <f t="shared" si="2718"/>
        <v>1570000000</v>
      </c>
      <c r="GV282" s="201">
        <f t="shared" si="2718"/>
        <v>1088100000</v>
      </c>
      <c r="GW282" s="201">
        <f t="shared" si="2718"/>
        <v>834370871</v>
      </c>
      <c r="GX282" s="201">
        <f t="shared" si="2718"/>
        <v>834370871</v>
      </c>
      <c r="GY282" s="971">
        <f t="shared" si="2718"/>
        <v>0</v>
      </c>
      <c r="GZ282" s="201">
        <f t="shared" ref="GZ282:IW282" si="2719">SUM(GZ283:GZ284)</f>
        <v>0</v>
      </c>
      <c r="HA282" s="201">
        <f t="shared" si="2719"/>
        <v>0</v>
      </c>
      <c r="HB282" s="201">
        <f t="shared" si="2719"/>
        <v>0</v>
      </c>
      <c r="HC282" s="201">
        <f t="shared" si="2719"/>
        <v>0</v>
      </c>
      <c r="HD282" s="201">
        <f t="shared" si="2719"/>
        <v>0</v>
      </c>
      <c r="HE282" s="201">
        <f t="shared" si="2719"/>
        <v>0</v>
      </c>
      <c r="HF282" s="201">
        <f t="shared" si="2719"/>
        <v>185000000</v>
      </c>
      <c r="HG282" s="201">
        <f t="shared" si="2719"/>
        <v>59100000</v>
      </c>
      <c r="HH282" s="201">
        <f t="shared" si="2719"/>
        <v>59100000</v>
      </c>
      <c r="HI282" s="201">
        <f t="shared" si="2719"/>
        <v>0</v>
      </c>
      <c r="HJ282" s="201">
        <f t="shared" si="2719"/>
        <v>280000000</v>
      </c>
      <c r="HK282" s="201">
        <f t="shared" si="2719"/>
        <v>3594100000</v>
      </c>
      <c r="HL282" s="201">
        <f t="shared" si="2719"/>
        <v>2957121080</v>
      </c>
      <c r="HM282" s="201">
        <f t="shared" si="2719"/>
        <v>2547039332</v>
      </c>
      <c r="HN282" s="201">
        <f t="shared" si="2719"/>
        <v>0</v>
      </c>
      <c r="HO282" s="201">
        <f t="shared" si="2719"/>
        <v>0</v>
      </c>
      <c r="HP282" s="201">
        <f t="shared" si="2719"/>
        <v>0</v>
      </c>
      <c r="HQ282" s="201">
        <f t="shared" si="2719"/>
        <v>0</v>
      </c>
      <c r="HR282" s="201">
        <f t="shared" si="2719"/>
        <v>0</v>
      </c>
      <c r="HS282" s="201">
        <f t="shared" si="2719"/>
        <v>0</v>
      </c>
      <c r="HT282" s="201">
        <f t="shared" si="2719"/>
        <v>0</v>
      </c>
      <c r="HU282" s="201">
        <f t="shared" si="2719"/>
        <v>0</v>
      </c>
      <c r="HV282" s="201">
        <f t="shared" si="2719"/>
        <v>0</v>
      </c>
      <c r="HW282" s="201">
        <f t="shared" si="2719"/>
        <v>0</v>
      </c>
      <c r="HX282" s="201">
        <f t="shared" si="2719"/>
        <v>0</v>
      </c>
      <c r="HY282" s="201">
        <f t="shared" si="2719"/>
        <v>0</v>
      </c>
      <c r="HZ282" s="201">
        <f t="shared" si="2719"/>
        <v>0</v>
      </c>
      <c r="IA282" s="201">
        <f t="shared" si="2719"/>
        <v>0</v>
      </c>
      <c r="IB282" s="201">
        <f t="shared" si="2719"/>
        <v>0</v>
      </c>
      <c r="IC282" s="201">
        <f t="shared" si="2719"/>
        <v>0</v>
      </c>
      <c r="ID282" s="201">
        <f t="shared" si="2719"/>
        <v>0</v>
      </c>
      <c r="IE282" s="201">
        <f t="shared" si="2719"/>
        <v>0</v>
      </c>
      <c r="IF282" s="201">
        <f t="shared" si="2719"/>
        <v>0</v>
      </c>
      <c r="IG282" s="201">
        <f t="shared" si="2719"/>
        <v>0</v>
      </c>
      <c r="IH282" s="201">
        <f t="shared" si="2719"/>
        <v>0</v>
      </c>
      <c r="II282" s="201">
        <f t="shared" si="2719"/>
        <v>0</v>
      </c>
      <c r="IJ282" s="201">
        <f t="shared" si="2719"/>
        <v>0</v>
      </c>
      <c r="IK282" s="201">
        <f t="shared" si="2719"/>
        <v>0</v>
      </c>
      <c r="IL282" s="201">
        <f t="shared" si="2719"/>
        <v>0</v>
      </c>
      <c r="IM282" s="201">
        <f t="shared" si="2719"/>
        <v>0</v>
      </c>
      <c r="IN282" s="201">
        <f t="shared" si="2719"/>
        <v>3000000000</v>
      </c>
      <c r="IO282" s="201">
        <f t="shared" si="2719"/>
        <v>0</v>
      </c>
      <c r="IP282" s="201">
        <f t="shared" si="2719"/>
        <v>0</v>
      </c>
      <c r="IQ282" s="201">
        <f t="shared" si="2719"/>
        <v>0</v>
      </c>
      <c r="IR282" s="201">
        <f t="shared" si="2719"/>
        <v>0</v>
      </c>
      <c r="IS282" s="201">
        <f t="shared" si="2719"/>
        <v>3280000000</v>
      </c>
      <c r="IT282" s="201">
        <f t="shared" si="2719"/>
        <v>3779100000</v>
      </c>
      <c r="IU282" s="201">
        <f t="shared" si="2719"/>
        <v>3016221080</v>
      </c>
      <c r="IV282" s="201">
        <f t="shared" si="2719"/>
        <v>2606139332</v>
      </c>
      <c r="IW282" s="201">
        <f t="shared" si="2719"/>
        <v>0</v>
      </c>
    </row>
    <row r="283" spans="1:257" ht="165.75" customHeight="1" x14ac:dyDescent="0.2">
      <c r="A283" s="346"/>
      <c r="B283" s="346"/>
      <c r="C283" s="299">
        <v>5</v>
      </c>
      <c r="D283" s="269" t="s">
        <v>411</v>
      </c>
      <c r="E283" s="273" t="s">
        <v>121</v>
      </c>
      <c r="F283" s="273" t="s">
        <v>122</v>
      </c>
      <c r="G283" s="273">
        <v>191</v>
      </c>
      <c r="H283" s="854" t="s">
        <v>667</v>
      </c>
      <c r="I283" s="265" t="s">
        <v>668</v>
      </c>
      <c r="J283" s="270" t="s">
        <v>636</v>
      </c>
      <c r="K283" s="270">
        <v>14</v>
      </c>
      <c r="L283" s="271" t="s">
        <v>58</v>
      </c>
      <c r="M283" s="272" t="s">
        <v>53</v>
      </c>
      <c r="N283" s="272">
        <v>1</v>
      </c>
      <c r="O283" s="273">
        <v>1</v>
      </c>
      <c r="P283" s="274">
        <v>0.6</v>
      </c>
      <c r="Q283" s="558">
        <v>1</v>
      </c>
      <c r="R283" s="275"/>
      <c r="S283" s="277">
        <v>1</v>
      </c>
      <c r="T283" s="272">
        <v>1</v>
      </c>
      <c r="U283" s="272"/>
      <c r="V283" s="277">
        <v>1</v>
      </c>
      <c r="W283" s="272">
        <v>1</v>
      </c>
      <c r="X283" s="271"/>
      <c r="Y283" s="278">
        <v>0.73</v>
      </c>
      <c r="Z283" s="334">
        <f>BM283/BM282</f>
        <v>0.89473684210526316</v>
      </c>
      <c r="AA283" s="272">
        <v>10</v>
      </c>
      <c r="AB283" s="271" t="s">
        <v>389</v>
      </c>
      <c r="AC283" s="40"/>
      <c r="AD283" s="41"/>
      <c r="AE283" s="41"/>
      <c r="AF283" s="41"/>
      <c r="AG283" s="40"/>
      <c r="AH283" s="41"/>
      <c r="AI283" s="41"/>
      <c r="AJ283" s="41"/>
      <c r="AK283" s="42">
        <v>10000000</v>
      </c>
      <c r="AL283" s="42">
        <v>85000000</v>
      </c>
      <c r="AM283" s="41">
        <v>75000000</v>
      </c>
      <c r="AN283" s="41">
        <v>51000000</v>
      </c>
      <c r="AO283" s="40"/>
      <c r="AP283" s="41"/>
      <c r="AQ283" s="41"/>
      <c r="AR283" s="41"/>
      <c r="AS283" s="40"/>
      <c r="AT283" s="41"/>
      <c r="AU283" s="41"/>
      <c r="AV283" s="41"/>
      <c r="AW283" s="40"/>
      <c r="AX283" s="41"/>
      <c r="AY283" s="41"/>
      <c r="AZ283" s="41"/>
      <c r="BA283" s="40"/>
      <c r="BB283" s="41"/>
      <c r="BC283" s="41"/>
      <c r="BD283" s="41"/>
      <c r="BE283" s="40"/>
      <c r="BF283" s="41"/>
      <c r="BG283" s="41"/>
      <c r="BH283" s="41"/>
      <c r="BI283" s="40">
        <v>500000000</v>
      </c>
      <c r="BJ283" s="41"/>
      <c r="BK283" s="41"/>
      <c r="BL283" s="41"/>
      <c r="BM283" s="40">
        <f>+AC283+AG283+AK283+AO283+AS283+AW283+BA283+BE283+BI283</f>
        <v>510000000</v>
      </c>
      <c r="BN283" s="41">
        <f t="shared" ref="BN283:BP284" si="2720">AD283+AH283+AL283+AP283+AT283+AX283+BB283+BF283+BJ283</f>
        <v>85000000</v>
      </c>
      <c r="BO283" s="41">
        <f t="shared" si="2720"/>
        <v>75000000</v>
      </c>
      <c r="BP283" s="41">
        <f t="shared" si="2720"/>
        <v>51000000</v>
      </c>
      <c r="BQ283" s="87"/>
      <c r="BR283" s="87"/>
      <c r="BS283" s="87"/>
      <c r="BT283" s="87"/>
      <c r="BU283" s="87"/>
      <c r="BV283" s="87"/>
      <c r="BW283" s="87"/>
      <c r="BX283" s="87"/>
      <c r="BY283" s="87"/>
      <c r="BZ283" s="87">
        <v>10000000</v>
      </c>
      <c r="CA283" s="87">
        <v>1100000000</v>
      </c>
      <c r="CB283" s="87">
        <v>956439613</v>
      </c>
      <c r="CC283" s="87">
        <v>657437665</v>
      </c>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v>500000000</v>
      </c>
      <c r="DB283" s="87"/>
      <c r="DC283" s="87"/>
      <c r="DD283" s="87"/>
      <c r="DE283" s="82">
        <f t="shared" ref="DE283:DE293" si="2721">BQ283+BU283+BZ283+CE283+CI283+CM283+CQ283+CV283+DA283</f>
        <v>510000000</v>
      </c>
      <c r="DF283" s="102">
        <f t="shared" ref="DF283:DH284" si="2722">BR283+BV283+CA283+CF283+CJ283+CN283+CR283+CW283+DB283</f>
        <v>1100000000</v>
      </c>
      <c r="DG283" s="102">
        <f t="shared" si="2722"/>
        <v>956439613</v>
      </c>
      <c r="DH283" s="102">
        <f t="shared" si="2722"/>
        <v>657437665</v>
      </c>
      <c r="DI283" s="102"/>
      <c r="DJ283" s="87"/>
      <c r="DK283" s="86"/>
      <c r="DL283" s="87"/>
      <c r="DM283" s="87"/>
      <c r="DN283" s="87"/>
      <c r="DO283" s="87">
        <v>170000000</v>
      </c>
      <c r="DP283" s="87">
        <v>44100000</v>
      </c>
      <c r="DQ283" s="87">
        <v>44100000</v>
      </c>
      <c r="DR283" s="87"/>
      <c r="DS283" s="87">
        <v>10000000</v>
      </c>
      <c r="DT283" s="87">
        <v>1114000000</v>
      </c>
      <c r="DU283" s="87">
        <v>949600131</v>
      </c>
      <c r="DV283" s="87">
        <v>862520331</v>
      </c>
      <c r="DW283" s="87"/>
      <c r="DX283" s="87"/>
      <c r="DY283" s="87"/>
      <c r="DZ283" s="87"/>
      <c r="EA283" s="87"/>
      <c r="EB283" s="87"/>
      <c r="EC283" s="87"/>
      <c r="ED283" s="87"/>
      <c r="EE283" s="87"/>
      <c r="EF283" s="87"/>
      <c r="EG283" s="87"/>
      <c r="EH283" s="87"/>
      <c r="EI283" s="87"/>
      <c r="EJ283" s="87"/>
      <c r="EK283" s="87"/>
      <c r="EL283" s="87"/>
      <c r="EM283" s="87"/>
      <c r="EN283" s="87"/>
      <c r="EO283" s="87"/>
      <c r="EP283" s="87"/>
      <c r="EQ283" s="87"/>
      <c r="ER283" s="87"/>
      <c r="ES283" s="87">
        <v>500000000</v>
      </c>
      <c r="ET283" s="87"/>
      <c r="EU283" s="87"/>
      <c r="EV283" s="87"/>
      <c r="EW283" s="82">
        <f t="shared" ref="EW283:EX284" si="2723">DJ283+DN283+DS283+DX283+EB283+EF283+EJ283+EN283+ES283</f>
        <v>510000000</v>
      </c>
      <c r="EX283" s="90">
        <f t="shared" si="2723"/>
        <v>1284000000</v>
      </c>
      <c r="EY283" s="90">
        <f t="shared" ref="EY283:EZ284" si="2724">DL283+DP283+DU283+DZ283+ED283+EH283+EL283+EP283+EU283</f>
        <v>993700131</v>
      </c>
      <c r="EZ283" s="90">
        <f t="shared" si="2724"/>
        <v>906620331</v>
      </c>
      <c r="FA283" s="173"/>
      <c r="FB283" s="87"/>
      <c r="FC283" s="88"/>
      <c r="FD283" s="88"/>
      <c r="FE283" s="88"/>
      <c r="FF283" s="133"/>
      <c r="FG283" s="87"/>
      <c r="FH283" s="87"/>
      <c r="FI283" s="87"/>
      <c r="FJ283" s="87"/>
      <c r="FK283" s="87"/>
      <c r="FL283" s="87">
        <v>62631579</v>
      </c>
      <c r="FM283" s="87">
        <v>1008600000</v>
      </c>
      <c r="FN283" s="87">
        <v>774159172</v>
      </c>
      <c r="FO283" s="87">
        <v>774159172</v>
      </c>
      <c r="FP283" s="87"/>
      <c r="FQ283" s="87"/>
      <c r="FR283" s="87"/>
      <c r="FS283" s="87"/>
      <c r="FT283" s="87"/>
      <c r="FU283" s="87"/>
      <c r="FV283" s="87"/>
      <c r="FW283" s="87"/>
      <c r="FX283" s="87"/>
      <c r="FY283" s="87"/>
      <c r="FZ283" s="87"/>
      <c r="GA283" s="87"/>
      <c r="GB283" s="87"/>
      <c r="GC283" s="87"/>
      <c r="GD283" s="87"/>
      <c r="GE283" s="87"/>
      <c r="GF283" s="87"/>
      <c r="GG283" s="87"/>
      <c r="GH283" s="87"/>
      <c r="GI283" s="87"/>
      <c r="GJ283" s="87"/>
      <c r="GK283" s="87"/>
      <c r="GL283" s="87"/>
      <c r="GM283" s="87"/>
      <c r="GN283" s="87"/>
      <c r="GO283" s="87"/>
      <c r="GP283" s="87">
        <v>1500000000</v>
      </c>
      <c r="GQ283" s="87"/>
      <c r="GR283" s="87"/>
      <c r="GS283" s="87"/>
      <c r="GT283" s="87"/>
      <c r="GU283" s="82">
        <f>FB283+FG283+FL283+FQ283+FV283+GA283+GF283+GK283+GP283</f>
        <v>1562631579</v>
      </c>
      <c r="GV283" s="82">
        <f t="shared" ref="GV283:GY284" si="2725">GQ283+GL283+GG283+GB283+FW283+FR283+FM283+FH283+FC283</f>
        <v>1008600000</v>
      </c>
      <c r="GW283" s="82">
        <f t="shared" si="2725"/>
        <v>774159172</v>
      </c>
      <c r="GX283" s="82">
        <f t="shared" si="2725"/>
        <v>774159172</v>
      </c>
      <c r="GY283" s="792">
        <f t="shared" si="2725"/>
        <v>0</v>
      </c>
      <c r="GZ283" s="792">
        <f t="shared" ref="GZ283:GZ284" si="2726">AC283+BQ283+DJ283+FB283</f>
        <v>0</v>
      </c>
      <c r="HA283" s="792">
        <f t="shared" ref="HA283:HA284" si="2727">AD283+BR283+DK283+FC283</f>
        <v>0</v>
      </c>
      <c r="HB283" s="792">
        <f t="shared" ref="HB283:HB284" si="2728">AE283+BS283+DL283+FD283</f>
        <v>0</v>
      </c>
      <c r="HC283" s="792">
        <f t="shared" ref="HC283:HC284" si="2729">AF283+BT283+DM283+FE283</f>
        <v>0</v>
      </c>
      <c r="HD283" s="792">
        <f t="shared" ref="HD283:HD284" si="2730">FF283</f>
        <v>0</v>
      </c>
      <c r="HE283" s="792">
        <f t="shared" ref="HE283:HE284" si="2731">AG283+BU283+DN283+FG283</f>
        <v>0</v>
      </c>
      <c r="HF283" s="792">
        <f t="shared" ref="HF283:HF284" si="2732">AH283+BV283+DO283+FH283</f>
        <v>170000000</v>
      </c>
      <c r="HG283" s="792">
        <f t="shared" ref="HG283:HG284" si="2733">AI283+BW283+DP283+FI283</f>
        <v>44100000</v>
      </c>
      <c r="HH283" s="792">
        <f t="shared" ref="HH283:HH284" si="2734">AJ283+BX283+DQ283+FJ283</f>
        <v>44100000</v>
      </c>
      <c r="HI283" s="792">
        <f t="shared" ref="HI283:HI284" si="2735">BY283+DR283+FK283</f>
        <v>0</v>
      </c>
      <c r="HJ283" s="792">
        <f t="shared" ref="HJ283:HJ284" si="2736">AK283+BZ283+DS283+FL283</f>
        <v>92631579</v>
      </c>
      <c r="HK283" s="792">
        <f t="shared" ref="HK283:HK284" si="2737">AL283+CA283+DT283+FM283</f>
        <v>3307600000</v>
      </c>
      <c r="HL283" s="792">
        <f t="shared" ref="HL283:HL284" si="2738">AM283+CB283+DU283+FN283</f>
        <v>2755198916</v>
      </c>
      <c r="HM283" s="792">
        <f t="shared" ref="HM283:HM284" si="2739">AN283+CC283+DV283+FO283</f>
        <v>2345117168</v>
      </c>
      <c r="HN283" s="792">
        <f t="shared" ref="HN283:HN284" si="2740">CD283+DW283+FP283</f>
        <v>0</v>
      </c>
      <c r="HO283" s="792">
        <f t="shared" ref="HO283:HO284" si="2741">AO283+CE283+DX283+FQ283</f>
        <v>0</v>
      </c>
      <c r="HP283" s="792">
        <f t="shared" ref="HP283:HP284" si="2742">AP283+CF283+DY283+FR283</f>
        <v>0</v>
      </c>
      <c r="HQ283" s="792">
        <f t="shared" ref="HQ283:HQ284" si="2743">AQ283+CG283+DZ283+FS283</f>
        <v>0</v>
      </c>
      <c r="HR283" s="792">
        <f t="shared" ref="HR283:HR284" si="2744">AR283+CH283+EA283+FT283</f>
        <v>0</v>
      </c>
      <c r="HS283" s="792">
        <f t="shared" ref="HS283:HS284" si="2745">FU283</f>
        <v>0</v>
      </c>
      <c r="HT283" s="792">
        <f t="shared" ref="HT283:HT284" si="2746">AS283+CI283+EB283+FV283</f>
        <v>0</v>
      </c>
      <c r="HU283" s="792">
        <f t="shared" ref="HU283:HU284" si="2747">AT283+CJ283+EC283+FW283</f>
        <v>0</v>
      </c>
      <c r="HV283" s="792">
        <f t="shared" ref="HV283:HV284" si="2748">AU283+CK283+ED283+FX283</f>
        <v>0</v>
      </c>
      <c r="HW283" s="792">
        <f t="shared" ref="HW283:HW284" si="2749">AV283+CL283+EE283+FY283</f>
        <v>0</v>
      </c>
      <c r="HX283" s="792">
        <f t="shared" ref="HX283:HX284" si="2750">FZ283</f>
        <v>0</v>
      </c>
      <c r="HY283" s="792">
        <f t="shared" ref="HY283:HY284" si="2751">AW283+CM283+EF283+GA283</f>
        <v>0</v>
      </c>
      <c r="HZ283" s="792">
        <f t="shared" ref="HZ283:HZ284" si="2752">AX283+CN283+EG283+GB283</f>
        <v>0</v>
      </c>
      <c r="IA283" s="792">
        <f t="shared" ref="IA283:IA284" si="2753">AY283+CO283+EH283+GC283</f>
        <v>0</v>
      </c>
      <c r="IB283" s="792">
        <f t="shared" ref="IB283:IB284" si="2754">AZ283+CP283+EI283+GD283</f>
        <v>0</v>
      </c>
      <c r="IC283" s="792">
        <f t="shared" ref="IC283:IC284" si="2755">GE283</f>
        <v>0</v>
      </c>
      <c r="ID283" s="792">
        <f t="shared" ref="ID283:ID284" si="2756">BA283+CQ283+EJ283+GF283</f>
        <v>0</v>
      </c>
      <c r="IE283" s="792">
        <f t="shared" ref="IE283:IE284" si="2757">BB283+CR283+EK283+GG283</f>
        <v>0</v>
      </c>
      <c r="IF283" s="792">
        <f t="shared" ref="IF283:IF284" si="2758">BC283+CS283+EL283+GH283</f>
        <v>0</v>
      </c>
      <c r="IG283" s="792">
        <f t="shared" ref="IG283:IG284" si="2759">BD283+CT283+EM283+GI283</f>
        <v>0</v>
      </c>
      <c r="IH283" s="792">
        <f t="shared" ref="IH283:IH284" si="2760">CU283+GJ283</f>
        <v>0</v>
      </c>
      <c r="II283" s="792">
        <f t="shared" ref="II283:II284" si="2761">BE283+CV283+EN283+GK283</f>
        <v>0</v>
      </c>
      <c r="IJ283" s="792">
        <f t="shared" ref="IJ283:IJ284" si="2762">BF283+CW283+EO283+GL283</f>
        <v>0</v>
      </c>
      <c r="IK283" s="792">
        <f t="shared" ref="IK283:IK284" si="2763">BG283+CX283+EP283+GM283</f>
        <v>0</v>
      </c>
      <c r="IL283" s="792">
        <f t="shared" ref="IL283:IL284" si="2764">BH283+CY283+EQ283+GM283</f>
        <v>0</v>
      </c>
      <c r="IM283" s="792">
        <f t="shared" ref="IM283:IM284" si="2765">CZ283+ER283+GO283</f>
        <v>0</v>
      </c>
      <c r="IN283" s="792">
        <f t="shared" ref="IN283:IN284" si="2766">BI283+DA283+ES283+GP283</f>
        <v>3000000000</v>
      </c>
      <c r="IO283" s="792"/>
      <c r="IP283" s="792"/>
      <c r="IQ283" s="792"/>
      <c r="IR283" s="792"/>
      <c r="IS283" s="792">
        <f t="shared" ref="IS283:IS284" si="2767">GZ283+HE283+HJ283+HO283+HT283+HY283+ID283+II283+IN283</f>
        <v>3092631579</v>
      </c>
      <c r="IT283" s="792">
        <f t="shared" ref="IT283:IT284" si="2768">HA283+HF283+HK283+HP283+HU283+HZ283+IE283+IJ283+IO283</f>
        <v>3477600000</v>
      </c>
      <c r="IU283" s="792">
        <f t="shared" ref="IU283:IU284" si="2769">HB283+HG283+HL283+HQ283+HV283+IA283+IF283+IK283+IP283</f>
        <v>2799298916</v>
      </c>
      <c r="IV283" s="792">
        <f t="shared" ref="IV283:IV284" si="2770">HC283+HH283+HM283+HR283+HW283+IB283+IG283+IL283+IQ283</f>
        <v>2389217168</v>
      </c>
      <c r="IW283" s="793">
        <f t="shared" ref="IW283:IW284" si="2771">HD283+HI283+HN283+HS283+HX283+IC283+IH283+IM283+IR283</f>
        <v>0</v>
      </c>
    </row>
    <row r="284" spans="1:257" ht="144" customHeight="1" x14ac:dyDescent="0.2">
      <c r="A284" s="346"/>
      <c r="B284" s="346"/>
      <c r="C284" s="284">
        <v>27</v>
      </c>
      <c r="D284" s="265" t="s">
        <v>577</v>
      </c>
      <c r="E284" s="348" t="s">
        <v>669</v>
      </c>
      <c r="F284" s="348">
        <v>0.92</v>
      </c>
      <c r="G284" s="273">
        <v>192</v>
      </c>
      <c r="H284" s="854" t="s">
        <v>670</v>
      </c>
      <c r="I284" s="265" t="s">
        <v>671</v>
      </c>
      <c r="J284" s="270" t="s">
        <v>636</v>
      </c>
      <c r="K284" s="270">
        <v>14</v>
      </c>
      <c r="L284" s="271" t="s">
        <v>58</v>
      </c>
      <c r="M284" s="272">
        <v>1</v>
      </c>
      <c r="N284" s="272">
        <v>1</v>
      </c>
      <c r="O284" s="273">
        <v>1</v>
      </c>
      <c r="P284" s="274">
        <v>0.4</v>
      </c>
      <c r="Q284" s="558">
        <v>1</v>
      </c>
      <c r="R284" s="275"/>
      <c r="S284" s="277">
        <v>1</v>
      </c>
      <c r="T284" s="272">
        <v>1</v>
      </c>
      <c r="U284" s="272"/>
      <c r="V284" s="277">
        <v>1</v>
      </c>
      <c r="W284" s="272">
        <v>1</v>
      </c>
      <c r="X284" s="271"/>
      <c r="Y284" s="278">
        <v>0.7</v>
      </c>
      <c r="Z284" s="334">
        <f>BM284/BM282</f>
        <v>0.10526315789473684</v>
      </c>
      <c r="AA284" s="272">
        <v>8</v>
      </c>
      <c r="AB284" s="271" t="s">
        <v>135</v>
      </c>
      <c r="AC284" s="40"/>
      <c r="AD284" s="41"/>
      <c r="AE284" s="41"/>
      <c r="AF284" s="41"/>
      <c r="AG284" s="40"/>
      <c r="AH284" s="41"/>
      <c r="AI284" s="41"/>
      <c r="AJ284" s="41"/>
      <c r="AK284" s="40">
        <v>60000000</v>
      </c>
      <c r="AL284" s="41">
        <v>60000000</v>
      </c>
      <c r="AM284" s="41">
        <v>30756666</v>
      </c>
      <c r="AN284" s="41">
        <v>30756666</v>
      </c>
      <c r="AO284" s="40"/>
      <c r="AP284" s="41"/>
      <c r="AQ284" s="41"/>
      <c r="AR284" s="41"/>
      <c r="AS284" s="40"/>
      <c r="AT284" s="41"/>
      <c r="AU284" s="41"/>
      <c r="AV284" s="41"/>
      <c r="AW284" s="40"/>
      <c r="AX284" s="41"/>
      <c r="AY284" s="41"/>
      <c r="AZ284" s="41"/>
      <c r="BA284" s="40"/>
      <c r="BB284" s="41"/>
      <c r="BC284" s="41"/>
      <c r="BD284" s="41"/>
      <c r="BE284" s="40"/>
      <c r="BF284" s="41"/>
      <c r="BG284" s="41"/>
      <c r="BH284" s="41"/>
      <c r="BI284" s="40"/>
      <c r="BJ284" s="41"/>
      <c r="BK284" s="41"/>
      <c r="BL284" s="41"/>
      <c r="BM284" s="40">
        <f>+AC284+AG284+AK284+AO284+AS284+AW284+BA284+BE284+BI284</f>
        <v>60000000</v>
      </c>
      <c r="BN284" s="41">
        <f t="shared" si="2720"/>
        <v>60000000</v>
      </c>
      <c r="BO284" s="41">
        <f t="shared" si="2720"/>
        <v>30756666</v>
      </c>
      <c r="BP284" s="41">
        <f t="shared" si="2720"/>
        <v>30756666</v>
      </c>
      <c r="BQ284" s="87">
        <v>0</v>
      </c>
      <c r="BR284" s="87">
        <v>0</v>
      </c>
      <c r="BS284" s="87">
        <v>0</v>
      </c>
      <c r="BT284" s="87">
        <v>0</v>
      </c>
      <c r="BU284" s="87">
        <v>0</v>
      </c>
      <c r="BV284" s="87">
        <v>15000000</v>
      </c>
      <c r="BW284" s="87">
        <v>15000000</v>
      </c>
      <c r="BX284" s="87">
        <v>15000000</v>
      </c>
      <c r="BY284" s="87"/>
      <c r="BZ284" s="87">
        <v>60000000</v>
      </c>
      <c r="CA284" s="87">
        <v>67000000</v>
      </c>
      <c r="CB284" s="87">
        <v>62005999</v>
      </c>
      <c r="CC284" s="87">
        <v>62005999</v>
      </c>
      <c r="CD284" s="87"/>
      <c r="CE284" s="87">
        <v>0</v>
      </c>
      <c r="CF284" s="87">
        <v>0</v>
      </c>
      <c r="CG284" s="87">
        <v>0</v>
      </c>
      <c r="CH284" s="87">
        <v>0</v>
      </c>
      <c r="CI284" s="87">
        <v>0</v>
      </c>
      <c r="CJ284" s="87">
        <v>0</v>
      </c>
      <c r="CK284" s="87">
        <v>0</v>
      </c>
      <c r="CL284" s="87">
        <v>0</v>
      </c>
      <c r="CM284" s="87">
        <v>0</v>
      </c>
      <c r="CN284" s="87">
        <v>0</v>
      </c>
      <c r="CO284" s="87">
        <v>0</v>
      </c>
      <c r="CP284" s="87">
        <v>0</v>
      </c>
      <c r="CQ284" s="87">
        <v>0</v>
      </c>
      <c r="CR284" s="87">
        <v>0</v>
      </c>
      <c r="CS284" s="87">
        <v>0</v>
      </c>
      <c r="CT284" s="87">
        <v>0</v>
      </c>
      <c r="CU284" s="87"/>
      <c r="CV284" s="87">
        <v>0</v>
      </c>
      <c r="CW284" s="87">
        <v>0</v>
      </c>
      <c r="CX284" s="87">
        <v>0</v>
      </c>
      <c r="CY284" s="87">
        <v>0</v>
      </c>
      <c r="CZ284" s="87"/>
      <c r="DA284" s="87">
        <v>0</v>
      </c>
      <c r="DB284" s="87">
        <v>0</v>
      </c>
      <c r="DC284" s="87">
        <v>0</v>
      </c>
      <c r="DD284" s="87">
        <v>0</v>
      </c>
      <c r="DE284" s="82">
        <f t="shared" si="2721"/>
        <v>60000000</v>
      </c>
      <c r="DF284" s="102">
        <f t="shared" si="2722"/>
        <v>82000000</v>
      </c>
      <c r="DG284" s="102">
        <f t="shared" si="2722"/>
        <v>77005999</v>
      </c>
      <c r="DH284" s="102">
        <f t="shared" si="2722"/>
        <v>77005999</v>
      </c>
      <c r="DI284" s="102"/>
      <c r="DJ284" s="87"/>
      <c r="DK284" s="86"/>
      <c r="DL284" s="87"/>
      <c r="DM284" s="87"/>
      <c r="DN284" s="87"/>
      <c r="DO284" s="87"/>
      <c r="DP284" s="87"/>
      <c r="DQ284" s="87"/>
      <c r="DR284" s="87"/>
      <c r="DS284" s="87">
        <v>60000000</v>
      </c>
      <c r="DT284" s="87">
        <v>80000000</v>
      </c>
      <c r="DU284" s="87">
        <v>48947800</v>
      </c>
      <c r="DV284" s="87">
        <v>48947800</v>
      </c>
      <c r="DW284" s="87"/>
      <c r="DX284" s="87"/>
      <c r="DY284" s="87"/>
      <c r="DZ284" s="87"/>
      <c r="EA284" s="87"/>
      <c r="EB284" s="87"/>
      <c r="EC284" s="87"/>
      <c r="ED284" s="87"/>
      <c r="EE284" s="87"/>
      <c r="EF284" s="87"/>
      <c r="EG284" s="87"/>
      <c r="EH284" s="87"/>
      <c r="EI284" s="87"/>
      <c r="EJ284" s="87"/>
      <c r="EK284" s="87"/>
      <c r="EL284" s="87"/>
      <c r="EM284" s="87"/>
      <c r="EN284" s="87"/>
      <c r="EO284" s="87"/>
      <c r="EP284" s="87"/>
      <c r="EQ284" s="87"/>
      <c r="ER284" s="87"/>
      <c r="ES284" s="87"/>
      <c r="ET284" s="87"/>
      <c r="EU284" s="87"/>
      <c r="EV284" s="87"/>
      <c r="EW284" s="82">
        <f t="shared" si="2723"/>
        <v>60000000</v>
      </c>
      <c r="EX284" s="90">
        <f t="shared" si="2723"/>
        <v>80000000</v>
      </c>
      <c r="EY284" s="90">
        <f t="shared" si="2724"/>
        <v>48947800</v>
      </c>
      <c r="EZ284" s="90">
        <f t="shared" si="2724"/>
        <v>48947800</v>
      </c>
      <c r="FA284" s="173"/>
      <c r="FB284" s="87"/>
      <c r="FC284" s="88"/>
      <c r="FD284" s="88"/>
      <c r="FE284" s="88"/>
      <c r="FF284" s="133"/>
      <c r="FG284" s="87"/>
      <c r="FH284" s="87"/>
      <c r="FI284" s="87"/>
      <c r="FJ284" s="87"/>
      <c r="FK284" s="87"/>
      <c r="FL284" s="87">
        <v>7368421</v>
      </c>
      <c r="FM284" s="87">
        <v>79500000</v>
      </c>
      <c r="FN284" s="87">
        <v>60211699</v>
      </c>
      <c r="FO284" s="87">
        <v>60211699</v>
      </c>
      <c r="FP284" s="87"/>
      <c r="FQ284" s="87"/>
      <c r="FR284" s="87"/>
      <c r="FS284" s="87"/>
      <c r="FT284" s="87"/>
      <c r="FU284" s="87"/>
      <c r="FV284" s="87"/>
      <c r="FW284" s="87"/>
      <c r="FX284" s="87"/>
      <c r="FY284" s="87"/>
      <c r="FZ284" s="87"/>
      <c r="GA284" s="87"/>
      <c r="GB284" s="87"/>
      <c r="GC284" s="87"/>
      <c r="GD284" s="87"/>
      <c r="GE284" s="87"/>
      <c r="GF284" s="87"/>
      <c r="GG284" s="87"/>
      <c r="GH284" s="87"/>
      <c r="GI284" s="87"/>
      <c r="GJ284" s="87"/>
      <c r="GK284" s="87"/>
      <c r="GL284" s="87"/>
      <c r="GM284" s="87"/>
      <c r="GN284" s="87"/>
      <c r="GO284" s="87"/>
      <c r="GP284" s="87"/>
      <c r="GQ284" s="87"/>
      <c r="GR284" s="87"/>
      <c r="GS284" s="87"/>
      <c r="GT284" s="87"/>
      <c r="GU284" s="82">
        <f>FB284+FG284+FL284+FQ284+FV284+GA284+GF284+GK284+GP284</f>
        <v>7368421</v>
      </c>
      <c r="GV284" s="82">
        <f t="shared" si="2725"/>
        <v>79500000</v>
      </c>
      <c r="GW284" s="82">
        <f t="shared" si="2725"/>
        <v>60211699</v>
      </c>
      <c r="GX284" s="82">
        <f t="shared" si="2725"/>
        <v>60211699</v>
      </c>
      <c r="GY284" s="792">
        <f t="shared" si="2725"/>
        <v>0</v>
      </c>
      <c r="GZ284" s="792">
        <f t="shared" si="2726"/>
        <v>0</v>
      </c>
      <c r="HA284" s="792">
        <f t="shared" si="2727"/>
        <v>0</v>
      </c>
      <c r="HB284" s="792">
        <f t="shared" si="2728"/>
        <v>0</v>
      </c>
      <c r="HC284" s="792">
        <f t="shared" si="2729"/>
        <v>0</v>
      </c>
      <c r="HD284" s="792">
        <f t="shared" si="2730"/>
        <v>0</v>
      </c>
      <c r="HE284" s="792">
        <f t="shared" si="2731"/>
        <v>0</v>
      </c>
      <c r="HF284" s="792">
        <f t="shared" si="2732"/>
        <v>15000000</v>
      </c>
      <c r="HG284" s="792">
        <f t="shared" si="2733"/>
        <v>15000000</v>
      </c>
      <c r="HH284" s="792">
        <f t="shared" si="2734"/>
        <v>15000000</v>
      </c>
      <c r="HI284" s="792">
        <f t="shared" si="2735"/>
        <v>0</v>
      </c>
      <c r="HJ284" s="792">
        <f t="shared" si="2736"/>
        <v>187368421</v>
      </c>
      <c r="HK284" s="792">
        <f t="shared" si="2737"/>
        <v>286500000</v>
      </c>
      <c r="HL284" s="792">
        <f t="shared" si="2738"/>
        <v>201922164</v>
      </c>
      <c r="HM284" s="792">
        <f t="shared" si="2739"/>
        <v>201922164</v>
      </c>
      <c r="HN284" s="792">
        <f t="shared" si="2740"/>
        <v>0</v>
      </c>
      <c r="HO284" s="792">
        <f t="shared" si="2741"/>
        <v>0</v>
      </c>
      <c r="HP284" s="792">
        <f t="shared" si="2742"/>
        <v>0</v>
      </c>
      <c r="HQ284" s="792">
        <f t="shared" si="2743"/>
        <v>0</v>
      </c>
      <c r="HR284" s="792">
        <f t="shared" si="2744"/>
        <v>0</v>
      </c>
      <c r="HS284" s="792">
        <f t="shared" si="2745"/>
        <v>0</v>
      </c>
      <c r="HT284" s="792">
        <f t="shared" si="2746"/>
        <v>0</v>
      </c>
      <c r="HU284" s="792">
        <f t="shared" si="2747"/>
        <v>0</v>
      </c>
      <c r="HV284" s="792">
        <f t="shared" si="2748"/>
        <v>0</v>
      </c>
      <c r="HW284" s="792">
        <f t="shared" si="2749"/>
        <v>0</v>
      </c>
      <c r="HX284" s="792">
        <f t="shared" si="2750"/>
        <v>0</v>
      </c>
      <c r="HY284" s="792">
        <f t="shared" si="2751"/>
        <v>0</v>
      </c>
      <c r="HZ284" s="792">
        <f t="shared" si="2752"/>
        <v>0</v>
      </c>
      <c r="IA284" s="792">
        <f t="shared" si="2753"/>
        <v>0</v>
      </c>
      <c r="IB284" s="792">
        <f t="shared" si="2754"/>
        <v>0</v>
      </c>
      <c r="IC284" s="792">
        <f t="shared" si="2755"/>
        <v>0</v>
      </c>
      <c r="ID284" s="792">
        <f t="shared" si="2756"/>
        <v>0</v>
      </c>
      <c r="IE284" s="792">
        <f t="shared" si="2757"/>
        <v>0</v>
      </c>
      <c r="IF284" s="792">
        <f t="shared" si="2758"/>
        <v>0</v>
      </c>
      <c r="IG284" s="792">
        <f t="shared" si="2759"/>
        <v>0</v>
      </c>
      <c r="IH284" s="792">
        <f t="shared" si="2760"/>
        <v>0</v>
      </c>
      <c r="II284" s="792">
        <f t="shared" si="2761"/>
        <v>0</v>
      </c>
      <c r="IJ284" s="792">
        <f t="shared" si="2762"/>
        <v>0</v>
      </c>
      <c r="IK284" s="792">
        <f t="shared" si="2763"/>
        <v>0</v>
      </c>
      <c r="IL284" s="792">
        <f t="shared" si="2764"/>
        <v>0</v>
      </c>
      <c r="IM284" s="792">
        <f t="shared" si="2765"/>
        <v>0</v>
      </c>
      <c r="IN284" s="792">
        <f t="shared" si="2766"/>
        <v>0</v>
      </c>
      <c r="IO284" s="792"/>
      <c r="IP284" s="792"/>
      <c r="IQ284" s="792"/>
      <c r="IR284" s="792"/>
      <c r="IS284" s="792">
        <f t="shared" si="2767"/>
        <v>187368421</v>
      </c>
      <c r="IT284" s="792">
        <f t="shared" si="2768"/>
        <v>301500000</v>
      </c>
      <c r="IU284" s="792">
        <f t="shared" si="2769"/>
        <v>216922164</v>
      </c>
      <c r="IV284" s="792">
        <f t="shared" si="2770"/>
        <v>216922164</v>
      </c>
      <c r="IW284" s="793">
        <f t="shared" si="2771"/>
        <v>0</v>
      </c>
    </row>
    <row r="285" spans="1:257" ht="24.75" customHeight="1" x14ac:dyDescent="0.2">
      <c r="A285" s="346"/>
      <c r="B285" s="346"/>
      <c r="C285" s="252">
        <v>63</v>
      </c>
      <c r="D285" s="253" t="s">
        <v>672</v>
      </c>
      <c r="E285" s="253"/>
      <c r="F285" s="256"/>
      <c r="G285" s="257"/>
      <c r="H285" s="257"/>
      <c r="I285" s="257"/>
      <c r="J285" s="257"/>
      <c r="K285" s="257"/>
      <c r="L285" s="257"/>
      <c r="M285" s="257"/>
      <c r="N285" s="257"/>
      <c r="O285" s="257"/>
      <c r="P285" s="257"/>
      <c r="Q285" s="257"/>
      <c r="R285" s="257"/>
      <c r="S285" s="257"/>
      <c r="T285" s="257"/>
      <c r="U285" s="257"/>
      <c r="V285" s="257"/>
      <c r="W285" s="257"/>
      <c r="X285" s="257"/>
      <c r="Y285" s="258"/>
      <c r="Z285" s="257"/>
      <c r="AA285" s="257"/>
      <c r="AB285" s="257"/>
      <c r="AC285" s="38">
        <f t="shared" ref="AC285:BL285" si="2772">SUM(AC286:AC287)</f>
        <v>0</v>
      </c>
      <c r="AD285" s="38">
        <f t="shared" si="2772"/>
        <v>0</v>
      </c>
      <c r="AE285" s="38">
        <f t="shared" si="2772"/>
        <v>0</v>
      </c>
      <c r="AF285" s="38">
        <f t="shared" si="2772"/>
        <v>0</v>
      </c>
      <c r="AG285" s="38">
        <f t="shared" si="2772"/>
        <v>0</v>
      </c>
      <c r="AH285" s="38">
        <f t="shared" si="2772"/>
        <v>0</v>
      </c>
      <c r="AI285" s="38">
        <f t="shared" si="2772"/>
        <v>0</v>
      </c>
      <c r="AJ285" s="38">
        <f t="shared" si="2772"/>
        <v>0</v>
      </c>
      <c r="AK285" s="38">
        <f t="shared" si="2772"/>
        <v>50000000</v>
      </c>
      <c r="AL285" s="38">
        <f t="shared" si="2772"/>
        <v>100000000</v>
      </c>
      <c r="AM285" s="38">
        <f t="shared" si="2772"/>
        <v>40500000</v>
      </c>
      <c r="AN285" s="38">
        <f t="shared" si="2772"/>
        <v>40500000</v>
      </c>
      <c r="AO285" s="38">
        <f t="shared" si="2772"/>
        <v>0</v>
      </c>
      <c r="AP285" s="38">
        <f t="shared" si="2772"/>
        <v>0</v>
      </c>
      <c r="AQ285" s="38">
        <f t="shared" si="2772"/>
        <v>0</v>
      </c>
      <c r="AR285" s="38">
        <f t="shared" si="2772"/>
        <v>0</v>
      </c>
      <c r="AS285" s="38">
        <f t="shared" si="2772"/>
        <v>0</v>
      </c>
      <c r="AT285" s="38">
        <f t="shared" si="2772"/>
        <v>0</v>
      </c>
      <c r="AU285" s="38">
        <f t="shared" si="2772"/>
        <v>0</v>
      </c>
      <c r="AV285" s="38">
        <f t="shared" si="2772"/>
        <v>0</v>
      </c>
      <c r="AW285" s="38">
        <f t="shared" si="2772"/>
        <v>0</v>
      </c>
      <c r="AX285" s="38">
        <f t="shared" si="2772"/>
        <v>0</v>
      </c>
      <c r="AY285" s="38">
        <f t="shared" si="2772"/>
        <v>0</v>
      </c>
      <c r="AZ285" s="38">
        <f t="shared" si="2772"/>
        <v>0</v>
      </c>
      <c r="BA285" s="38">
        <f t="shared" si="2772"/>
        <v>0</v>
      </c>
      <c r="BB285" s="38">
        <f t="shared" si="2772"/>
        <v>0</v>
      </c>
      <c r="BC285" s="38">
        <f t="shared" si="2772"/>
        <v>0</v>
      </c>
      <c r="BD285" s="38">
        <f t="shared" si="2772"/>
        <v>0</v>
      </c>
      <c r="BE285" s="38">
        <f t="shared" si="2772"/>
        <v>0</v>
      </c>
      <c r="BF285" s="38">
        <f t="shared" si="2772"/>
        <v>0</v>
      </c>
      <c r="BG285" s="38">
        <f t="shared" si="2772"/>
        <v>0</v>
      </c>
      <c r="BH285" s="38">
        <f t="shared" si="2772"/>
        <v>0</v>
      </c>
      <c r="BI285" s="38">
        <f t="shared" si="2772"/>
        <v>0</v>
      </c>
      <c r="BJ285" s="38">
        <f t="shared" si="2772"/>
        <v>0</v>
      </c>
      <c r="BK285" s="38">
        <f t="shared" si="2772"/>
        <v>0</v>
      </c>
      <c r="BL285" s="38">
        <f t="shared" si="2772"/>
        <v>0</v>
      </c>
      <c r="BM285" s="38">
        <f t="shared" ref="BM285:DX285" si="2773">SUM(BM286:BM287)</f>
        <v>50000000</v>
      </c>
      <c r="BN285" s="38">
        <f t="shared" si="2773"/>
        <v>100000000</v>
      </c>
      <c r="BO285" s="38">
        <f t="shared" si="2773"/>
        <v>40500000</v>
      </c>
      <c r="BP285" s="38">
        <f t="shared" si="2773"/>
        <v>40500000</v>
      </c>
      <c r="BQ285" s="38">
        <f t="shared" si="2773"/>
        <v>0</v>
      </c>
      <c r="BR285" s="38">
        <f t="shared" si="2773"/>
        <v>0</v>
      </c>
      <c r="BS285" s="38">
        <f t="shared" si="2773"/>
        <v>0</v>
      </c>
      <c r="BT285" s="38">
        <f t="shared" si="2773"/>
        <v>0</v>
      </c>
      <c r="BU285" s="38">
        <f t="shared" si="2773"/>
        <v>0</v>
      </c>
      <c r="BV285" s="38">
        <f t="shared" si="2773"/>
        <v>55000000</v>
      </c>
      <c r="BW285" s="38">
        <f t="shared" si="2773"/>
        <v>33416550</v>
      </c>
      <c r="BX285" s="38">
        <f t="shared" si="2773"/>
        <v>33416550</v>
      </c>
      <c r="BY285" s="38">
        <f t="shared" si="2773"/>
        <v>0</v>
      </c>
      <c r="BZ285" s="38">
        <f t="shared" si="2773"/>
        <v>50000000</v>
      </c>
      <c r="CA285" s="38">
        <f t="shared" si="2773"/>
        <v>120000000</v>
      </c>
      <c r="CB285" s="38">
        <f t="shared" si="2773"/>
        <v>115932400</v>
      </c>
      <c r="CC285" s="38">
        <f t="shared" si="2773"/>
        <v>115932400</v>
      </c>
      <c r="CD285" s="38">
        <f t="shared" si="2773"/>
        <v>0</v>
      </c>
      <c r="CE285" s="38">
        <f t="shared" si="2773"/>
        <v>0</v>
      </c>
      <c r="CF285" s="38">
        <f t="shared" si="2773"/>
        <v>0</v>
      </c>
      <c r="CG285" s="38">
        <f t="shared" si="2773"/>
        <v>0</v>
      </c>
      <c r="CH285" s="38">
        <f t="shared" si="2773"/>
        <v>0</v>
      </c>
      <c r="CI285" s="38">
        <f t="shared" si="2773"/>
        <v>0</v>
      </c>
      <c r="CJ285" s="38">
        <f t="shared" si="2773"/>
        <v>0</v>
      </c>
      <c r="CK285" s="38">
        <f t="shared" si="2773"/>
        <v>0</v>
      </c>
      <c r="CL285" s="38">
        <f t="shared" si="2773"/>
        <v>0</v>
      </c>
      <c r="CM285" s="38">
        <f t="shared" si="2773"/>
        <v>0</v>
      </c>
      <c r="CN285" s="38">
        <f t="shared" si="2773"/>
        <v>0</v>
      </c>
      <c r="CO285" s="38">
        <f t="shared" si="2773"/>
        <v>0</v>
      </c>
      <c r="CP285" s="38">
        <f t="shared" si="2773"/>
        <v>0</v>
      </c>
      <c r="CQ285" s="38">
        <f t="shared" si="2773"/>
        <v>0</v>
      </c>
      <c r="CR285" s="38">
        <f t="shared" si="2773"/>
        <v>0</v>
      </c>
      <c r="CS285" s="38">
        <f t="shared" si="2773"/>
        <v>0</v>
      </c>
      <c r="CT285" s="38">
        <f t="shared" si="2773"/>
        <v>0</v>
      </c>
      <c r="CU285" s="38">
        <f t="shared" si="2773"/>
        <v>0</v>
      </c>
      <c r="CV285" s="38">
        <f t="shared" si="2773"/>
        <v>0</v>
      </c>
      <c r="CW285" s="38">
        <f t="shared" si="2773"/>
        <v>0</v>
      </c>
      <c r="CX285" s="38">
        <f t="shared" si="2773"/>
        <v>0</v>
      </c>
      <c r="CY285" s="38">
        <f t="shared" si="2773"/>
        <v>0</v>
      </c>
      <c r="CZ285" s="38">
        <f t="shared" si="2773"/>
        <v>0</v>
      </c>
      <c r="DA285" s="38">
        <f t="shared" si="2773"/>
        <v>0</v>
      </c>
      <c r="DB285" s="38">
        <f t="shared" si="2773"/>
        <v>0</v>
      </c>
      <c r="DC285" s="38">
        <f t="shared" si="2773"/>
        <v>0</v>
      </c>
      <c r="DD285" s="38">
        <f t="shared" si="2773"/>
        <v>0</v>
      </c>
      <c r="DE285" s="38">
        <f t="shared" si="2773"/>
        <v>50000000</v>
      </c>
      <c r="DF285" s="38">
        <f t="shared" si="2773"/>
        <v>175000000</v>
      </c>
      <c r="DG285" s="38">
        <f t="shared" si="2773"/>
        <v>149348950</v>
      </c>
      <c r="DH285" s="38">
        <f t="shared" si="2773"/>
        <v>149348950</v>
      </c>
      <c r="DI285" s="38">
        <f t="shared" si="2773"/>
        <v>0</v>
      </c>
      <c r="DJ285" s="38">
        <f t="shared" si="2773"/>
        <v>0</v>
      </c>
      <c r="DK285" s="38">
        <f t="shared" si="2773"/>
        <v>0</v>
      </c>
      <c r="DL285" s="38">
        <f t="shared" si="2773"/>
        <v>0</v>
      </c>
      <c r="DM285" s="38">
        <f t="shared" si="2773"/>
        <v>0</v>
      </c>
      <c r="DN285" s="38">
        <f t="shared" si="2773"/>
        <v>0</v>
      </c>
      <c r="DO285" s="38">
        <f t="shared" si="2773"/>
        <v>0</v>
      </c>
      <c r="DP285" s="38">
        <f t="shared" si="2773"/>
        <v>0</v>
      </c>
      <c r="DQ285" s="38">
        <f t="shared" si="2773"/>
        <v>0</v>
      </c>
      <c r="DR285" s="38">
        <f t="shared" si="2773"/>
        <v>0</v>
      </c>
      <c r="DS285" s="38">
        <f t="shared" si="2773"/>
        <v>50000000</v>
      </c>
      <c r="DT285" s="38">
        <f t="shared" si="2773"/>
        <v>121000000</v>
      </c>
      <c r="DU285" s="38">
        <f t="shared" si="2773"/>
        <v>119970467</v>
      </c>
      <c r="DV285" s="38">
        <f t="shared" si="2773"/>
        <v>118970467</v>
      </c>
      <c r="DW285" s="38">
        <f t="shared" si="2773"/>
        <v>0</v>
      </c>
      <c r="DX285" s="38">
        <f t="shared" si="2773"/>
        <v>0</v>
      </c>
      <c r="DY285" s="38">
        <f t="shared" ref="DY285:EW285" si="2774">SUM(DY286:DY287)</f>
        <v>0</v>
      </c>
      <c r="DZ285" s="38">
        <f t="shared" si="2774"/>
        <v>0</v>
      </c>
      <c r="EA285" s="38">
        <f t="shared" si="2774"/>
        <v>0</v>
      </c>
      <c r="EB285" s="38">
        <f t="shared" si="2774"/>
        <v>0</v>
      </c>
      <c r="EC285" s="38">
        <f t="shared" si="2774"/>
        <v>0</v>
      </c>
      <c r="ED285" s="38">
        <f t="shared" si="2774"/>
        <v>0</v>
      </c>
      <c r="EE285" s="38">
        <f t="shared" si="2774"/>
        <v>0</v>
      </c>
      <c r="EF285" s="38">
        <f t="shared" si="2774"/>
        <v>0</v>
      </c>
      <c r="EG285" s="38">
        <f t="shared" si="2774"/>
        <v>0</v>
      </c>
      <c r="EH285" s="38">
        <f t="shared" si="2774"/>
        <v>0</v>
      </c>
      <c r="EI285" s="38">
        <f t="shared" si="2774"/>
        <v>0</v>
      </c>
      <c r="EJ285" s="38">
        <f t="shared" si="2774"/>
        <v>0</v>
      </c>
      <c r="EK285" s="38">
        <f t="shared" si="2774"/>
        <v>0</v>
      </c>
      <c r="EL285" s="38">
        <f t="shared" si="2774"/>
        <v>0</v>
      </c>
      <c r="EM285" s="38">
        <f t="shared" si="2774"/>
        <v>0</v>
      </c>
      <c r="EN285" s="38">
        <f t="shared" si="2774"/>
        <v>0</v>
      </c>
      <c r="EO285" s="38">
        <f t="shared" si="2774"/>
        <v>0</v>
      </c>
      <c r="EP285" s="38">
        <f t="shared" si="2774"/>
        <v>0</v>
      </c>
      <c r="EQ285" s="38">
        <f t="shared" si="2774"/>
        <v>0</v>
      </c>
      <c r="ER285" s="38">
        <f t="shared" si="2774"/>
        <v>0</v>
      </c>
      <c r="ES285" s="38">
        <f t="shared" si="2774"/>
        <v>0</v>
      </c>
      <c r="ET285" s="38">
        <f t="shared" si="2774"/>
        <v>0</v>
      </c>
      <c r="EU285" s="38">
        <f t="shared" si="2774"/>
        <v>0</v>
      </c>
      <c r="EV285" s="38">
        <f t="shared" si="2774"/>
        <v>0</v>
      </c>
      <c r="EW285" s="38">
        <f t="shared" si="2774"/>
        <v>50000000</v>
      </c>
      <c r="EX285" s="38">
        <f t="shared" ref="EX285:IW285" si="2775">SUM(EX286:EX287)</f>
        <v>121000000</v>
      </c>
      <c r="EY285" s="38">
        <f t="shared" si="2775"/>
        <v>119970467</v>
      </c>
      <c r="EZ285" s="38">
        <f t="shared" si="2775"/>
        <v>118970467</v>
      </c>
      <c r="FA285" s="38">
        <f t="shared" si="2775"/>
        <v>0</v>
      </c>
      <c r="FB285" s="38">
        <f t="shared" si="2775"/>
        <v>0</v>
      </c>
      <c r="FC285" s="38">
        <f t="shared" si="2775"/>
        <v>0</v>
      </c>
      <c r="FD285" s="38">
        <f t="shared" si="2775"/>
        <v>0</v>
      </c>
      <c r="FE285" s="38">
        <f t="shared" si="2775"/>
        <v>0</v>
      </c>
      <c r="FF285" s="38">
        <f t="shared" si="2775"/>
        <v>0</v>
      </c>
      <c r="FG285" s="38">
        <f t="shared" si="2775"/>
        <v>0</v>
      </c>
      <c r="FH285" s="38">
        <f t="shared" si="2775"/>
        <v>0</v>
      </c>
      <c r="FI285" s="38">
        <f t="shared" si="2775"/>
        <v>0</v>
      </c>
      <c r="FJ285" s="38">
        <f t="shared" si="2775"/>
        <v>0</v>
      </c>
      <c r="FK285" s="38">
        <f t="shared" si="2775"/>
        <v>0</v>
      </c>
      <c r="FL285" s="38">
        <f t="shared" si="2775"/>
        <v>50000000</v>
      </c>
      <c r="FM285" s="38">
        <f t="shared" si="2775"/>
        <v>99360000</v>
      </c>
      <c r="FN285" s="38">
        <f t="shared" si="2775"/>
        <v>88539886</v>
      </c>
      <c r="FO285" s="38">
        <f t="shared" si="2775"/>
        <v>88539886</v>
      </c>
      <c r="FP285" s="38">
        <f t="shared" si="2775"/>
        <v>0</v>
      </c>
      <c r="FQ285" s="38">
        <f t="shared" si="2775"/>
        <v>0</v>
      </c>
      <c r="FR285" s="38">
        <f t="shared" si="2775"/>
        <v>0</v>
      </c>
      <c r="FS285" s="38">
        <f t="shared" si="2775"/>
        <v>0</v>
      </c>
      <c r="FT285" s="38">
        <f t="shared" si="2775"/>
        <v>0</v>
      </c>
      <c r="FU285" s="38">
        <f t="shared" si="2775"/>
        <v>0</v>
      </c>
      <c r="FV285" s="38">
        <f t="shared" si="2775"/>
        <v>0</v>
      </c>
      <c r="FW285" s="38">
        <f t="shared" si="2775"/>
        <v>0</v>
      </c>
      <c r="FX285" s="38">
        <f t="shared" si="2775"/>
        <v>0</v>
      </c>
      <c r="FY285" s="38">
        <f t="shared" si="2775"/>
        <v>0</v>
      </c>
      <c r="FZ285" s="38">
        <f t="shared" si="2775"/>
        <v>0</v>
      </c>
      <c r="GA285" s="38">
        <f t="shared" si="2775"/>
        <v>0</v>
      </c>
      <c r="GB285" s="38">
        <f t="shared" si="2775"/>
        <v>0</v>
      </c>
      <c r="GC285" s="38">
        <f t="shared" si="2775"/>
        <v>0</v>
      </c>
      <c r="GD285" s="38">
        <f t="shared" si="2775"/>
        <v>0</v>
      </c>
      <c r="GE285" s="38">
        <f t="shared" si="2775"/>
        <v>0</v>
      </c>
      <c r="GF285" s="38">
        <f t="shared" si="2775"/>
        <v>0</v>
      </c>
      <c r="GG285" s="38">
        <f t="shared" si="2775"/>
        <v>0</v>
      </c>
      <c r="GH285" s="38">
        <f t="shared" si="2775"/>
        <v>0</v>
      </c>
      <c r="GI285" s="38">
        <f t="shared" si="2775"/>
        <v>0</v>
      </c>
      <c r="GJ285" s="38">
        <f t="shared" si="2775"/>
        <v>0</v>
      </c>
      <c r="GK285" s="38">
        <f t="shared" si="2775"/>
        <v>0</v>
      </c>
      <c r="GL285" s="38">
        <f t="shared" si="2775"/>
        <v>0</v>
      </c>
      <c r="GM285" s="38">
        <f t="shared" si="2775"/>
        <v>0</v>
      </c>
      <c r="GN285" s="38">
        <f t="shared" si="2775"/>
        <v>0</v>
      </c>
      <c r="GO285" s="38">
        <f t="shared" si="2775"/>
        <v>0</v>
      </c>
      <c r="GP285" s="38">
        <f t="shared" si="2775"/>
        <v>0</v>
      </c>
      <c r="GQ285" s="38">
        <f t="shared" si="2775"/>
        <v>0</v>
      </c>
      <c r="GR285" s="38">
        <f t="shared" si="2775"/>
        <v>0</v>
      </c>
      <c r="GS285" s="38">
        <f t="shared" si="2775"/>
        <v>0</v>
      </c>
      <c r="GT285" s="38">
        <f t="shared" si="2775"/>
        <v>0</v>
      </c>
      <c r="GU285" s="38">
        <f t="shared" si="2775"/>
        <v>50000000</v>
      </c>
      <c r="GV285" s="38">
        <f t="shared" si="2775"/>
        <v>99360000</v>
      </c>
      <c r="GW285" s="38">
        <f t="shared" si="2775"/>
        <v>88539886</v>
      </c>
      <c r="GX285" s="38">
        <f t="shared" si="2775"/>
        <v>88539886</v>
      </c>
      <c r="GY285" s="724">
        <f t="shared" si="2775"/>
        <v>0</v>
      </c>
      <c r="GZ285" s="38">
        <f t="shared" si="2775"/>
        <v>0</v>
      </c>
      <c r="HA285" s="38">
        <f t="shared" si="2775"/>
        <v>0</v>
      </c>
      <c r="HB285" s="38">
        <f t="shared" si="2775"/>
        <v>0</v>
      </c>
      <c r="HC285" s="38">
        <f t="shared" si="2775"/>
        <v>0</v>
      </c>
      <c r="HD285" s="38">
        <f t="shared" si="2775"/>
        <v>0</v>
      </c>
      <c r="HE285" s="38">
        <f t="shared" si="2775"/>
        <v>0</v>
      </c>
      <c r="HF285" s="38">
        <f t="shared" si="2775"/>
        <v>55000000</v>
      </c>
      <c r="HG285" s="38">
        <f t="shared" si="2775"/>
        <v>33416550</v>
      </c>
      <c r="HH285" s="38">
        <f t="shared" si="2775"/>
        <v>33416550</v>
      </c>
      <c r="HI285" s="38">
        <f t="shared" si="2775"/>
        <v>0</v>
      </c>
      <c r="HJ285" s="38">
        <f t="shared" si="2775"/>
        <v>200000000</v>
      </c>
      <c r="HK285" s="38">
        <f t="shared" si="2775"/>
        <v>440360000</v>
      </c>
      <c r="HL285" s="38">
        <f t="shared" si="2775"/>
        <v>364942753</v>
      </c>
      <c r="HM285" s="38">
        <f t="shared" si="2775"/>
        <v>363942753</v>
      </c>
      <c r="HN285" s="38">
        <f t="shared" si="2775"/>
        <v>0</v>
      </c>
      <c r="HO285" s="38">
        <f t="shared" si="2775"/>
        <v>0</v>
      </c>
      <c r="HP285" s="38">
        <f t="shared" si="2775"/>
        <v>0</v>
      </c>
      <c r="HQ285" s="38">
        <f t="shared" si="2775"/>
        <v>0</v>
      </c>
      <c r="HR285" s="38">
        <f t="shared" si="2775"/>
        <v>0</v>
      </c>
      <c r="HS285" s="38">
        <f t="shared" si="2775"/>
        <v>0</v>
      </c>
      <c r="HT285" s="38">
        <f t="shared" si="2775"/>
        <v>0</v>
      </c>
      <c r="HU285" s="38">
        <f t="shared" si="2775"/>
        <v>0</v>
      </c>
      <c r="HV285" s="38">
        <f t="shared" si="2775"/>
        <v>0</v>
      </c>
      <c r="HW285" s="38">
        <f t="shared" si="2775"/>
        <v>0</v>
      </c>
      <c r="HX285" s="38">
        <f t="shared" si="2775"/>
        <v>0</v>
      </c>
      <c r="HY285" s="38">
        <f t="shared" si="2775"/>
        <v>0</v>
      </c>
      <c r="HZ285" s="38">
        <f t="shared" si="2775"/>
        <v>0</v>
      </c>
      <c r="IA285" s="38">
        <f t="shared" si="2775"/>
        <v>0</v>
      </c>
      <c r="IB285" s="38">
        <f t="shared" si="2775"/>
        <v>0</v>
      </c>
      <c r="IC285" s="38">
        <f t="shared" si="2775"/>
        <v>0</v>
      </c>
      <c r="ID285" s="38">
        <f t="shared" si="2775"/>
        <v>0</v>
      </c>
      <c r="IE285" s="38">
        <f t="shared" si="2775"/>
        <v>0</v>
      </c>
      <c r="IF285" s="38">
        <f t="shared" si="2775"/>
        <v>0</v>
      </c>
      <c r="IG285" s="38">
        <f t="shared" si="2775"/>
        <v>0</v>
      </c>
      <c r="IH285" s="38">
        <f t="shared" si="2775"/>
        <v>0</v>
      </c>
      <c r="II285" s="38">
        <f t="shared" si="2775"/>
        <v>0</v>
      </c>
      <c r="IJ285" s="38">
        <f t="shared" si="2775"/>
        <v>0</v>
      </c>
      <c r="IK285" s="38">
        <f t="shared" si="2775"/>
        <v>0</v>
      </c>
      <c r="IL285" s="38">
        <f t="shared" si="2775"/>
        <v>0</v>
      </c>
      <c r="IM285" s="38">
        <f t="shared" si="2775"/>
        <v>0</v>
      </c>
      <c r="IN285" s="38">
        <f t="shared" si="2775"/>
        <v>0</v>
      </c>
      <c r="IO285" s="38">
        <f t="shared" si="2775"/>
        <v>0</v>
      </c>
      <c r="IP285" s="38">
        <f t="shared" si="2775"/>
        <v>0</v>
      </c>
      <c r="IQ285" s="38">
        <f t="shared" si="2775"/>
        <v>0</v>
      </c>
      <c r="IR285" s="38">
        <f t="shared" si="2775"/>
        <v>0</v>
      </c>
      <c r="IS285" s="38">
        <f t="shared" si="2775"/>
        <v>200000000</v>
      </c>
      <c r="IT285" s="38">
        <f t="shared" si="2775"/>
        <v>495360000</v>
      </c>
      <c r="IU285" s="38">
        <f t="shared" si="2775"/>
        <v>398359303</v>
      </c>
      <c r="IV285" s="38">
        <f t="shared" si="2775"/>
        <v>397359303</v>
      </c>
      <c r="IW285" s="38">
        <f t="shared" si="2775"/>
        <v>0</v>
      </c>
    </row>
    <row r="286" spans="1:257" ht="59.25" customHeight="1" x14ac:dyDescent="0.2">
      <c r="A286" s="346"/>
      <c r="B286" s="346"/>
      <c r="C286" s="299">
        <v>14</v>
      </c>
      <c r="D286" s="282" t="s">
        <v>413</v>
      </c>
      <c r="E286" s="348">
        <v>6.2E-2</v>
      </c>
      <c r="F286" s="348">
        <v>0.03</v>
      </c>
      <c r="G286" s="273">
        <v>193</v>
      </c>
      <c r="H286" s="854" t="s">
        <v>673</v>
      </c>
      <c r="I286" s="265" t="s">
        <v>674</v>
      </c>
      <c r="J286" s="270" t="s">
        <v>636</v>
      </c>
      <c r="K286" s="270">
        <v>14</v>
      </c>
      <c r="L286" s="271" t="s">
        <v>58</v>
      </c>
      <c r="M286" s="272">
        <v>1</v>
      </c>
      <c r="N286" s="272">
        <v>1</v>
      </c>
      <c r="O286" s="273">
        <v>1</v>
      </c>
      <c r="P286" s="274">
        <v>0</v>
      </c>
      <c r="Q286" s="558">
        <v>1</v>
      </c>
      <c r="R286" s="275"/>
      <c r="S286" s="277">
        <v>1</v>
      </c>
      <c r="T286" s="272">
        <v>1</v>
      </c>
      <c r="U286" s="272"/>
      <c r="V286" s="277">
        <v>1</v>
      </c>
      <c r="W286" s="272">
        <v>1</v>
      </c>
      <c r="X286" s="271"/>
      <c r="Y286" s="278">
        <v>1</v>
      </c>
      <c r="Z286" s="334">
        <f>BM286/BM285</f>
        <v>0.3</v>
      </c>
      <c r="AA286" s="272">
        <v>4</v>
      </c>
      <c r="AB286" s="271" t="s">
        <v>114</v>
      </c>
      <c r="AC286" s="40"/>
      <c r="AD286" s="41"/>
      <c r="AE286" s="41"/>
      <c r="AF286" s="41"/>
      <c r="AG286" s="40"/>
      <c r="AH286" s="41"/>
      <c r="AI286" s="41"/>
      <c r="AJ286" s="41"/>
      <c r="AK286" s="46">
        <v>15000000</v>
      </c>
      <c r="AL286" s="42">
        <f>15000000+25000000</f>
        <v>40000000</v>
      </c>
      <c r="AM286" s="47">
        <v>0</v>
      </c>
      <c r="AN286" s="47">
        <v>0</v>
      </c>
      <c r="AO286" s="46"/>
      <c r="AP286" s="47"/>
      <c r="AQ286" s="47"/>
      <c r="AR286" s="41"/>
      <c r="AS286" s="40"/>
      <c r="AT286" s="41"/>
      <c r="AU286" s="41"/>
      <c r="AV286" s="41"/>
      <c r="AW286" s="40"/>
      <c r="AX286" s="41"/>
      <c r="AY286" s="41"/>
      <c r="AZ286" s="41"/>
      <c r="BA286" s="40"/>
      <c r="BB286" s="41"/>
      <c r="BC286" s="41"/>
      <c r="BD286" s="41"/>
      <c r="BE286" s="40"/>
      <c r="BF286" s="41"/>
      <c r="BG286" s="41"/>
      <c r="BH286" s="41"/>
      <c r="BI286" s="40"/>
      <c r="BJ286" s="41"/>
      <c r="BK286" s="41"/>
      <c r="BL286" s="41"/>
      <c r="BM286" s="40">
        <f>+AC286+AG286+AK286+AO286+AS286+AW286+BA286+BE286+BI286</f>
        <v>15000000</v>
      </c>
      <c r="BN286" s="41">
        <f t="shared" ref="BN286:BP287" si="2776">AD286+AH286+AL286+AP286+AT286+AX286+BB286+BF286+BJ286</f>
        <v>40000000</v>
      </c>
      <c r="BO286" s="41">
        <f t="shared" si="2776"/>
        <v>0</v>
      </c>
      <c r="BP286" s="41">
        <f t="shared" si="2776"/>
        <v>0</v>
      </c>
      <c r="BQ286" s="87"/>
      <c r="BR286" s="87"/>
      <c r="BS286" s="87"/>
      <c r="BT286" s="87"/>
      <c r="BU286" s="87"/>
      <c r="BV286" s="87"/>
      <c r="BW286" s="87"/>
      <c r="BX286" s="87"/>
      <c r="BY286" s="87"/>
      <c r="BZ286" s="87">
        <v>15000000</v>
      </c>
      <c r="CA286" s="87">
        <v>75000000</v>
      </c>
      <c r="CB286" s="87">
        <v>75000000</v>
      </c>
      <c r="CC286" s="87">
        <v>75000000</v>
      </c>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2">
        <f t="shared" si="2721"/>
        <v>15000000</v>
      </c>
      <c r="DF286" s="102">
        <f t="shared" ref="DF286:DH287" si="2777">BR286+BV286+CA286+CF286+CJ286+CN286+CR286+CW286+DB286</f>
        <v>75000000</v>
      </c>
      <c r="DG286" s="102">
        <f t="shared" si="2777"/>
        <v>75000000</v>
      </c>
      <c r="DH286" s="102">
        <f t="shared" si="2777"/>
        <v>75000000</v>
      </c>
      <c r="DI286" s="102"/>
      <c r="DJ286" s="87"/>
      <c r="DK286" s="86"/>
      <c r="DL286" s="87"/>
      <c r="DM286" s="87"/>
      <c r="DN286" s="87"/>
      <c r="DO286" s="87"/>
      <c r="DP286" s="87"/>
      <c r="DQ286" s="87"/>
      <c r="DR286" s="87"/>
      <c r="DS286" s="87">
        <v>15000000</v>
      </c>
      <c r="DT286" s="66">
        <v>30000000</v>
      </c>
      <c r="DU286" s="87">
        <v>30000000</v>
      </c>
      <c r="DV286" s="87">
        <v>30000000</v>
      </c>
      <c r="DW286" s="87"/>
      <c r="DX286" s="87"/>
      <c r="DY286" s="87"/>
      <c r="DZ286" s="87"/>
      <c r="EA286" s="87"/>
      <c r="EB286" s="87"/>
      <c r="EC286" s="87"/>
      <c r="ED286" s="87"/>
      <c r="EE286" s="87"/>
      <c r="EF286" s="87"/>
      <c r="EG286" s="87"/>
      <c r="EH286" s="87"/>
      <c r="EI286" s="87"/>
      <c r="EJ286" s="87"/>
      <c r="EK286" s="87"/>
      <c r="EL286" s="87"/>
      <c r="EM286" s="87"/>
      <c r="EN286" s="87"/>
      <c r="EO286" s="87"/>
      <c r="EP286" s="87"/>
      <c r="EQ286" s="87"/>
      <c r="ER286" s="87"/>
      <c r="ES286" s="87"/>
      <c r="ET286" s="87"/>
      <c r="EU286" s="87"/>
      <c r="EV286" s="87"/>
      <c r="EW286" s="82">
        <f t="shared" ref="EW286:EX287" si="2778">DJ286+DN286+DS286+DX286+EB286+EF286+EJ286+EN286+ES286</f>
        <v>15000000</v>
      </c>
      <c r="EX286" s="90">
        <f t="shared" si="2778"/>
        <v>30000000</v>
      </c>
      <c r="EY286" s="90">
        <f t="shared" ref="EY286:EZ287" si="2779">DL286+DP286+DU286+DZ286+ED286+EH286+EL286+EP286+EU286</f>
        <v>30000000</v>
      </c>
      <c r="EZ286" s="90">
        <f t="shared" si="2779"/>
        <v>30000000</v>
      </c>
      <c r="FA286" s="173"/>
      <c r="FB286" s="87"/>
      <c r="FC286" s="88"/>
      <c r="FD286" s="88"/>
      <c r="FE286" s="88"/>
      <c r="FF286" s="133"/>
      <c r="FG286" s="87"/>
      <c r="FH286" s="87"/>
      <c r="FI286" s="87"/>
      <c r="FJ286" s="87"/>
      <c r="FK286" s="87"/>
      <c r="FL286" s="87">
        <v>15000000</v>
      </c>
      <c r="FM286" s="87">
        <v>29800000</v>
      </c>
      <c r="FN286" s="87">
        <v>29800000</v>
      </c>
      <c r="FO286" s="87">
        <v>29800000</v>
      </c>
      <c r="FP286" s="87"/>
      <c r="FQ286" s="87"/>
      <c r="FR286" s="87"/>
      <c r="FS286" s="87"/>
      <c r="FT286" s="87"/>
      <c r="FU286" s="87"/>
      <c r="FV286" s="87"/>
      <c r="FW286" s="87"/>
      <c r="FX286" s="87"/>
      <c r="FY286" s="87"/>
      <c r="FZ286" s="87"/>
      <c r="GA286" s="87"/>
      <c r="GB286" s="87"/>
      <c r="GC286" s="87"/>
      <c r="GD286" s="87"/>
      <c r="GE286" s="87"/>
      <c r="GF286" s="87"/>
      <c r="GG286" s="87"/>
      <c r="GH286" s="87"/>
      <c r="GI286" s="87"/>
      <c r="GJ286" s="87"/>
      <c r="GK286" s="87"/>
      <c r="GL286" s="87"/>
      <c r="GM286" s="87"/>
      <c r="GN286" s="87"/>
      <c r="GO286" s="87"/>
      <c r="GP286" s="87"/>
      <c r="GQ286" s="87"/>
      <c r="GR286" s="87"/>
      <c r="GS286" s="87"/>
      <c r="GT286" s="87"/>
      <c r="GU286" s="82">
        <f>FB286+FG286+FL286+FQ286+FV286+GA286+GF286+GK286+GP286</f>
        <v>15000000</v>
      </c>
      <c r="GV286" s="82">
        <f t="shared" ref="GV286:GY287" si="2780">GQ286+GL286+GG286+GB286+FW286+FR286+FM286+FH286+FC286</f>
        <v>29800000</v>
      </c>
      <c r="GW286" s="82">
        <f t="shared" si="2780"/>
        <v>29800000</v>
      </c>
      <c r="GX286" s="82">
        <f t="shared" si="2780"/>
        <v>29800000</v>
      </c>
      <c r="GY286" s="792">
        <f t="shared" si="2780"/>
        <v>0</v>
      </c>
      <c r="GZ286" s="792">
        <f t="shared" ref="GZ286:GZ287" si="2781">AC286+BQ286+DJ286+FB286</f>
        <v>0</v>
      </c>
      <c r="HA286" s="792">
        <f t="shared" ref="HA286:HA287" si="2782">AD286+BR286+DK286+FC286</f>
        <v>0</v>
      </c>
      <c r="HB286" s="792">
        <f t="shared" ref="HB286:HB287" si="2783">AE286+BS286+DL286+FD286</f>
        <v>0</v>
      </c>
      <c r="HC286" s="792">
        <f t="shared" ref="HC286:HC287" si="2784">AF286+BT286+DM286+FE286</f>
        <v>0</v>
      </c>
      <c r="HD286" s="792">
        <f t="shared" ref="HD286:HD287" si="2785">FF286</f>
        <v>0</v>
      </c>
      <c r="HE286" s="792">
        <f t="shared" ref="HE286:HE287" si="2786">AG286+BU286+DN286+FG286</f>
        <v>0</v>
      </c>
      <c r="HF286" s="792">
        <f t="shared" ref="HF286:HF287" si="2787">AH286+BV286+DO286+FH286</f>
        <v>0</v>
      </c>
      <c r="HG286" s="792">
        <f t="shared" ref="HG286:HG287" si="2788">AI286+BW286+DP286+FI286</f>
        <v>0</v>
      </c>
      <c r="HH286" s="792">
        <f t="shared" ref="HH286:HH287" si="2789">AJ286+BX286+DQ286+FJ286</f>
        <v>0</v>
      </c>
      <c r="HI286" s="792">
        <f t="shared" ref="HI286:HI287" si="2790">BY286+DR286+FK286</f>
        <v>0</v>
      </c>
      <c r="HJ286" s="792">
        <f t="shared" ref="HJ286:HJ287" si="2791">AK286+BZ286+DS286+FL286</f>
        <v>60000000</v>
      </c>
      <c r="HK286" s="792">
        <f t="shared" ref="HK286:HK287" si="2792">AL286+CA286+DT286+FM286</f>
        <v>174800000</v>
      </c>
      <c r="HL286" s="792">
        <f t="shared" ref="HL286:HL287" si="2793">AM286+CB286+DU286+FN286</f>
        <v>134800000</v>
      </c>
      <c r="HM286" s="792">
        <f t="shared" ref="HM286:HM287" si="2794">AN286+CC286+DV286+FO286</f>
        <v>134800000</v>
      </c>
      <c r="HN286" s="792">
        <f t="shared" ref="HN286:HN287" si="2795">CD286+DW286+FP286</f>
        <v>0</v>
      </c>
      <c r="HO286" s="792">
        <f t="shared" ref="HO286:HO287" si="2796">AO286+CE286+DX286+FQ286</f>
        <v>0</v>
      </c>
      <c r="HP286" s="792">
        <f t="shared" ref="HP286:HP287" si="2797">AP286+CF286+DY286+FR286</f>
        <v>0</v>
      </c>
      <c r="HQ286" s="792">
        <f t="shared" ref="HQ286:HQ287" si="2798">AQ286+CG286+DZ286+FS286</f>
        <v>0</v>
      </c>
      <c r="HR286" s="792">
        <f t="shared" ref="HR286:HR287" si="2799">AR286+CH286+EA286+FT286</f>
        <v>0</v>
      </c>
      <c r="HS286" s="792">
        <f t="shared" ref="HS286:HS287" si="2800">FU286</f>
        <v>0</v>
      </c>
      <c r="HT286" s="792">
        <f t="shared" ref="HT286:HT287" si="2801">AS286+CI286+EB286+FV286</f>
        <v>0</v>
      </c>
      <c r="HU286" s="792">
        <f t="shared" ref="HU286:HU287" si="2802">AT286+CJ286+EC286+FW286</f>
        <v>0</v>
      </c>
      <c r="HV286" s="792">
        <f t="shared" ref="HV286:HV287" si="2803">AU286+CK286+ED286+FX286</f>
        <v>0</v>
      </c>
      <c r="HW286" s="792">
        <f t="shared" ref="HW286:HW287" si="2804">AV286+CL286+EE286+FY286</f>
        <v>0</v>
      </c>
      <c r="HX286" s="792">
        <f t="shared" ref="HX286:HX287" si="2805">FZ286</f>
        <v>0</v>
      </c>
      <c r="HY286" s="792">
        <f t="shared" ref="HY286:HY287" si="2806">AW286+CM286+EF286+GA286</f>
        <v>0</v>
      </c>
      <c r="HZ286" s="792">
        <f t="shared" ref="HZ286:HZ287" si="2807">AX286+CN286+EG286+GB286</f>
        <v>0</v>
      </c>
      <c r="IA286" s="792">
        <f t="shared" ref="IA286:IA287" si="2808">AY286+CO286+EH286+GC286</f>
        <v>0</v>
      </c>
      <c r="IB286" s="792">
        <f t="shared" ref="IB286:IB287" si="2809">AZ286+CP286+EI286+GD286</f>
        <v>0</v>
      </c>
      <c r="IC286" s="792">
        <f t="shared" ref="IC286:IC287" si="2810">GE286</f>
        <v>0</v>
      </c>
      <c r="ID286" s="792">
        <f t="shared" ref="ID286:ID287" si="2811">BA286+CQ286+EJ286+GF286</f>
        <v>0</v>
      </c>
      <c r="IE286" s="792">
        <f t="shared" ref="IE286:IE287" si="2812">BB286+CR286+EK286+GG286</f>
        <v>0</v>
      </c>
      <c r="IF286" s="792">
        <f t="shared" ref="IF286:IF287" si="2813">BC286+CS286+EL286+GH286</f>
        <v>0</v>
      </c>
      <c r="IG286" s="792">
        <f t="shared" ref="IG286:IG287" si="2814">BD286+CT286+EM286+GI286</f>
        <v>0</v>
      </c>
      <c r="IH286" s="792">
        <f t="shared" ref="IH286:IH287" si="2815">CU286+GJ286</f>
        <v>0</v>
      </c>
      <c r="II286" s="792">
        <f t="shared" ref="II286:II287" si="2816">BE286+CV286+EN286+GK286</f>
        <v>0</v>
      </c>
      <c r="IJ286" s="792">
        <f t="shared" ref="IJ286:IJ287" si="2817">BF286+CW286+EO286+GL286</f>
        <v>0</v>
      </c>
      <c r="IK286" s="792">
        <f t="shared" ref="IK286:IK287" si="2818">BG286+CX286+EP286+GM286</f>
        <v>0</v>
      </c>
      <c r="IL286" s="792">
        <f t="shared" ref="IL286:IL287" si="2819">BH286+CY286+EQ286+GM286</f>
        <v>0</v>
      </c>
      <c r="IM286" s="792">
        <f t="shared" ref="IM286:IM287" si="2820">CZ286+ER286+GO286</f>
        <v>0</v>
      </c>
      <c r="IN286" s="792">
        <f t="shared" ref="IN286:IN287" si="2821">BI286+DA286+ES286+GP286</f>
        <v>0</v>
      </c>
      <c r="IO286" s="792"/>
      <c r="IP286" s="792"/>
      <c r="IQ286" s="792"/>
      <c r="IR286" s="792"/>
      <c r="IS286" s="792">
        <f t="shared" ref="IS286:IS287" si="2822">GZ286+HE286+HJ286+HO286+HT286+HY286+ID286+II286+IN286</f>
        <v>60000000</v>
      </c>
      <c r="IT286" s="792">
        <f t="shared" ref="IT286:IT287" si="2823">HA286+HF286+HK286+HP286+HU286+HZ286+IE286+IJ286+IO286</f>
        <v>174800000</v>
      </c>
      <c r="IU286" s="792">
        <f t="shared" ref="IU286:IU287" si="2824">HB286+HG286+HL286+HQ286+HV286+IA286+IF286+IK286+IP286</f>
        <v>134800000</v>
      </c>
      <c r="IV286" s="792">
        <f t="shared" ref="IV286:IV287" si="2825">HC286+HH286+HM286+HR286+HW286+IB286+IG286+IL286+IQ286</f>
        <v>134800000</v>
      </c>
      <c r="IW286" s="793">
        <f t="shared" ref="IW286:IW287" si="2826">HD286+HI286+HN286+HS286+HX286+IC286+IH286+IM286+IR286</f>
        <v>0</v>
      </c>
    </row>
    <row r="287" spans="1:257" ht="69.75" customHeight="1" x14ac:dyDescent="0.2">
      <c r="A287" s="346"/>
      <c r="B287" s="346"/>
      <c r="C287" s="284">
        <v>13</v>
      </c>
      <c r="D287" s="269" t="s">
        <v>540</v>
      </c>
      <c r="E287" s="295" t="s">
        <v>675</v>
      </c>
      <c r="F287" s="586" t="s">
        <v>542</v>
      </c>
      <c r="G287" s="273">
        <v>194</v>
      </c>
      <c r="H287" s="854" t="s">
        <v>676</v>
      </c>
      <c r="I287" s="265" t="s">
        <v>677</v>
      </c>
      <c r="J287" s="270" t="s">
        <v>636</v>
      </c>
      <c r="K287" s="270">
        <v>14</v>
      </c>
      <c r="L287" s="271" t="s">
        <v>58</v>
      </c>
      <c r="M287" s="272">
        <v>1</v>
      </c>
      <c r="N287" s="272">
        <v>1</v>
      </c>
      <c r="O287" s="273">
        <v>1</v>
      </c>
      <c r="P287" s="274">
        <v>0.5</v>
      </c>
      <c r="Q287" s="558">
        <v>1</v>
      </c>
      <c r="R287" s="275"/>
      <c r="S287" s="277">
        <v>0.66</v>
      </c>
      <c r="T287" s="272">
        <v>1</v>
      </c>
      <c r="U287" s="272"/>
      <c r="V287" s="277">
        <v>1</v>
      </c>
      <c r="W287" s="272">
        <v>1</v>
      </c>
      <c r="X287" s="271"/>
      <c r="Y287" s="278">
        <v>0.8</v>
      </c>
      <c r="Z287" s="334">
        <f>BM287/BM285</f>
        <v>0.7</v>
      </c>
      <c r="AA287" s="272">
        <v>2</v>
      </c>
      <c r="AB287" s="271" t="s">
        <v>141</v>
      </c>
      <c r="AC287" s="40"/>
      <c r="AD287" s="41"/>
      <c r="AE287" s="41"/>
      <c r="AF287" s="41"/>
      <c r="AG287" s="40"/>
      <c r="AH287" s="41"/>
      <c r="AI287" s="41"/>
      <c r="AJ287" s="41"/>
      <c r="AK287" s="46">
        <f>35000000</f>
        <v>35000000</v>
      </c>
      <c r="AL287" s="42">
        <v>60000000</v>
      </c>
      <c r="AM287" s="47">
        <v>40500000</v>
      </c>
      <c r="AN287" s="47">
        <v>40500000</v>
      </c>
      <c r="AO287" s="46"/>
      <c r="AP287" s="47"/>
      <c r="AQ287" s="47"/>
      <c r="AR287" s="41"/>
      <c r="AS287" s="40"/>
      <c r="AT287" s="41"/>
      <c r="AU287" s="41"/>
      <c r="AV287" s="41"/>
      <c r="AW287" s="40"/>
      <c r="AX287" s="41"/>
      <c r="AY287" s="41"/>
      <c r="AZ287" s="41"/>
      <c r="BA287" s="40"/>
      <c r="BB287" s="41"/>
      <c r="BC287" s="41"/>
      <c r="BD287" s="41"/>
      <c r="BE287" s="40"/>
      <c r="BF287" s="41"/>
      <c r="BG287" s="41"/>
      <c r="BH287" s="41"/>
      <c r="BI287" s="40"/>
      <c r="BJ287" s="41"/>
      <c r="BK287" s="41"/>
      <c r="BL287" s="41"/>
      <c r="BM287" s="40">
        <f>+AC287+AG287+AK287+AO287+AS287+AW287+BA287+BE287+BI287</f>
        <v>35000000</v>
      </c>
      <c r="BN287" s="41">
        <f t="shared" si="2776"/>
        <v>60000000</v>
      </c>
      <c r="BO287" s="41">
        <f t="shared" si="2776"/>
        <v>40500000</v>
      </c>
      <c r="BP287" s="41">
        <f t="shared" si="2776"/>
        <v>40500000</v>
      </c>
      <c r="BQ287" s="87"/>
      <c r="BR287" s="87"/>
      <c r="BS287" s="87"/>
      <c r="BT287" s="87"/>
      <c r="BU287" s="87"/>
      <c r="BV287" s="87">
        <v>55000000</v>
      </c>
      <c r="BW287" s="87">
        <v>33416550</v>
      </c>
      <c r="BX287" s="87">
        <v>33416550</v>
      </c>
      <c r="BY287" s="87"/>
      <c r="BZ287" s="87">
        <v>35000000</v>
      </c>
      <c r="CA287" s="87">
        <v>45000000</v>
      </c>
      <c r="CB287" s="87">
        <v>40932400</v>
      </c>
      <c r="CC287" s="87">
        <v>40932400</v>
      </c>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2">
        <f t="shared" si="2721"/>
        <v>35000000</v>
      </c>
      <c r="DF287" s="102">
        <f t="shared" si="2777"/>
        <v>100000000</v>
      </c>
      <c r="DG287" s="102">
        <f t="shared" si="2777"/>
        <v>74348950</v>
      </c>
      <c r="DH287" s="102">
        <f t="shared" si="2777"/>
        <v>74348950</v>
      </c>
      <c r="DI287" s="102"/>
      <c r="DJ287" s="87"/>
      <c r="DK287" s="86"/>
      <c r="DL287" s="87"/>
      <c r="DM287" s="87"/>
      <c r="DN287" s="87"/>
      <c r="DO287" s="87"/>
      <c r="DP287" s="87"/>
      <c r="DQ287" s="87"/>
      <c r="DR287" s="87"/>
      <c r="DS287" s="87">
        <v>35000000</v>
      </c>
      <c r="DT287" s="87">
        <v>91000000</v>
      </c>
      <c r="DU287" s="87">
        <v>89970467</v>
      </c>
      <c r="DV287" s="87">
        <v>88970467</v>
      </c>
      <c r="DW287" s="87"/>
      <c r="DX287" s="87"/>
      <c r="DY287" s="87"/>
      <c r="DZ287" s="87"/>
      <c r="EA287" s="87"/>
      <c r="EB287" s="87"/>
      <c r="EC287" s="87"/>
      <c r="ED287" s="87"/>
      <c r="EE287" s="87"/>
      <c r="EF287" s="87"/>
      <c r="EG287" s="87"/>
      <c r="EH287" s="87"/>
      <c r="EI287" s="87"/>
      <c r="EJ287" s="87"/>
      <c r="EK287" s="87"/>
      <c r="EL287" s="87"/>
      <c r="EM287" s="87"/>
      <c r="EN287" s="87"/>
      <c r="EO287" s="87"/>
      <c r="EP287" s="87"/>
      <c r="EQ287" s="87"/>
      <c r="ER287" s="87"/>
      <c r="ES287" s="87"/>
      <c r="ET287" s="87"/>
      <c r="EU287" s="87"/>
      <c r="EV287" s="87"/>
      <c r="EW287" s="82">
        <f t="shared" si="2778"/>
        <v>35000000</v>
      </c>
      <c r="EX287" s="90">
        <f t="shared" si="2778"/>
        <v>91000000</v>
      </c>
      <c r="EY287" s="90">
        <f t="shared" si="2779"/>
        <v>89970467</v>
      </c>
      <c r="EZ287" s="90">
        <f t="shared" si="2779"/>
        <v>88970467</v>
      </c>
      <c r="FA287" s="173"/>
      <c r="FB287" s="87"/>
      <c r="FC287" s="88"/>
      <c r="FD287" s="88"/>
      <c r="FE287" s="88"/>
      <c r="FF287" s="133"/>
      <c r="FG287" s="87"/>
      <c r="FH287" s="87"/>
      <c r="FI287" s="87"/>
      <c r="FJ287" s="87"/>
      <c r="FK287" s="87"/>
      <c r="FL287" s="87">
        <v>35000000</v>
      </c>
      <c r="FM287" s="87">
        <v>69560000</v>
      </c>
      <c r="FN287" s="87">
        <v>58739886</v>
      </c>
      <c r="FO287" s="87">
        <v>58739886</v>
      </c>
      <c r="FP287" s="87"/>
      <c r="FQ287" s="87"/>
      <c r="FR287" s="87"/>
      <c r="FS287" s="87"/>
      <c r="FT287" s="87"/>
      <c r="FU287" s="87"/>
      <c r="FV287" s="87"/>
      <c r="FW287" s="87"/>
      <c r="FX287" s="87"/>
      <c r="FY287" s="87"/>
      <c r="FZ287" s="87"/>
      <c r="GA287" s="87"/>
      <c r="GB287" s="87"/>
      <c r="GC287" s="87"/>
      <c r="GD287" s="87"/>
      <c r="GE287" s="87"/>
      <c r="GF287" s="87"/>
      <c r="GG287" s="87"/>
      <c r="GH287" s="87"/>
      <c r="GI287" s="87"/>
      <c r="GJ287" s="87"/>
      <c r="GK287" s="87"/>
      <c r="GL287" s="87"/>
      <c r="GM287" s="87"/>
      <c r="GN287" s="87"/>
      <c r="GO287" s="87"/>
      <c r="GP287" s="87"/>
      <c r="GQ287" s="87"/>
      <c r="GR287" s="87"/>
      <c r="GS287" s="87"/>
      <c r="GT287" s="87"/>
      <c r="GU287" s="82">
        <f>FB287+FG287+FL287+FQ287+FV287+GA287+GF287+GK287+GP287</f>
        <v>35000000</v>
      </c>
      <c r="GV287" s="82">
        <f t="shared" si="2780"/>
        <v>69560000</v>
      </c>
      <c r="GW287" s="82">
        <f t="shared" si="2780"/>
        <v>58739886</v>
      </c>
      <c r="GX287" s="82">
        <f t="shared" si="2780"/>
        <v>58739886</v>
      </c>
      <c r="GY287" s="792">
        <f t="shared" si="2780"/>
        <v>0</v>
      </c>
      <c r="GZ287" s="792">
        <f t="shared" si="2781"/>
        <v>0</v>
      </c>
      <c r="HA287" s="792">
        <f t="shared" si="2782"/>
        <v>0</v>
      </c>
      <c r="HB287" s="792">
        <f t="shared" si="2783"/>
        <v>0</v>
      </c>
      <c r="HC287" s="792">
        <f t="shared" si="2784"/>
        <v>0</v>
      </c>
      <c r="HD287" s="792">
        <f t="shared" si="2785"/>
        <v>0</v>
      </c>
      <c r="HE287" s="792">
        <f t="shared" si="2786"/>
        <v>0</v>
      </c>
      <c r="HF287" s="792">
        <f t="shared" si="2787"/>
        <v>55000000</v>
      </c>
      <c r="HG287" s="792">
        <f t="shared" si="2788"/>
        <v>33416550</v>
      </c>
      <c r="HH287" s="792">
        <f t="shared" si="2789"/>
        <v>33416550</v>
      </c>
      <c r="HI287" s="792">
        <f t="shared" si="2790"/>
        <v>0</v>
      </c>
      <c r="HJ287" s="792">
        <f t="shared" si="2791"/>
        <v>140000000</v>
      </c>
      <c r="HK287" s="792">
        <f t="shared" si="2792"/>
        <v>265560000</v>
      </c>
      <c r="HL287" s="792">
        <f t="shared" si="2793"/>
        <v>230142753</v>
      </c>
      <c r="HM287" s="792">
        <f t="shared" si="2794"/>
        <v>229142753</v>
      </c>
      <c r="HN287" s="792">
        <f t="shared" si="2795"/>
        <v>0</v>
      </c>
      <c r="HO287" s="792">
        <f t="shared" si="2796"/>
        <v>0</v>
      </c>
      <c r="HP287" s="792">
        <f t="shared" si="2797"/>
        <v>0</v>
      </c>
      <c r="HQ287" s="792">
        <f t="shared" si="2798"/>
        <v>0</v>
      </c>
      <c r="HR287" s="792">
        <f t="shared" si="2799"/>
        <v>0</v>
      </c>
      <c r="HS287" s="792">
        <f t="shared" si="2800"/>
        <v>0</v>
      </c>
      <c r="HT287" s="792">
        <f t="shared" si="2801"/>
        <v>0</v>
      </c>
      <c r="HU287" s="792">
        <f t="shared" si="2802"/>
        <v>0</v>
      </c>
      <c r="HV287" s="792">
        <f t="shared" si="2803"/>
        <v>0</v>
      </c>
      <c r="HW287" s="792">
        <f t="shared" si="2804"/>
        <v>0</v>
      </c>
      <c r="HX287" s="792">
        <f t="shared" si="2805"/>
        <v>0</v>
      </c>
      <c r="HY287" s="792">
        <f t="shared" si="2806"/>
        <v>0</v>
      </c>
      <c r="HZ287" s="792">
        <f t="shared" si="2807"/>
        <v>0</v>
      </c>
      <c r="IA287" s="792">
        <f t="shared" si="2808"/>
        <v>0</v>
      </c>
      <c r="IB287" s="792">
        <f t="shared" si="2809"/>
        <v>0</v>
      </c>
      <c r="IC287" s="792">
        <f t="shared" si="2810"/>
        <v>0</v>
      </c>
      <c r="ID287" s="792">
        <f t="shared" si="2811"/>
        <v>0</v>
      </c>
      <c r="IE287" s="792">
        <f t="shared" si="2812"/>
        <v>0</v>
      </c>
      <c r="IF287" s="792">
        <f t="shared" si="2813"/>
        <v>0</v>
      </c>
      <c r="IG287" s="792">
        <f t="shared" si="2814"/>
        <v>0</v>
      </c>
      <c r="IH287" s="792">
        <f t="shared" si="2815"/>
        <v>0</v>
      </c>
      <c r="II287" s="792">
        <f t="shared" si="2816"/>
        <v>0</v>
      </c>
      <c r="IJ287" s="792">
        <f t="shared" si="2817"/>
        <v>0</v>
      </c>
      <c r="IK287" s="792">
        <f t="shared" si="2818"/>
        <v>0</v>
      </c>
      <c r="IL287" s="792">
        <f t="shared" si="2819"/>
        <v>0</v>
      </c>
      <c r="IM287" s="792">
        <f t="shared" si="2820"/>
        <v>0</v>
      </c>
      <c r="IN287" s="792">
        <f t="shared" si="2821"/>
        <v>0</v>
      </c>
      <c r="IO287" s="792"/>
      <c r="IP287" s="792"/>
      <c r="IQ287" s="792"/>
      <c r="IR287" s="792"/>
      <c r="IS287" s="792">
        <f t="shared" si="2822"/>
        <v>140000000</v>
      </c>
      <c r="IT287" s="792">
        <f t="shared" si="2823"/>
        <v>320560000</v>
      </c>
      <c r="IU287" s="792">
        <f t="shared" si="2824"/>
        <v>263559303</v>
      </c>
      <c r="IV287" s="792">
        <f t="shared" si="2825"/>
        <v>262559303</v>
      </c>
      <c r="IW287" s="793">
        <f t="shared" si="2826"/>
        <v>0</v>
      </c>
    </row>
    <row r="288" spans="1:257" ht="24.75" customHeight="1" x14ac:dyDescent="0.2">
      <c r="A288" s="346"/>
      <c r="B288" s="346"/>
      <c r="C288" s="252">
        <v>64</v>
      </c>
      <c r="D288" s="253" t="s">
        <v>678</v>
      </c>
      <c r="E288" s="256"/>
      <c r="F288" s="256"/>
      <c r="G288" s="255"/>
      <c r="H288" s="255"/>
      <c r="I288" s="255"/>
      <c r="J288" s="255"/>
      <c r="K288" s="255"/>
      <c r="L288" s="255"/>
      <c r="M288" s="255"/>
      <c r="N288" s="255"/>
      <c r="O288" s="255"/>
      <c r="P288" s="255"/>
      <c r="Q288" s="255"/>
      <c r="R288" s="255"/>
      <c r="S288" s="255"/>
      <c r="T288" s="255"/>
      <c r="U288" s="255"/>
      <c r="V288" s="255"/>
      <c r="W288" s="255"/>
      <c r="X288" s="255"/>
      <c r="Y288" s="312"/>
      <c r="Z288" s="255"/>
      <c r="AA288" s="255"/>
      <c r="AB288" s="255"/>
      <c r="AC288" s="38">
        <f t="shared" ref="AC288:BL288" si="2827">SUM(AC289)</f>
        <v>0</v>
      </c>
      <c r="AD288" s="38">
        <f t="shared" si="2827"/>
        <v>0</v>
      </c>
      <c r="AE288" s="38">
        <f t="shared" si="2827"/>
        <v>0</v>
      </c>
      <c r="AF288" s="38">
        <f t="shared" si="2827"/>
        <v>0</v>
      </c>
      <c r="AG288" s="38">
        <f t="shared" si="2827"/>
        <v>0</v>
      </c>
      <c r="AH288" s="38">
        <f t="shared" si="2827"/>
        <v>0</v>
      </c>
      <c r="AI288" s="38">
        <f t="shared" si="2827"/>
        <v>0</v>
      </c>
      <c r="AJ288" s="38">
        <f t="shared" si="2827"/>
        <v>0</v>
      </c>
      <c r="AK288" s="38">
        <f t="shared" si="2827"/>
        <v>50000000</v>
      </c>
      <c r="AL288" s="38">
        <f t="shared" si="2827"/>
        <v>100000000</v>
      </c>
      <c r="AM288" s="38">
        <f t="shared" si="2827"/>
        <v>94400000</v>
      </c>
      <c r="AN288" s="38">
        <f t="shared" si="2827"/>
        <v>94400000</v>
      </c>
      <c r="AO288" s="38">
        <f t="shared" si="2827"/>
        <v>0</v>
      </c>
      <c r="AP288" s="38">
        <f t="shared" si="2827"/>
        <v>0</v>
      </c>
      <c r="AQ288" s="38">
        <f t="shared" si="2827"/>
        <v>0</v>
      </c>
      <c r="AR288" s="38">
        <f t="shared" si="2827"/>
        <v>0</v>
      </c>
      <c r="AS288" s="38">
        <f t="shared" si="2827"/>
        <v>0</v>
      </c>
      <c r="AT288" s="38">
        <f t="shared" si="2827"/>
        <v>0</v>
      </c>
      <c r="AU288" s="38">
        <f t="shared" si="2827"/>
        <v>0</v>
      </c>
      <c r="AV288" s="38">
        <f t="shared" si="2827"/>
        <v>0</v>
      </c>
      <c r="AW288" s="38">
        <f t="shared" si="2827"/>
        <v>0</v>
      </c>
      <c r="AX288" s="38">
        <f t="shared" si="2827"/>
        <v>0</v>
      </c>
      <c r="AY288" s="38">
        <f t="shared" si="2827"/>
        <v>0</v>
      </c>
      <c r="AZ288" s="38">
        <f t="shared" si="2827"/>
        <v>0</v>
      </c>
      <c r="BA288" s="38">
        <f t="shared" si="2827"/>
        <v>0</v>
      </c>
      <c r="BB288" s="38">
        <f t="shared" si="2827"/>
        <v>0</v>
      </c>
      <c r="BC288" s="38">
        <f t="shared" si="2827"/>
        <v>0</v>
      </c>
      <c r="BD288" s="38">
        <f t="shared" si="2827"/>
        <v>0</v>
      </c>
      <c r="BE288" s="38">
        <f t="shared" si="2827"/>
        <v>0</v>
      </c>
      <c r="BF288" s="38">
        <f t="shared" si="2827"/>
        <v>0</v>
      </c>
      <c r="BG288" s="38">
        <f t="shared" si="2827"/>
        <v>0</v>
      </c>
      <c r="BH288" s="38">
        <f t="shared" si="2827"/>
        <v>0</v>
      </c>
      <c r="BI288" s="38">
        <f t="shared" si="2827"/>
        <v>0</v>
      </c>
      <c r="BJ288" s="38">
        <f t="shared" si="2827"/>
        <v>0</v>
      </c>
      <c r="BK288" s="38">
        <f t="shared" si="2827"/>
        <v>0</v>
      </c>
      <c r="BL288" s="38">
        <f t="shared" si="2827"/>
        <v>0</v>
      </c>
      <c r="BM288" s="38">
        <f t="shared" ref="BM288:DX288" si="2828">SUM(BM289)</f>
        <v>50000000</v>
      </c>
      <c r="BN288" s="38">
        <f t="shared" si="2828"/>
        <v>100000000</v>
      </c>
      <c r="BO288" s="38">
        <f t="shared" si="2828"/>
        <v>94400000</v>
      </c>
      <c r="BP288" s="38">
        <f t="shared" si="2828"/>
        <v>94400000</v>
      </c>
      <c r="BQ288" s="38">
        <f t="shared" si="2828"/>
        <v>0</v>
      </c>
      <c r="BR288" s="38">
        <f t="shared" si="2828"/>
        <v>0</v>
      </c>
      <c r="BS288" s="38">
        <f t="shared" si="2828"/>
        <v>0</v>
      </c>
      <c r="BT288" s="38">
        <f t="shared" si="2828"/>
        <v>0</v>
      </c>
      <c r="BU288" s="38">
        <f t="shared" si="2828"/>
        <v>0</v>
      </c>
      <c r="BV288" s="38">
        <f t="shared" si="2828"/>
        <v>40000000</v>
      </c>
      <c r="BW288" s="38">
        <f t="shared" si="2828"/>
        <v>35800000</v>
      </c>
      <c r="BX288" s="38">
        <f t="shared" si="2828"/>
        <v>35800000</v>
      </c>
      <c r="BY288" s="38">
        <f t="shared" si="2828"/>
        <v>0</v>
      </c>
      <c r="BZ288" s="38">
        <f t="shared" si="2828"/>
        <v>60000000</v>
      </c>
      <c r="CA288" s="38">
        <f t="shared" si="2828"/>
        <v>60000000</v>
      </c>
      <c r="CB288" s="38">
        <f t="shared" si="2828"/>
        <v>53000000</v>
      </c>
      <c r="CC288" s="38">
        <f t="shared" si="2828"/>
        <v>53000000</v>
      </c>
      <c r="CD288" s="38">
        <f t="shared" si="2828"/>
        <v>0</v>
      </c>
      <c r="CE288" s="38">
        <f t="shared" si="2828"/>
        <v>0</v>
      </c>
      <c r="CF288" s="38">
        <f t="shared" si="2828"/>
        <v>0</v>
      </c>
      <c r="CG288" s="38">
        <f t="shared" si="2828"/>
        <v>0</v>
      </c>
      <c r="CH288" s="38">
        <f t="shared" si="2828"/>
        <v>0</v>
      </c>
      <c r="CI288" s="38">
        <f t="shared" si="2828"/>
        <v>0</v>
      </c>
      <c r="CJ288" s="38">
        <f t="shared" si="2828"/>
        <v>0</v>
      </c>
      <c r="CK288" s="38">
        <f t="shared" si="2828"/>
        <v>0</v>
      </c>
      <c r="CL288" s="38">
        <f t="shared" si="2828"/>
        <v>0</v>
      </c>
      <c r="CM288" s="38">
        <f t="shared" si="2828"/>
        <v>0</v>
      </c>
      <c r="CN288" s="38">
        <f t="shared" si="2828"/>
        <v>0</v>
      </c>
      <c r="CO288" s="38">
        <f t="shared" si="2828"/>
        <v>0</v>
      </c>
      <c r="CP288" s="38">
        <f t="shared" si="2828"/>
        <v>0</v>
      </c>
      <c r="CQ288" s="38">
        <f t="shared" si="2828"/>
        <v>0</v>
      </c>
      <c r="CR288" s="38">
        <f t="shared" si="2828"/>
        <v>0</v>
      </c>
      <c r="CS288" s="38">
        <f t="shared" si="2828"/>
        <v>0</v>
      </c>
      <c r="CT288" s="38">
        <f t="shared" si="2828"/>
        <v>0</v>
      </c>
      <c r="CU288" s="38">
        <f t="shared" si="2828"/>
        <v>0</v>
      </c>
      <c r="CV288" s="38">
        <f t="shared" si="2828"/>
        <v>0</v>
      </c>
      <c r="CW288" s="38">
        <f t="shared" si="2828"/>
        <v>0</v>
      </c>
      <c r="CX288" s="38">
        <f t="shared" si="2828"/>
        <v>0</v>
      </c>
      <c r="CY288" s="38">
        <f t="shared" si="2828"/>
        <v>0</v>
      </c>
      <c r="CZ288" s="38">
        <f t="shared" si="2828"/>
        <v>0</v>
      </c>
      <c r="DA288" s="38">
        <f t="shared" si="2828"/>
        <v>0</v>
      </c>
      <c r="DB288" s="38">
        <f t="shared" si="2828"/>
        <v>0</v>
      </c>
      <c r="DC288" s="38">
        <f t="shared" si="2828"/>
        <v>0</v>
      </c>
      <c r="DD288" s="38">
        <f t="shared" si="2828"/>
        <v>0</v>
      </c>
      <c r="DE288" s="38">
        <f t="shared" si="2828"/>
        <v>60000000</v>
      </c>
      <c r="DF288" s="38">
        <f t="shared" si="2828"/>
        <v>100000000</v>
      </c>
      <c r="DG288" s="38">
        <f t="shared" si="2828"/>
        <v>88800000</v>
      </c>
      <c r="DH288" s="38">
        <f t="shared" si="2828"/>
        <v>88800000</v>
      </c>
      <c r="DI288" s="38">
        <f t="shared" si="2828"/>
        <v>0</v>
      </c>
      <c r="DJ288" s="38">
        <f t="shared" si="2828"/>
        <v>0</v>
      </c>
      <c r="DK288" s="38">
        <f t="shared" si="2828"/>
        <v>0</v>
      </c>
      <c r="DL288" s="38">
        <f t="shared" si="2828"/>
        <v>0</v>
      </c>
      <c r="DM288" s="38">
        <f t="shared" si="2828"/>
        <v>0</v>
      </c>
      <c r="DN288" s="38">
        <f t="shared" si="2828"/>
        <v>0</v>
      </c>
      <c r="DO288" s="38">
        <f t="shared" si="2828"/>
        <v>0</v>
      </c>
      <c r="DP288" s="38">
        <f t="shared" si="2828"/>
        <v>0</v>
      </c>
      <c r="DQ288" s="38">
        <f t="shared" si="2828"/>
        <v>0</v>
      </c>
      <c r="DR288" s="38">
        <f t="shared" si="2828"/>
        <v>0</v>
      </c>
      <c r="DS288" s="38">
        <f t="shared" si="2828"/>
        <v>50000000</v>
      </c>
      <c r="DT288" s="38">
        <f t="shared" si="2828"/>
        <v>90000000</v>
      </c>
      <c r="DU288" s="38">
        <f t="shared" si="2828"/>
        <v>85954500</v>
      </c>
      <c r="DV288" s="38">
        <f t="shared" si="2828"/>
        <v>79266500</v>
      </c>
      <c r="DW288" s="38">
        <f t="shared" si="2828"/>
        <v>0</v>
      </c>
      <c r="DX288" s="38">
        <f t="shared" si="2828"/>
        <v>0</v>
      </c>
      <c r="DY288" s="38">
        <f t="shared" ref="DY288:EW288" si="2829">SUM(DY289)</f>
        <v>0</v>
      </c>
      <c r="DZ288" s="38">
        <f t="shared" si="2829"/>
        <v>0</v>
      </c>
      <c r="EA288" s="38">
        <f t="shared" si="2829"/>
        <v>0</v>
      </c>
      <c r="EB288" s="38">
        <f t="shared" si="2829"/>
        <v>0</v>
      </c>
      <c r="EC288" s="38">
        <f t="shared" si="2829"/>
        <v>0</v>
      </c>
      <c r="ED288" s="38">
        <f t="shared" si="2829"/>
        <v>0</v>
      </c>
      <c r="EE288" s="38">
        <f t="shared" si="2829"/>
        <v>0</v>
      </c>
      <c r="EF288" s="38">
        <f t="shared" si="2829"/>
        <v>0</v>
      </c>
      <c r="EG288" s="38">
        <f t="shared" si="2829"/>
        <v>0</v>
      </c>
      <c r="EH288" s="38">
        <f t="shared" si="2829"/>
        <v>0</v>
      </c>
      <c r="EI288" s="38">
        <f t="shared" si="2829"/>
        <v>0</v>
      </c>
      <c r="EJ288" s="38">
        <f t="shared" si="2829"/>
        <v>0</v>
      </c>
      <c r="EK288" s="38">
        <f t="shared" si="2829"/>
        <v>0</v>
      </c>
      <c r="EL288" s="38">
        <f t="shared" si="2829"/>
        <v>0</v>
      </c>
      <c r="EM288" s="38">
        <f t="shared" si="2829"/>
        <v>0</v>
      </c>
      <c r="EN288" s="38">
        <f t="shared" si="2829"/>
        <v>0</v>
      </c>
      <c r="EO288" s="38">
        <f t="shared" si="2829"/>
        <v>0</v>
      </c>
      <c r="EP288" s="38">
        <f t="shared" si="2829"/>
        <v>0</v>
      </c>
      <c r="EQ288" s="38">
        <f t="shared" si="2829"/>
        <v>0</v>
      </c>
      <c r="ER288" s="38">
        <f t="shared" si="2829"/>
        <v>0</v>
      </c>
      <c r="ES288" s="38">
        <f t="shared" si="2829"/>
        <v>0</v>
      </c>
      <c r="ET288" s="38">
        <f t="shared" si="2829"/>
        <v>0</v>
      </c>
      <c r="EU288" s="38">
        <f t="shared" si="2829"/>
        <v>0</v>
      </c>
      <c r="EV288" s="38">
        <f t="shared" si="2829"/>
        <v>0</v>
      </c>
      <c r="EW288" s="38">
        <f t="shared" si="2829"/>
        <v>50000000</v>
      </c>
      <c r="EX288" s="38">
        <f t="shared" ref="EX288:IW288" si="2830">SUM(EX289)</f>
        <v>90000000</v>
      </c>
      <c r="EY288" s="38">
        <f t="shared" si="2830"/>
        <v>85954500</v>
      </c>
      <c r="EZ288" s="38">
        <f t="shared" si="2830"/>
        <v>79266500</v>
      </c>
      <c r="FA288" s="38">
        <f t="shared" si="2830"/>
        <v>0</v>
      </c>
      <c r="FB288" s="38">
        <f t="shared" si="2830"/>
        <v>0</v>
      </c>
      <c r="FC288" s="38">
        <f t="shared" si="2830"/>
        <v>0</v>
      </c>
      <c r="FD288" s="38">
        <f t="shared" si="2830"/>
        <v>0</v>
      </c>
      <c r="FE288" s="38">
        <f t="shared" si="2830"/>
        <v>0</v>
      </c>
      <c r="FF288" s="38">
        <f t="shared" si="2830"/>
        <v>0</v>
      </c>
      <c r="FG288" s="38">
        <f t="shared" si="2830"/>
        <v>0</v>
      </c>
      <c r="FH288" s="38">
        <f t="shared" si="2830"/>
        <v>0</v>
      </c>
      <c r="FI288" s="38">
        <f t="shared" si="2830"/>
        <v>0</v>
      </c>
      <c r="FJ288" s="38">
        <f t="shared" si="2830"/>
        <v>0</v>
      </c>
      <c r="FK288" s="38">
        <f t="shared" si="2830"/>
        <v>0</v>
      </c>
      <c r="FL288" s="38">
        <f t="shared" si="2830"/>
        <v>50000000</v>
      </c>
      <c r="FM288" s="38">
        <f t="shared" si="2830"/>
        <v>100000000</v>
      </c>
      <c r="FN288" s="38">
        <f t="shared" si="2830"/>
        <v>43911913</v>
      </c>
      <c r="FO288" s="38">
        <f t="shared" si="2830"/>
        <v>43911913</v>
      </c>
      <c r="FP288" s="38">
        <f t="shared" si="2830"/>
        <v>6688000</v>
      </c>
      <c r="FQ288" s="38">
        <f t="shared" si="2830"/>
        <v>0</v>
      </c>
      <c r="FR288" s="38">
        <f t="shared" si="2830"/>
        <v>0</v>
      </c>
      <c r="FS288" s="38">
        <f t="shared" si="2830"/>
        <v>0</v>
      </c>
      <c r="FT288" s="38">
        <f t="shared" si="2830"/>
        <v>0</v>
      </c>
      <c r="FU288" s="38">
        <f t="shared" si="2830"/>
        <v>0</v>
      </c>
      <c r="FV288" s="38">
        <f t="shared" si="2830"/>
        <v>0</v>
      </c>
      <c r="FW288" s="38">
        <f t="shared" si="2830"/>
        <v>0</v>
      </c>
      <c r="FX288" s="38">
        <f t="shared" si="2830"/>
        <v>0</v>
      </c>
      <c r="FY288" s="38">
        <f t="shared" si="2830"/>
        <v>0</v>
      </c>
      <c r="FZ288" s="38">
        <f t="shared" si="2830"/>
        <v>0</v>
      </c>
      <c r="GA288" s="38">
        <f t="shared" si="2830"/>
        <v>0</v>
      </c>
      <c r="GB288" s="38">
        <f t="shared" si="2830"/>
        <v>0</v>
      </c>
      <c r="GC288" s="38">
        <f t="shared" si="2830"/>
        <v>0</v>
      </c>
      <c r="GD288" s="38">
        <f t="shared" si="2830"/>
        <v>0</v>
      </c>
      <c r="GE288" s="38">
        <f t="shared" si="2830"/>
        <v>0</v>
      </c>
      <c r="GF288" s="38">
        <f t="shared" si="2830"/>
        <v>0</v>
      </c>
      <c r="GG288" s="38">
        <f t="shared" si="2830"/>
        <v>0</v>
      </c>
      <c r="GH288" s="38">
        <f t="shared" si="2830"/>
        <v>0</v>
      </c>
      <c r="GI288" s="38">
        <f t="shared" si="2830"/>
        <v>0</v>
      </c>
      <c r="GJ288" s="38">
        <f t="shared" si="2830"/>
        <v>0</v>
      </c>
      <c r="GK288" s="38">
        <f t="shared" si="2830"/>
        <v>0</v>
      </c>
      <c r="GL288" s="38">
        <f t="shared" si="2830"/>
        <v>0</v>
      </c>
      <c r="GM288" s="38">
        <f t="shared" si="2830"/>
        <v>0</v>
      </c>
      <c r="GN288" s="38">
        <f t="shared" si="2830"/>
        <v>0</v>
      </c>
      <c r="GO288" s="38">
        <f t="shared" si="2830"/>
        <v>0</v>
      </c>
      <c r="GP288" s="38">
        <f t="shared" si="2830"/>
        <v>0</v>
      </c>
      <c r="GQ288" s="38">
        <f t="shared" si="2830"/>
        <v>0</v>
      </c>
      <c r="GR288" s="38">
        <f t="shared" si="2830"/>
        <v>0</v>
      </c>
      <c r="GS288" s="38">
        <f t="shared" si="2830"/>
        <v>0</v>
      </c>
      <c r="GT288" s="38">
        <f t="shared" si="2830"/>
        <v>0</v>
      </c>
      <c r="GU288" s="38">
        <f t="shared" si="2830"/>
        <v>50000000</v>
      </c>
      <c r="GV288" s="38">
        <f t="shared" si="2830"/>
        <v>100000000</v>
      </c>
      <c r="GW288" s="38">
        <f t="shared" si="2830"/>
        <v>43911913</v>
      </c>
      <c r="GX288" s="38">
        <f t="shared" si="2830"/>
        <v>43911913</v>
      </c>
      <c r="GY288" s="724">
        <f t="shared" si="2830"/>
        <v>6688000</v>
      </c>
      <c r="GZ288" s="38">
        <f t="shared" si="2830"/>
        <v>0</v>
      </c>
      <c r="HA288" s="38">
        <f t="shared" si="2830"/>
        <v>0</v>
      </c>
      <c r="HB288" s="38">
        <f t="shared" si="2830"/>
        <v>0</v>
      </c>
      <c r="HC288" s="38">
        <f t="shared" si="2830"/>
        <v>0</v>
      </c>
      <c r="HD288" s="38">
        <f t="shared" si="2830"/>
        <v>0</v>
      </c>
      <c r="HE288" s="38">
        <f t="shared" si="2830"/>
        <v>0</v>
      </c>
      <c r="HF288" s="38">
        <f t="shared" si="2830"/>
        <v>40000000</v>
      </c>
      <c r="HG288" s="38">
        <f t="shared" si="2830"/>
        <v>35800000</v>
      </c>
      <c r="HH288" s="38">
        <f t="shared" si="2830"/>
        <v>35800000</v>
      </c>
      <c r="HI288" s="38">
        <f t="shared" si="2830"/>
        <v>0</v>
      </c>
      <c r="HJ288" s="38">
        <f t="shared" si="2830"/>
        <v>210000000</v>
      </c>
      <c r="HK288" s="38">
        <f t="shared" si="2830"/>
        <v>350000000</v>
      </c>
      <c r="HL288" s="38">
        <f t="shared" si="2830"/>
        <v>277266413</v>
      </c>
      <c r="HM288" s="38">
        <f t="shared" si="2830"/>
        <v>270578413</v>
      </c>
      <c r="HN288" s="38">
        <f t="shared" si="2830"/>
        <v>6688000</v>
      </c>
      <c r="HO288" s="38">
        <f t="shared" si="2830"/>
        <v>0</v>
      </c>
      <c r="HP288" s="38">
        <f t="shared" si="2830"/>
        <v>0</v>
      </c>
      <c r="HQ288" s="38">
        <f t="shared" si="2830"/>
        <v>0</v>
      </c>
      <c r="HR288" s="38">
        <f t="shared" si="2830"/>
        <v>0</v>
      </c>
      <c r="HS288" s="38">
        <f t="shared" si="2830"/>
        <v>0</v>
      </c>
      <c r="HT288" s="38">
        <f t="shared" si="2830"/>
        <v>0</v>
      </c>
      <c r="HU288" s="38">
        <f t="shared" si="2830"/>
        <v>0</v>
      </c>
      <c r="HV288" s="38">
        <f t="shared" si="2830"/>
        <v>0</v>
      </c>
      <c r="HW288" s="38">
        <f t="shared" si="2830"/>
        <v>0</v>
      </c>
      <c r="HX288" s="38">
        <f t="shared" si="2830"/>
        <v>0</v>
      </c>
      <c r="HY288" s="38">
        <f t="shared" si="2830"/>
        <v>0</v>
      </c>
      <c r="HZ288" s="38">
        <f t="shared" si="2830"/>
        <v>0</v>
      </c>
      <c r="IA288" s="38">
        <f t="shared" si="2830"/>
        <v>0</v>
      </c>
      <c r="IB288" s="38">
        <f t="shared" si="2830"/>
        <v>0</v>
      </c>
      <c r="IC288" s="38">
        <f t="shared" si="2830"/>
        <v>0</v>
      </c>
      <c r="ID288" s="38">
        <f t="shared" si="2830"/>
        <v>0</v>
      </c>
      <c r="IE288" s="38">
        <f t="shared" si="2830"/>
        <v>0</v>
      </c>
      <c r="IF288" s="38">
        <f t="shared" si="2830"/>
        <v>0</v>
      </c>
      <c r="IG288" s="38">
        <f t="shared" si="2830"/>
        <v>0</v>
      </c>
      <c r="IH288" s="38">
        <f t="shared" si="2830"/>
        <v>0</v>
      </c>
      <c r="II288" s="38">
        <f t="shared" si="2830"/>
        <v>0</v>
      </c>
      <c r="IJ288" s="38">
        <f t="shared" si="2830"/>
        <v>0</v>
      </c>
      <c r="IK288" s="38">
        <f t="shared" si="2830"/>
        <v>0</v>
      </c>
      <c r="IL288" s="38">
        <f t="shared" si="2830"/>
        <v>0</v>
      </c>
      <c r="IM288" s="38">
        <f t="shared" si="2830"/>
        <v>0</v>
      </c>
      <c r="IN288" s="38">
        <f t="shared" si="2830"/>
        <v>0</v>
      </c>
      <c r="IO288" s="38">
        <f t="shared" si="2830"/>
        <v>0</v>
      </c>
      <c r="IP288" s="38">
        <f t="shared" si="2830"/>
        <v>0</v>
      </c>
      <c r="IQ288" s="38">
        <f t="shared" si="2830"/>
        <v>0</v>
      </c>
      <c r="IR288" s="38">
        <f t="shared" si="2830"/>
        <v>0</v>
      </c>
      <c r="IS288" s="38">
        <f t="shared" si="2830"/>
        <v>210000000</v>
      </c>
      <c r="IT288" s="38">
        <f t="shared" si="2830"/>
        <v>390000000</v>
      </c>
      <c r="IU288" s="38">
        <f t="shared" si="2830"/>
        <v>313066413</v>
      </c>
      <c r="IV288" s="38">
        <f t="shared" si="2830"/>
        <v>306378413</v>
      </c>
      <c r="IW288" s="38">
        <f t="shared" si="2830"/>
        <v>6688000</v>
      </c>
    </row>
    <row r="289" spans="1:257" ht="120.75" customHeight="1" x14ac:dyDescent="0.2">
      <c r="A289" s="346"/>
      <c r="B289" s="346"/>
      <c r="C289" s="299">
        <v>37</v>
      </c>
      <c r="D289" s="269" t="s">
        <v>536</v>
      </c>
      <c r="E289" s="629">
        <v>0.54610000000000003</v>
      </c>
      <c r="F289" s="517">
        <v>0.6</v>
      </c>
      <c r="G289" s="273">
        <v>195</v>
      </c>
      <c r="H289" s="854" t="s">
        <v>679</v>
      </c>
      <c r="I289" s="265" t="s">
        <v>680</v>
      </c>
      <c r="J289" s="270" t="s">
        <v>636</v>
      </c>
      <c r="K289" s="270">
        <v>14</v>
      </c>
      <c r="L289" s="271" t="s">
        <v>58</v>
      </c>
      <c r="M289" s="272">
        <v>0</v>
      </c>
      <c r="N289" s="272">
        <v>1</v>
      </c>
      <c r="O289" s="273">
        <v>1</v>
      </c>
      <c r="P289" s="274">
        <v>0.5</v>
      </c>
      <c r="Q289" s="558">
        <v>1</v>
      </c>
      <c r="R289" s="275"/>
      <c r="S289" s="277">
        <v>1</v>
      </c>
      <c r="T289" s="272">
        <v>1</v>
      </c>
      <c r="U289" s="272"/>
      <c r="V289" s="277">
        <v>1</v>
      </c>
      <c r="W289" s="272">
        <v>1</v>
      </c>
      <c r="X289" s="271"/>
      <c r="Y289" s="278">
        <v>0.5</v>
      </c>
      <c r="Z289" s="400">
        <f>BM289/BM288</f>
        <v>1</v>
      </c>
      <c r="AA289" s="272">
        <v>10</v>
      </c>
      <c r="AB289" s="271" t="s">
        <v>389</v>
      </c>
      <c r="AC289" s="49"/>
      <c r="AD289" s="48"/>
      <c r="AE289" s="48"/>
      <c r="AF289" s="48"/>
      <c r="AG289" s="49"/>
      <c r="AH289" s="48"/>
      <c r="AI289" s="48"/>
      <c r="AJ289" s="48"/>
      <c r="AK289" s="46">
        <v>50000000</v>
      </c>
      <c r="AL289" s="47">
        <v>100000000</v>
      </c>
      <c r="AM289" s="42">
        <v>94400000</v>
      </c>
      <c r="AN289" s="42">
        <v>94400000</v>
      </c>
      <c r="AO289" s="46"/>
      <c r="AP289" s="47"/>
      <c r="AQ289" s="47"/>
      <c r="AR289" s="48"/>
      <c r="AS289" s="49"/>
      <c r="AT289" s="48"/>
      <c r="AU289" s="48"/>
      <c r="AV289" s="48"/>
      <c r="AW289" s="49"/>
      <c r="AX289" s="48"/>
      <c r="AY289" s="48"/>
      <c r="AZ289" s="48"/>
      <c r="BA289" s="49"/>
      <c r="BB289" s="48"/>
      <c r="BC289" s="48"/>
      <c r="BD289" s="48"/>
      <c r="BE289" s="49"/>
      <c r="BF289" s="48"/>
      <c r="BG289" s="48"/>
      <c r="BH289" s="48"/>
      <c r="BI289" s="49"/>
      <c r="BJ289" s="48"/>
      <c r="BK289" s="48"/>
      <c r="BL289" s="48"/>
      <c r="BM289" s="40">
        <f>+AC289+AG289+AK289+AO289+AS289+AW289+BA289+BE289+BI289</f>
        <v>50000000</v>
      </c>
      <c r="BN289" s="41">
        <f>AD289+AH289+AL289+AP289+AT289+AX289+BB289+BF289+BJ289</f>
        <v>100000000</v>
      </c>
      <c r="BO289" s="41">
        <f>AE289+AI289+AM289+AQ289+AU289+AY289+BC289+BG289+BK289</f>
        <v>94400000</v>
      </c>
      <c r="BP289" s="41">
        <f>AF289+AJ289+AN289+AR289+AV289+AZ289+BD289+BH289+BL289</f>
        <v>94400000</v>
      </c>
      <c r="BQ289" s="87"/>
      <c r="BR289" s="87"/>
      <c r="BS289" s="87"/>
      <c r="BT289" s="87"/>
      <c r="BU289" s="87"/>
      <c r="BV289" s="87">
        <v>40000000</v>
      </c>
      <c r="BW289" s="87">
        <v>35800000</v>
      </c>
      <c r="BX289" s="87">
        <v>35800000</v>
      </c>
      <c r="BY289" s="87"/>
      <c r="BZ289" s="87">
        <v>60000000</v>
      </c>
      <c r="CA289" s="87">
        <v>60000000</v>
      </c>
      <c r="CB289" s="87">
        <v>53000000</v>
      </c>
      <c r="CC289" s="87">
        <v>53000000</v>
      </c>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2">
        <f t="shared" si="2721"/>
        <v>60000000</v>
      </c>
      <c r="DF289" s="102">
        <f>BR289+BV289+CA289+CF289+CJ289+CN289+CR289+CW289+DB289</f>
        <v>100000000</v>
      </c>
      <c r="DG289" s="102">
        <f>BS289+BW289+CB289+CG289+CK289+CO289+CS289+CX289+DC289</f>
        <v>88800000</v>
      </c>
      <c r="DH289" s="102">
        <f>BT289+BX289+CC289+CH289+CL289+CP289+CT289+CY289+DD289</f>
        <v>88800000</v>
      </c>
      <c r="DI289" s="102"/>
      <c r="DJ289" s="87"/>
      <c r="DK289" s="86"/>
      <c r="DL289" s="87"/>
      <c r="DM289" s="87"/>
      <c r="DN289" s="87"/>
      <c r="DO289" s="87"/>
      <c r="DP289" s="87"/>
      <c r="DQ289" s="87"/>
      <c r="DR289" s="87"/>
      <c r="DS289" s="87">
        <v>50000000</v>
      </c>
      <c r="DT289" s="87">
        <v>90000000</v>
      </c>
      <c r="DU289" s="87">
        <v>85954500</v>
      </c>
      <c r="DV289" s="87">
        <v>79266500</v>
      </c>
      <c r="DW289" s="87"/>
      <c r="DX289" s="87"/>
      <c r="DY289" s="87"/>
      <c r="DZ289" s="87"/>
      <c r="EA289" s="87"/>
      <c r="EB289" s="87"/>
      <c r="EC289" s="87"/>
      <c r="ED289" s="87"/>
      <c r="EE289" s="87"/>
      <c r="EF289" s="87"/>
      <c r="EG289" s="87"/>
      <c r="EH289" s="87"/>
      <c r="EI289" s="87"/>
      <c r="EJ289" s="87"/>
      <c r="EK289" s="87"/>
      <c r="EL289" s="87"/>
      <c r="EM289" s="87"/>
      <c r="EN289" s="87"/>
      <c r="EO289" s="87"/>
      <c r="EP289" s="87"/>
      <c r="EQ289" s="87"/>
      <c r="ER289" s="87"/>
      <c r="ES289" s="87"/>
      <c r="ET289" s="87"/>
      <c r="EU289" s="87"/>
      <c r="EV289" s="87"/>
      <c r="EW289" s="82">
        <f>DJ289+DN289+DS289+DX289+EB289+EF289+EJ289+EN289+ES289</f>
        <v>50000000</v>
      </c>
      <c r="EX289" s="90">
        <f>DK289+DO289+DT289+DY289+EC289+EG289+EK289+EO289+ET289</f>
        <v>90000000</v>
      </c>
      <c r="EY289" s="90">
        <f>DL289+DP289+DU289+DZ289+ED289+EH289+EL289+EP289+EU289</f>
        <v>85954500</v>
      </c>
      <c r="EZ289" s="90">
        <f>DM289+DQ289+DV289+EA289+EE289+EI289+EM289+EQ289+EV289</f>
        <v>79266500</v>
      </c>
      <c r="FA289" s="173"/>
      <c r="FB289" s="87"/>
      <c r="FC289" s="88"/>
      <c r="FD289" s="88"/>
      <c r="FE289" s="88"/>
      <c r="FF289" s="133"/>
      <c r="FG289" s="87"/>
      <c r="FH289" s="87"/>
      <c r="FI289" s="87"/>
      <c r="FJ289" s="87"/>
      <c r="FK289" s="87"/>
      <c r="FL289" s="87">
        <v>50000000</v>
      </c>
      <c r="FM289" s="87">
        <v>100000000</v>
      </c>
      <c r="FN289" s="87">
        <v>43911913</v>
      </c>
      <c r="FO289" s="87">
        <v>43911913</v>
      </c>
      <c r="FP289" s="87">
        <v>6688000</v>
      </c>
      <c r="FQ289" s="87"/>
      <c r="FR289" s="87"/>
      <c r="FS289" s="87"/>
      <c r="FT289" s="87"/>
      <c r="FU289" s="87"/>
      <c r="FV289" s="87"/>
      <c r="FW289" s="87"/>
      <c r="FX289" s="87"/>
      <c r="FY289" s="87"/>
      <c r="FZ289" s="87"/>
      <c r="GA289" s="87"/>
      <c r="GB289" s="87"/>
      <c r="GC289" s="87"/>
      <c r="GD289" s="87"/>
      <c r="GE289" s="87"/>
      <c r="GF289" s="87"/>
      <c r="GG289" s="87"/>
      <c r="GH289" s="87"/>
      <c r="GI289" s="87"/>
      <c r="GJ289" s="87"/>
      <c r="GK289" s="87"/>
      <c r="GL289" s="87"/>
      <c r="GM289" s="87"/>
      <c r="GN289" s="87"/>
      <c r="GO289" s="87"/>
      <c r="GP289" s="87"/>
      <c r="GQ289" s="87"/>
      <c r="GR289" s="87"/>
      <c r="GS289" s="87"/>
      <c r="GT289" s="87"/>
      <c r="GU289" s="82">
        <f>FB289+FG289+FL289+FQ289+FV289+GA289+GF289+GK289+GP289</f>
        <v>50000000</v>
      </c>
      <c r="GV289" s="82">
        <f>GQ289+GL289+GG289+GB289+FW289+FR289+FM289+FH289+FC289</f>
        <v>100000000</v>
      </c>
      <c r="GW289" s="82">
        <f>GR289+GM289+GH289+GC289+FX289+FS289+FN289+FI289+FD289</f>
        <v>43911913</v>
      </c>
      <c r="GX289" s="82">
        <f>GS289+GN289+GI289+GD289+FY289+FT289+FO289+FJ289+FE289</f>
        <v>43911913</v>
      </c>
      <c r="GY289" s="792">
        <f>GT289+GO289+GJ289+GE289+FZ289+FU289+FP289+FK289+FF289</f>
        <v>6688000</v>
      </c>
      <c r="GZ289" s="792">
        <f>AC289+BQ289+DJ289+FB289</f>
        <v>0</v>
      </c>
      <c r="HA289" s="792">
        <f>AD289+BR289+DK289+FC289</f>
        <v>0</v>
      </c>
      <c r="HB289" s="792">
        <f>AE289+BS289+DL289+FD289</f>
        <v>0</v>
      </c>
      <c r="HC289" s="792">
        <f>AF289+BT289+DM289+FE289</f>
        <v>0</v>
      </c>
      <c r="HD289" s="792">
        <f>FF289</f>
        <v>0</v>
      </c>
      <c r="HE289" s="792">
        <f>AG289+BU289+DN289+FG289</f>
        <v>0</v>
      </c>
      <c r="HF289" s="792">
        <f>AH289+BV289+DO289+FH289</f>
        <v>40000000</v>
      </c>
      <c r="HG289" s="792">
        <f>AI289+BW289+DP289+FI289</f>
        <v>35800000</v>
      </c>
      <c r="HH289" s="792">
        <f>AJ289+BX289+DQ289+FJ289</f>
        <v>35800000</v>
      </c>
      <c r="HI289" s="792">
        <f>BY289+DR289+FK289</f>
        <v>0</v>
      </c>
      <c r="HJ289" s="792">
        <f>AK289+BZ289+DS289+FL289</f>
        <v>210000000</v>
      </c>
      <c r="HK289" s="792">
        <f>AL289+CA289+DT289+FM289</f>
        <v>350000000</v>
      </c>
      <c r="HL289" s="792">
        <f>AM289+CB289+DU289+FN289</f>
        <v>277266413</v>
      </c>
      <c r="HM289" s="792">
        <f>AN289+CC289+DV289+FO289</f>
        <v>270578413</v>
      </c>
      <c r="HN289" s="792">
        <f>CD289+DW289+FP289</f>
        <v>6688000</v>
      </c>
      <c r="HO289" s="792">
        <f>AO289+CE289+DX289+FQ289</f>
        <v>0</v>
      </c>
      <c r="HP289" s="792">
        <f>AP289+CF289+DY289+FR289</f>
        <v>0</v>
      </c>
      <c r="HQ289" s="792">
        <f>AQ289+CG289+DZ289+FS289</f>
        <v>0</v>
      </c>
      <c r="HR289" s="792">
        <f>AR289+CH289+EA289+FT289</f>
        <v>0</v>
      </c>
      <c r="HS289" s="792">
        <f>FU289</f>
        <v>0</v>
      </c>
      <c r="HT289" s="792">
        <f>AS289+CI289+EB289+FV289</f>
        <v>0</v>
      </c>
      <c r="HU289" s="792">
        <f>AT289+CJ289+EC289+FW289</f>
        <v>0</v>
      </c>
      <c r="HV289" s="792">
        <f>AU289+CK289+ED289+FX289</f>
        <v>0</v>
      </c>
      <c r="HW289" s="792">
        <f>AV289+CL289+EE289+FY289</f>
        <v>0</v>
      </c>
      <c r="HX289" s="792">
        <f>FZ289</f>
        <v>0</v>
      </c>
      <c r="HY289" s="792">
        <f>AW289+CM289+EF289+GA289</f>
        <v>0</v>
      </c>
      <c r="HZ289" s="792">
        <f>AX289+CN289+EG289+GB289</f>
        <v>0</v>
      </c>
      <c r="IA289" s="792">
        <f>AY289+CO289+EH289+GC289</f>
        <v>0</v>
      </c>
      <c r="IB289" s="792">
        <f>AZ289+CP289+EI289+GD289</f>
        <v>0</v>
      </c>
      <c r="IC289" s="792">
        <f>GE289</f>
        <v>0</v>
      </c>
      <c r="ID289" s="792">
        <f>BA289+CQ289+EJ289+GF289</f>
        <v>0</v>
      </c>
      <c r="IE289" s="792">
        <f>BB289+CR289+EK289+GG289</f>
        <v>0</v>
      </c>
      <c r="IF289" s="792">
        <f>BC289+CS289+EL289+GH289</f>
        <v>0</v>
      </c>
      <c r="IG289" s="792">
        <f>BD289+CT289+EM289+GI289</f>
        <v>0</v>
      </c>
      <c r="IH289" s="792">
        <f>CU289+GJ289</f>
        <v>0</v>
      </c>
      <c r="II289" s="792">
        <f>BE289+CV289+EN289+GK289</f>
        <v>0</v>
      </c>
      <c r="IJ289" s="792">
        <f>BF289+CW289+EO289+GL289</f>
        <v>0</v>
      </c>
      <c r="IK289" s="792">
        <f>BG289+CX289+EP289+GM289</f>
        <v>0</v>
      </c>
      <c r="IL289" s="792">
        <f>BH289+CY289+EQ289+GM289</f>
        <v>0</v>
      </c>
      <c r="IM289" s="792">
        <f>CZ289+ER289+GO289</f>
        <v>0</v>
      </c>
      <c r="IN289" s="792">
        <f>BI289+DA289+ES289+GP289</f>
        <v>0</v>
      </c>
      <c r="IO289" s="792"/>
      <c r="IP289" s="792"/>
      <c r="IQ289" s="792"/>
      <c r="IR289" s="792"/>
      <c r="IS289" s="792">
        <f>GZ289+HE289+HJ289+HO289+HT289+HY289+ID289+II289+IN289</f>
        <v>210000000</v>
      </c>
      <c r="IT289" s="792">
        <f>HA289+HF289+HK289+HP289+HU289+HZ289+IE289+IJ289+IO289</f>
        <v>390000000</v>
      </c>
      <c r="IU289" s="792">
        <f>HB289+HG289+HL289+HQ289+HV289+IA289+IF289+IK289+IP289</f>
        <v>313066413</v>
      </c>
      <c r="IV289" s="792">
        <f>HC289+HH289+HM289+HR289+HW289+IB289+IG289+IL289+IQ289</f>
        <v>306378413</v>
      </c>
      <c r="IW289" s="793">
        <f>HD289+HI289+HN289+HS289+HX289+IC289+IH289+IM289+IR289</f>
        <v>6688000</v>
      </c>
    </row>
    <row r="290" spans="1:257" ht="24.75" customHeight="1" x14ac:dyDescent="0.2">
      <c r="A290" s="346"/>
      <c r="B290" s="346"/>
      <c r="C290" s="252">
        <v>65</v>
      </c>
      <c r="D290" s="253" t="s">
        <v>681</v>
      </c>
      <c r="E290" s="256"/>
      <c r="F290" s="256"/>
      <c r="G290" s="255"/>
      <c r="H290" s="255"/>
      <c r="I290" s="255"/>
      <c r="J290" s="255"/>
      <c r="K290" s="255"/>
      <c r="L290" s="255"/>
      <c r="M290" s="255"/>
      <c r="N290" s="255"/>
      <c r="O290" s="255"/>
      <c r="P290" s="255"/>
      <c r="Q290" s="255"/>
      <c r="R290" s="255"/>
      <c r="S290" s="255"/>
      <c r="T290" s="255"/>
      <c r="U290" s="255"/>
      <c r="V290" s="255"/>
      <c r="W290" s="255"/>
      <c r="X290" s="255"/>
      <c r="Y290" s="312"/>
      <c r="Z290" s="255"/>
      <c r="AA290" s="255"/>
      <c r="AB290" s="255"/>
      <c r="AC290" s="201">
        <f t="shared" ref="AC290:BL290" si="2831">SUM(AC291)</f>
        <v>0</v>
      </c>
      <c r="AD290" s="201">
        <f t="shared" si="2831"/>
        <v>0</v>
      </c>
      <c r="AE290" s="201">
        <f t="shared" si="2831"/>
        <v>0</v>
      </c>
      <c r="AF290" s="201">
        <f t="shared" si="2831"/>
        <v>0</v>
      </c>
      <c r="AG290" s="201">
        <f t="shared" si="2831"/>
        <v>0</v>
      </c>
      <c r="AH290" s="201">
        <f t="shared" si="2831"/>
        <v>0</v>
      </c>
      <c r="AI290" s="201">
        <f t="shared" si="2831"/>
        <v>0</v>
      </c>
      <c r="AJ290" s="201">
        <f t="shared" si="2831"/>
        <v>0</v>
      </c>
      <c r="AK290" s="201">
        <f t="shared" si="2831"/>
        <v>20000000</v>
      </c>
      <c r="AL290" s="201">
        <f t="shared" si="2831"/>
        <v>40000000</v>
      </c>
      <c r="AM290" s="201">
        <f t="shared" si="2831"/>
        <v>34399997</v>
      </c>
      <c r="AN290" s="201">
        <f t="shared" si="2831"/>
        <v>34399997</v>
      </c>
      <c r="AO290" s="201">
        <f t="shared" si="2831"/>
        <v>0</v>
      </c>
      <c r="AP290" s="201">
        <f t="shared" si="2831"/>
        <v>0</v>
      </c>
      <c r="AQ290" s="201">
        <f t="shared" si="2831"/>
        <v>0</v>
      </c>
      <c r="AR290" s="201">
        <f t="shared" si="2831"/>
        <v>0</v>
      </c>
      <c r="AS290" s="201">
        <f t="shared" si="2831"/>
        <v>0</v>
      </c>
      <c r="AT290" s="201">
        <f t="shared" si="2831"/>
        <v>0</v>
      </c>
      <c r="AU290" s="201">
        <f t="shared" si="2831"/>
        <v>0</v>
      </c>
      <c r="AV290" s="201">
        <f t="shared" si="2831"/>
        <v>0</v>
      </c>
      <c r="AW290" s="201">
        <f t="shared" si="2831"/>
        <v>0</v>
      </c>
      <c r="AX290" s="201">
        <f t="shared" si="2831"/>
        <v>0</v>
      </c>
      <c r="AY290" s="201">
        <f t="shared" si="2831"/>
        <v>0</v>
      </c>
      <c r="AZ290" s="201">
        <f t="shared" si="2831"/>
        <v>0</v>
      </c>
      <c r="BA290" s="201">
        <f t="shared" si="2831"/>
        <v>0</v>
      </c>
      <c r="BB290" s="201">
        <f t="shared" si="2831"/>
        <v>0</v>
      </c>
      <c r="BC290" s="201">
        <f t="shared" si="2831"/>
        <v>0</v>
      </c>
      <c r="BD290" s="201">
        <f t="shared" si="2831"/>
        <v>0</v>
      </c>
      <c r="BE290" s="201">
        <f t="shared" si="2831"/>
        <v>0</v>
      </c>
      <c r="BF290" s="201">
        <f t="shared" si="2831"/>
        <v>0</v>
      </c>
      <c r="BG290" s="201">
        <f t="shared" si="2831"/>
        <v>0</v>
      </c>
      <c r="BH290" s="201">
        <f t="shared" si="2831"/>
        <v>0</v>
      </c>
      <c r="BI290" s="201">
        <f t="shared" si="2831"/>
        <v>0</v>
      </c>
      <c r="BJ290" s="201">
        <f t="shared" si="2831"/>
        <v>0</v>
      </c>
      <c r="BK290" s="201">
        <f t="shared" si="2831"/>
        <v>0</v>
      </c>
      <c r="BL290" s="201">
        <f t="shared" si="2831"/>
        <v>0</v>
      </c>
      <c r="BM290" s="201">
        <f t="shared" ref="BM290:DX290" si="2832">SUM(BM291)</f>
        <v>20000000</v>
      </c>
      <c r="BN290" s="201">
        <f t="shared" si="2832"/>
        <v>40000000</v>
      </c>
      <c r="BO290" s="201">
        <f t="shared" si="2832"/>
        <v>34399997</v>
      </c>
      <c r="BP290" s="201">
        <f t="shared" si="2832"/>
        <v>34399997</v>
      </c>
      <c r="BQ290" s="201">
        <f t="shared" si="2832"/>
        <v>0</v>
      </c>
      <c r="BR290" s="201">
        <f t="shared" si="2832"/>
        <v>0</v>
      </c>
      <c r="BS290" s="201">
        <f t="shared" si="2832"/>
        <v>0</v>
      </c>
      <c r="BT290" s="201">
        <f t="shared" si="2832"/>
        <v>0</v>
      </c>
      <c r="BU290" s="201">
        <f t="shared" si="2832"/>
        <v>0</v>
      </c>
      <c r="BV290" s="201">
        <f t="shared" si="2832"/>
        <v>49000000</v>
      </c>
      <c r="BW290" s="201">
        <f t="shared" si="2832"/>
        <v>49000000</v>
      </c>
      <c r="BX290" s="201">
        <f t="shared" si="2832"/>
        <v>49000000</v>
      </c>
      <c r="BY290" s="201">
        <f t="shared" si="2832"/>
        <v>0</v>
      </c>
      <c r="BZ290" s="201">
        <f t="shared" si="2832"/>
        <v>21000000</v>
      </c>
      <c r="CA290" s="201">
        <f t="shared" si="2832"/>
        <v>41000000</v>
      </c>
      <c r="CB290" s="201">
        <f t="shared" si="2832"/>
        <v>28284666</v>
      </c>
      <c r="CC290" s="201">
        <f t="shared" si="2832"/>
        <v>28284666</v>
      </c>
      <c r="CD290" s="201">
        <f t="shared" si="2832"/>
        <v>0</v>
      </c>
      <c r="CE290" s="201">
        <f t="shared" si="2832"/>
        <v>0</v>
      </c>
      <c r="CF290" s="201">
        <f t="shared" si="2832"/>
        <v>0</v>
      </c>
      <c r="CG290" s="201">
        <f t="shared" si="2832"/>
        <v>0</v>
      </c>
      <c r="CH290" s="201">
        <f t="shared" si="2832"/>
        <v>0</v>
      </c>
      <c r="CI290" s="201">
        <f t="shared" si="2832"/>
        <v>0</v>
      </c>
      <c r="CJ290" s="201">
        <f t="shared" si="2832"/>
        <v>0</v>
      </c>
      <c r="CK290" s="201">
        <f t="shared" si="2832"/>
        <v>0</v>
      </c>
      <c r="CL290" s="201">
        <f t="shared" si="2832"/>
        <v>0</v>
      </c>
      <c r="CM290" s="201">
        <f t="shared" si="2832"/>
        <v>0</v>
      </c>
      <c r="CN290" s="201">
        <f t="shared" si="2832"/>
        <v>0</v>
      </c>
      <c r="CO290" s="201">
        <f t="shared" si="2832"/>
        <v>0</v>
      </c>
      <c r="CP290" s="201">
        <f t="shared" si="2832"/>
        <v>0</v>
      </c>
      <c r="CQ290" s="201">
        <f t="shared" si="2832"/>
        <v>0</v>
      </c>
      <c r="CR290" s="201">
        <f t="shared" si="2832"/>
        <v>0</v>
      </c>
      <c r="CS290" s="201">
        <f t="shared" si="2832"/>
        <v>0</v>
      </c>
      <c r="CT290" s="201">
        <f t="shared" si="2832"/>
        <v>0</v>
      </c>
      <c r="CU290" s="201">
        <f t="shared" si="2832"/>
        <v>0</v>
      </c>
      <c r="CV290" s="201">
        <f t="shared" si="2832"/>
        <v>0</v>
      </c>
      <c r="CW290" s="201">
        <f t="shared" si="2832"/>
        <v>0</v>
      </c>
      <c r="CX290" s="201">
        <f t="shared" si="2832"/>
        <v>0</v>
      </c>
      <c r="CY290" s="201">
        <f t="shared" si="2832"/>
        <v>0</v>
      </c>
      <c r="CZ290" s="201">
        <f t="shared" si="2832"/>
        <v>0</v>
      </c>
      <c r="DA290" s="201">
        <f t="shared" si="2832"/>
        <v>0</v>
      </c>
      <c r="DB290" s="201">
        <f t="shared" si="2832"/>
        <v>0</v>
      </c>
      <c r="DC290" s="201">
        <f t="shared" si="2832"/>
        <v>0</v>
      </c>
      <c r="DD290" s="201">
        <f t="shared" si="2832"/>
        <v>0</v>
      </c>
      <c r="DE290" s="201">
        <f t="shared" si="2832"/>
        <v>21000000</v>
      </c>
      <c r="DF290" s="201">
        <f t="shared" si="2832"/>
        <v>90000000</v>
      </c>
      <c r="DG290" s="201">
        <f t="shared" si="2832"/>
        <v>77284666</v>
      </c>
      <c r="DH290" s="201">
        <f t="shared" si="2832"/>
        <v>77284666</v>
      </c>
      <c r="DI290" s="201">
        <f t="shared" si="2832"/>
        <v>0</v>
      </c>
      <c r="DJ290" s="201">
        <f t="shared" si="2832"/>
        <v>0</v>
      </c>
      <c r="DK290" s="201">
        <f t="shared" si="2832"/>
        <v>0</v>
      </c>
      <c r="DL290" s="201">
        <f t="shared" si="2832"/>
        <v>0</v>
      </c>
      <c r="DM290" s="201">
        <f t="shared" si="2832"/>
        <v>0</v>
      </c>
      <c r="DN290" s="201">
        <f t="shared" si="2832"/>
        <v>0</v>
      </c>
      <c r="DO290" s="201">
        <f t="shared" si="2832"/>
        <v>31400000</v>
      </c>
      <c r="DP290" s="201">
        <f t="shared" si="2832"/>
        <v>31400000</v>
      </c>
      <c r="DQ290" s="201">
        <f t="shared" si="2832"/>
        <v>31400000</v>
      </c>
      <c r="DR290" s="201">
        <f t="shared" si="2832"/>
        <v>0</v>
      </c>
      <c r="DS290" s="201">
        <f t="shared" si="2832"/>
        <v>22000000</v>
      </c>
      <c r="DT290" s="201">
        <f t="shared" si="2832"/>
        <v>25000000</v>
      </c>
      <c r="DU290" s="201">
        <f t="shared" si="2832"/>
        <v>25000000</v>
      </c>
      <c r="DV290" s="201">
        <f t="shared" si="2832"/>
        <v>25000000</v>
      </c>
      <c r="DW290" s="201">
        <f t="shared" si="2832"/>
        <v>0</v>
      </c>
      <c r="DX290" s="201">
        <f t="shared" si="2832"/>
        <v>0</v>
      </c>
      <c r="DY290" s="201">
        <f t="shared" ref="DY290:EW290" si="2833">SUM(DY291)</f>
        <v>0</v>
      </c>
      <c r="DZ290" s="201">
        <f t="shared" si="2833"/>
        <v>0</v>
      </c>
      <c r="EA290" s="201">
        <f t="shared" si="2833"/>
        <v>0</v>
      </c>
      <c r="EB290" s="201">
        <f t="shared" si="2833"/>
        <v>0</v>
      </c>
      <c r="EC290" s="201">
        <f t="shared" si="2833"/>
        <v>0</v>
      </c>
      <c r="ED290" s="201">
        <f t="shared" si="2833"/>
        <v>0</v>
      </c>
      <c r="EE290" s="201">
        <f t="shared" si="2833"/>
        <v>0</v>
      </c>
      <c r="EF290" s="201">
        <f t="shared" si="2833"/>
        <v>0</v>
      </c>
      <c r="EG290" s="201">
        <f t="shared" si="2833"/>
        <v>0</v>
      </c>
      <c r="EH290" s="201">
        <f t="shared" si="2833"/>
        <v>0</v>
      </c>
      <c r="EI290" s="201">
        <f t="shared" si="2833"/>
        <v>0</v>
      </c>
      <c r="EJ290" s="201">
        <f t="shared" si="2833"/>
        <v>0</v>
      </c>
      <c r="EK290" s="201">
        <f t="shared" si="2833"/>
        <v>0</v>
      </c>
      <c r="EL290" s="201">
        <f t="shared" si="2833"/>
        <v>0</v>
      </c>
      <c r="EM290" s="201">
        <f t="shared" si="2833"/>
        <v>0</v>
      </c>
      <c r="EN290" s="201">
        <f t="shared" si="2833"/>
        <v>0</v>
      </c>
      <c r="EO290" s="201">
        <f t="shared" si="2833"/>
        <v>0</v>
      </c>
      <c r="EP290" s="201">
        <f t="shared" si="2833"/>
        <v>0</v>
      </c>
      <c r="EQ290" s="201">
        <f t="shared" si="2833"/>
        <v>0</v>
      </c>
      <c r="ER290" s="201">
        <f t="shared" si="2833"/>
        <v>0</v>
      </c>
      <c r="ES290" s="201">
        <f t="shared" si="2833"/>
        <v>0</v>
      </c>
      <c r="ET290" s="201">
        <f t="shared" si="2833"/>
        <v>0</v>
      </c>
      <c r="EU290" s="201">
        <f t="shared" si="2833"/>
        <v>0</v>
      </c>
      <c r="EV290" s="201">
        <f t="shared" si="2833"/>
        <v>0</v>
      </c>
      <c r="EW290" s="201">
        <f t="shared" si="2833"/>
        <v>22000000</v>
      </c>
      <c r="EX290" s="201">
        <f t="shared" ref="EX290:IW290" si="2834">SUM(EX291)</f>
        <v>56400000</v>
      </c>
      <c r="EY290" s="201">
        <f t="shared" si="2834"/>
        <v>56400000</v>
      </c>
      <c r="EZ290" s="201">
        <f t="shared" si="2834"/>
        <v>56400000</v>
      </c>
      <c r="FA290" s="201">
        <f t="shared" si="2834"/>
        <v>0</v>
      </c>
      <c r="FB290" s="201">
        <f t="shared" si="2834"/>
        <v>0</v>
      </c>
      <c r="FC290" s="201">
        <f t="shared" si="2834"/>
        <v>0</v>
      </c>
      <c r="FD290" s="201">
        <f t="shared" si="2834"/>
        <v>0</v>
      </c>
      <c r="FE290" s="201">
        <f t="shared" si="2834"/>
        <v>0</v>
      </c>
      <c r="FF290" s="201">
        <f t="shared" si="2834"/>
        <v>0</v>
      </c>
      <c r="FG290" s="201">
        <f t="shared" si="2834"/>
        <v>0</v>
      </c>
      <c r="FH290" s="201">
        <f t="shared" si="2834"/>
        <v>0</v>
      </c>
      <c r="FI290" s="201">
        <f t="shared" si="2834"/>
        <v>0</v>
      </c>
      <c r="FJ290" s="201">
        <f t="shared" si="2834"/>
        <v>0</v>
      </c>
      <c r="FK290" s="201">
        <f t="shared" si="2834"/>
        <v>0</v>
      </c>
      <c r="FL290" s="201">
        <f t="shared" si="2834"/>
        <v>23000000</v>
      </c>
      <c r="FM290" s="201">
        <f t="shared" si="2834"/>
        <v>30000000</v>
      </c>
      <c r="FN290" s="201">
        <f t="shared" si="2834"/>
        <v>25197360</v>
      </c>
      <c r="FO290" s="201">
        <f t="shared" si="2834"/>
        <v>25197360</v>
      </c>
      <c r="FP290" s="201">
        <f t="shared" si="2834"/>
        <v>0</v>
      </c>
      <c r="FQ290" s="201">
        <f t="shared" si="2834"/>
        <v>0</v>
      </c>
      <c r="FR290" s="201">
        <f t="shared" si="2834"/>
        <v>0</v>
      </c>
      <c r="FS290" s="201">
        <f t="shared" si="2834"/>
        <v>0</v>
      </c>
      <c r="FT290" s="201">
        <f t="shared" si="2834"/>
        <v>0</v>
      </c>
      <c r="FU290" s="201">
        <f t="shared" si="2834"/>
        <v>0</v>
      </c>
      <c r="FV290" s="201">
        <f t="shared" si="2834"/>
        <v>0</v>
      </c>
      <c r="FW290" s="201">
        <f t="shared" si="2834"/>
        <v>0</v>
      </c>
      <c r="FX290" s="201">
        <f t="shared" si="2834"/>
        <v>0</v>
      </c>
      <c r="FY290" s="201">
        <f t="shared" si="2834"/>
        <v>0</v>
      </c>
      <c r="FZ290" s="201">
        <f t="shared" si="2834"/>
        <v>0</v>
      </c>
      <c r="GA290" s="201">
        <f t="shared" si="2834"/>
        <v>0</v>
      </c>
      <c r="GB290" s="201">
        <f t="shared" si="2834"/>
        <v>0</v>
      </c>
      <c r="GC290" s="201">
        <f t="shared" si="2834"/>
        <v>0</v>
      </c>
      <c r="GD290" s="201">
        <f t="shared" si="2834"/>
        <v>0</v>
      </c>
      <c r="GE290" s="201">
        <f t="shared" si="2834"/>
        <v>0</v>
      </c>
      <c r="GF290" s="201">
        <f t="shared" si="2834"/>
        <v>0</v>
      </c>
      <c r="GG290" s="201">
        <f t="shared" si="2834"/>
        <v>0</v>
      </c>
      <c r="GH290" s="201">
        <f t="shared" si="2834"/>
        <v>0</v>
      </c>
      <c r="GI290" s="201">
        <f t="shared" si="2834"/>
        <v>0</v>
      </c>
      <c r="GJ290" s="201">
        <f t="shared" si="2834"/>
        <v>0</v>
      </c>
      <c r="GK290" s="201">
        <f t="shared" si="2834"/>
        <v>0</v>
      </c>
      <c r="GL290" s="201">
        <f t="shared" si="2834"/>
        <v>0</v>
      </c>
      <c r="GM290" s="201">
        <f t="shared" si="2834"/>
        <v>0</v>
      </c>
      <c r="GN290" s="201">
        <f t="shared" si="2834"/>
        <v>0</v>
      </c>
      <c r="GO290" s="201">
        <f t="shared" si="2834"/>
        <v>0</v>
      </c>
      <c r="GP290" s="201">
        <f t="shared" si="2834"/>
        <v>0</v>
      </c>
      <c r="GQ290" s="201">
        <f t="shared" si="2834"/>
        <v>0</v>
      </c>
      <c r="GR290" s="201">
        <f t="shared" si="2834"/>
        <v>0</v>
      </c>
      <c r="GS290" s="201">
        <f t="shared" si="2834"/>
        <v>0</v>
      </c>
      <c r="GT290" s="201">
        <f t="shared" si="2834"/>
        <v>0</v>
      </c>
      <c r="GU290" s="201">
        <f t="shared" si="2834"/>
        <v>23000000</v>
      </c>
      <c r="GV290" s="201">
        <f t="shared" si="2834"/>
        <v>30000000</v>
      </c>
      <c r="GW290" s="201">
        <f t="shared" si="2834"/>
        <v>25197360</v>
      </c>
      <c r="GX290" s="201">
        <f t="shared" si="2834"/>
        <v>25197360</v>
      </c>
      <c r="GY290" s="971">
        <f t="shared" si="2834"/>
        <v>0</v>
      </c>
      <c r="GZ290" s="201">
        <f t="shared" si="2834"/>
        <v>0</v>
      </c>
      <c r="HA290" s="201">
        <f t="shared" si="2834"/>
        <v>0</v>
      </c>
      <c r="HB290" s="201">
        <f t="shared" si="2834"/>
        <v>0</v>
      </c>
      <c r="HC290" s="201">
        <f t="shared" si="2834"/>
        <v>0</v>
      </c>
      <c r="HD290" s="201">
        <f t="shared" si="2834"/>
        <v>0</v>
      </c>
      <c r="HE290" s="201">
        <f t="shared" si="2834"/>
        <v>0</v>
      </c>
      <c r="HF290" s="201">
        <f t="shared" si="2834"/>
        <v>80400000</v>
      </c>
      <c r="HG290" s="201">
        <f t="shared" si="2834"/>
        <v>80400000</v>
      </c>
      <c r="HH290" s="201">
        <f t="shared" si="2834"/>
        <v>80400000</v>
      </c>
      <c r="HI290" s="201">
        <f t="shared" si="2834"/>
        <v>0</v>
      </c>
      <c r="HJ290" s="201">
        <f t="shared" si="2834"/>
        <v>86000000</v>
      </c>
      <c r="HK290" s="201">
        <f t="shared" si="2834"/>
        <v>136000000</v>
      </c>
      <c r="HL290" s="201">
        <f t="shared" si="2834"/>
        <v>112882023</v>
      </c>
      <c r="HM290" s="201">
        <f t="shared" si="2834"/>
        <v>112882023</v>
      </c>
      <c r="HN290" s="201">
        <f t="shared" si="2834"/>
        <v>0</v>
      </c>
      <c r="HO290" s="201">
        <f t="shared" si="2834"/>
        <v>0</v>
      </c>
      <c r="HP290" s="201">
        <f t="shared" si="2834"/>
        <v>0</v>
      </c>
      <c r="HQ290" s="201">
        <f t="shared" si="2834"/>
        <v>0</v>
      </c>
      <c r="HR290" s="201">
        <f t="shared" si="2834"/>
        <v>0</v>
      </c>
      <c r="HS290" s="201">
        <f t="shared" si="2834"/>
        <v>0</v>
      </c>
      <c r="HT290" s="201">
        <f t="shared" si="2834"/>
        <v>0</v>
      </c>
      <c r="HU290" s="201">
        <f t="shared" si="2834"/>
        <v>0</v>
      </c>
      <c r="HV290" s="201">
        <f t="shared" si="2834"/>
        <v>0</v>
      </c>
      <c r="HW290" s="201">
        <f t="shared" si="2834"/>
        <v>0</v>
      </c>
      <c r="HX290" s="201">
        <f t="shared" si="2834"/>
        <v>0</v>
      </c>
      <c r="HY290" s="201">
        <f t="shared" si="2834"/>
        <v>0</v>
      </c>
      <c r="HZ290" s="201">
        <f t="shared" si="2834"/>
        <v>0</v>
      </c>
      <c r="IA290" s="201">
        <f t="shared" si="2834"/>
        <v>0</v>
      </c>
      <c r="IB290" s="201">
        <f t="shared" si="2834"/>
        <v>0</v>
      </c>
      <c r="IC290" s="201">
        <f t="shared" si="2834"/>
        <v>0</v>
      </c>
      <c r="ID290" s="201">
        <f t="shared" si="2834"/>
        <v>0</v>
      </c>
      <c r="IE290" s="201">
        <f t="shared" si="2834"/>
        <v>0</v>
      </c>
      <c r="IF290" s="201">
        <f t="shared" si="2834"/>
        <v>0</v>
      </c>
      <c r="IG290" s="201">
        <f t="shared" si="2834"/>
        <v>0</v>
      </c>
      <c r="IH290" s="201">
        <f t="shared" si="2834"/>
        <v>0</v>
      </c>
      <c r="II290" s="201">
        <f t="shared" si="2834"/>
        <v>0</v>
      </c>
      <c r="IJ290" s="201">
        <f t="shared" si="2834"/>
        <v>0</v>
      </c>
      <c r="IK290" s="201">
        <f t="shared" si="2834"/>
        <v>0</v>
      </c>
      <c r="IL290" s="201">
        <f t="shared" si="2834"/>
        <v>0</v>
      </c>
      <c r="IM290" s="201">
        <f t="shared" si="2834"/>
        <v>0</v>
      </c>
      <c r="IN290" s="201">
        <f t="shared" si="2834"/>
        <v>0</v>
      </c>
      <c r="IO290" s="201">
        <f t="shared" si="2834"/>
        <v>0</v>
      </c>
      <c r="IP290" s="201">
        <f t="shared" si="2834"/>
        <v>0</v>
      </c>
      <c r="IQ290" s="201">
        <f t="shared" si="2834"/>
        <v>0</v>
      </c>
      <c r="IR290" s="201">
        <f t="shared" si="2834"/>
        <v>0</v>
      </c>
      <c r="IS290" s="201">
        <f t="shared" si="2834"/>
        <v>86000000</v>
      </c>
      <c r="IT290" s="201">
        <f t="shared" si="2834"/>
        <v>216400000</v>
      </c>
      <c r="IU290" s="201">
        <f t="shared" si="2834"/>
        <v>193282023</v>
      </c>
      <c r="IV290" s="201">
        <f t="shared" si="2834"/>
        <v>193282023</v>
      </c>
      <c r="IW290" s="201">
        <f t="shared" si="2834"/>
        <v>0</v>
      </c>
    </row>
    <row r="291" spans="1:257" ht="106.5" customHeight="1" x14ac:dyDescent="0.2">
      <c r="A291" s="346"/>
      <c r="B291" s="346"/>
      <c r="C291" s="272" t="s">
        <v>944</v>
      </c>
      <c r="D291" s="269" t="s">
        <v>955</v>
      </c>
      <c r="E291" s="269" t="s">
        <v>682</v>
      </c>
      <c r="F291" s="269" t="s">
        <v>683</v>
      </c>
      <c r="G291" s="273">
        <v>196</v>
      </c>
      <c r="H291" s="854" t="s">
        <v>684</v>
      </c>
      <c r="I291" s="265" t="s">
        <v>685</v>
      </c>
      <c r="J291" s="270" t="s">
        <v>636</v>
      </c>
      <c r="K291" s="270">
        <v>14</v>
      </c>
      <c r="L291" s="271" t="s">
        <v>58</v>
      </c>
      <c r="M291" s="272">
        <v>0</v>
      </c>
      <c r="N291" s="272">
        <v>1</v>
      </c>
      <c r="O291" s="273">
        <v>1</v>
      </c>
      <c r="P291" s="274">
        <v>0.4</v>
      </c>
      <c r="Q291" s="558">
        <v>1</v>
      </c>
      <c r="R291" s="275"/>
      <c r="S291" s="277">
        <v>0.95</v>
      </c>
      <c r="T291" s="272">
        <v>1</v>
      </c>
      <c r="U291" s="272"/>
      <c r="V291" s="277">
        <v>0.9</v>
      </c>
      <c r="W291" s="272">
        <v>1</v>
      </c>
      <c r="X291" s="271"/>
      <c r="Y291" s="278">
        <v>1</v>
      </c>
      <c r="Z291" s="334">
        <f>BM291/BM290</f>
        <v>1</v>
      </c>
      <c r="AA291" s="272">
        <v>5</v>
      </c>
      <c r="AB291" s="271" t="s">
        <v>686</v>
      </c>
      <c r="AC291" s="40"/>
      <c r="AD291" s="41"/>
      <c r="AE291" s="41"/>
      <c r="AF291" s="41"/>
      <c r="AG291" s="40"/>
      <c r="AH291" s="41"/>
      <c r="AI291" s="41"/>
      <c r="AJ291" s="41"/>
      <c r="AK291" s="46">
        <f>20000000</f>
        <v>20000000</v>
      </c>
      <c r="AL291" s="42">
        <v>40000000</v>
      </c>
      <c r="AM291" s="47">
        <v>34399997</v>
      </c>
      <c r="AN291" s="47">
        <v>34399997</v>
      </c>
      <c r="AO291" s="46"/>
      <c r="AP291" s="47"/>
      <c r="AQ291" s="47"/>
      <c r="AR291" s="41"/>
      <c r="AS291" s="40"/>
      <c r="AT291" s="41"/>
      <c r="AU291" s="41"/>
      <c r="AV291" s="41"/>
      <c r="AW291" s="40"/>
      <c r="AX291" s="41"/>
      <c r="AY291" s="41"/>
      <c r="AZ291" s="41"/>
      <c r="BA291" s="40"/>
      <c r="BB291" s="41"/>
      <c r="BC291" s="41"/>
      <c r="BD291" s="41"/>
      <c r="BE291" s="40"/>
      <c r="BF291" s="41"/>
      <c r="BG291" s="41"/>
      <c r="BH291" s="41"/>
      <c r="BI291" s="40"/>
      <c r="BJ291" s="41"/>
      <c r="BK291" s="41"/>
      <c r="BL291" s="41"/>
      <c r="BM291" s="40">
        <f>+AC291+AG291+AK291+AO291+AS291+AW291+BA291+BE291+BI291</f>
        <v>20000000</v>
      </c>
      <c r="BN291" s="41">
        <f>AD291+AH291+AL291+AP291+AT291+AX291+BB291+BF291+BJ291</f>
        <v>40000000</v>
      </c>
      <c r="BO291" s="41">
        <f>AE291+AI291+AM291+AQ291+AU291+AY291+BC291+BG291+BK291</f>
        <v>34399997</v>
      </c>
      <c r="BP291" s="41">
        <f>AF291+AJ291+AN291+AR291+AV291+AZ291+BD291+BH291+BL291</f>
        <v>34399997</v>
      </c>
      <c r="BQ291" s="87"/>
      <c r="BR291" s="87"/>
      <c r="BS291" s="87"/>
      <c r="BT291" s="87"/>
      <c r="BU291" s="87"/>
      <c r="BV291" s="87">
        <v>49000000</v>
      </c>
      <c r="BW291" s="87">
        <v>49000000</v>
      </c>
      <c r="BX291" s="87">
        <v>49000000</v>
      </c>
      <c r="BY291" s="87"/>
      <c r="BZ291" s="57">
        <v>21000000</v>
      </c>
      <c r="CA291" s="86">
        <v>41000000</v>
      </c>
      <c r="CB291" s="86">
        <v>28284666</v>
      </c>
      <c r="CC291" s="86">
        <v>28284666</v>
      </c>
      <c r="CD291" s="86"/>
      <c r="CE291" s="86"/>
      <c r="CF291" s="86"/>
      <c r="CG291" s="86"/>
      <c r="CH291" s="86"/>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2">
        <f t="shared" si="2721"/>
        <v>21000000</v>
      </c>
      <c r="DF291" s="102">
        <f>BR291+BV291+CA291+CF291+CJ291+CN291+CR291+CW291+DB291</f>
        <v>90000000</v>
      </c>
      <c r="DG291" s="102">
        <f>BS291+BW291+CB291+CG291+CK291+CO291+CS291+CX291+DC291</f>
        <v>77284666</v>
      </c>
      <c r="DH291" s="102">
        <f>BT291+BX291+CC291+CH291+CL291+CP291+CT291+CY291+DD291</f>
        <v>77284666</v>
      </c>
      <c r="DI291" s="102"/>
      <c r="DJ291" s="57"/>
      <c r="DK291" s="57"/>
      <c r="DL291" s="57"/>
      <c r="DM291" s="57"/>
      <c r="DN291" s="57"/>
      <c r="DO291" s="57">
        <v>31400000</v>
      </c>
      <c r="DP291" s="57">
        <v>31400000</v>
      </c>
      <c r="DQ291" s="57">
        <v>31400000</v>
      </c>
      <c r="DR291" s="57"/>
      <c r="DS291" s="88">
        <v>22000000</v>
      </c>
      <c r="DT291" s="88">
        <v>25000000</v>
      </c>
      <c r="DU291" s="88">
        <v>25000000</v>
      </c>
      <c r="DV291" s="88">
        <v>25000000</v>
      </c>
      <c r="DW291" s="88"/>
      <c r="DX291" s="88"/>
      <c r="DY291" s="88"/>
      <c r="DZ291" s="88"/>
      <c r="EA291" s="88"/>
      <c r="EB291" s="57"/>
      <c r="EC291" s="57"/>
      <c r="ED291" s="57"/>
      <c r="EE291" s="57"/>
      <c r="EF291" s="57"/>
      <c r="EG291" s="57"/>
      <c r="EH291" s="57"/>
      <c r="EI291" s="57"/>
      <c r="EJ291" s="57"/>
      <c r="EK291" s="57"/>
      <c r="EL291" s="57"/>
      <c r="EM291" s="57"/>
      <c r="EN291" s="57"/>
      <c r="EO291" s="57"/>
      <c r="EP291" s="57"/>
      <c r="EQ291" s="57"/>
      <c r="ER291" s="57"/>
      <c r="ES291" s="57"/>
      <c r="ET291" s="86"/>
      <c r="EU291" s="86"/>
      <c r="EV291" s="86"/>
      <c r="EW291" s="82">
        <f>DJ291+DN291+DS291+DX291+EB291+EF291+EJ291+EN291+ES291</f>
        <v>22000000</v>
      </c>
      <c r="EX291" s="90">
        <f>DK291+DO291+DT291+DY291+EC291+EG291+EK291+EO291+ET291</f>
        <v>56400000</v>
      </c>
      <c r="EY291" s="90">
        <f>DL291+DP291+DU291+DZ291+ED291+EH291+EL291+EP291+EU291</f>
        <v>56400000</v>
      </c>
      <c r="EZ291" s="90">
        <f>DM291+DQ291+DV291+EA291+EE291+EI291+EM291+EQ291+EV291</f>
        <v>56400000</v>
      </c>
      <c r="FA291" s="173"/>
      <c r="FB291" s="87"/>
      <c r="FC291" s="88"/>
      <c r="FD291" s="88"/>
      <c r="FE291" s="88"/>
      <c r="FF291" s="133"/>
      <c r="FG291" s="87"/>
      <c r="FH291" s="87"/>
      <c r="FI291" s="87"/>
      <c r="FJ291" s="87"/>
      <c r="FK291" s="87"/>
      <c r="FL291" s="87">
        <v>23000000</v>
      </c>
      <c r="FM291" s="87">
        <v>30000000</v>
      </c>
      <c r="FN291" s="87">
        <v>25197360</v>
      </c>
      <c r="FO291" s="87">
        <v>25197360</v>
      </c>
      <c r="FP291" s="87"/>
      <c r="FQ291" s="87"/>
      <c r="FR291" s="87"/>
      <c r="FS291" s="87"/>
      <c r="FT291" s="87"/>
      <c r="FU291" s="87"/>
      <c r="FV291" s="87"/>
      <c r="FW291" s="87"/>
      <c r="FX291" s="87"/>
      <c r="FY291" s="87"/>
      <c r="FZ291" s="87"/>
      <c r="GA291" s="87"/>
      <c r="GB291" s="87"/>
      <c r="GC291" s="87"/>
      <c r="GD291" s="87"/>
      <c r="GE291" s="87"/>
      <c r="GF291" s="87"/>
      <c r="GG291" s="87"/>
      <c r="GH291" s="87"/>
      <c r="GI291" s="87"/>
      <c r="GJ291" s="87"/>
      <c r="GK291" s="87"/>
      <c r="GL291" s="87"/>
      <c r="GM291" s="87"/>
      <c r="GN291" s="87"/>
      <c r="GO291" s="87"/>
      <c r="GP291" s="87"/>
      <c r="GQ291" s="87"/>
      <c r="GR291" s="87"/>
      <c r="GS291" s="87"/>
      <c r="GT291" s="87"/>
      <c r="GU291" s="82">
        <f>FB291+FG291+FL291+FQ291+FV291+GA291+GF291+GK291+GP291</f>
        <v>23000000</v>
      </c>
      <c r="GV291" s="82">
        <f>GQ291+GL291+GG291+GB291+FW291+FR291+FM291+FH291+FC291</f>
        <v>30000000</v>
      </c>
      <c r="GW291" s="82">
        <f>GR291+GM291+GH291+GC291+FX291+FS291+FN291+FI291+FD291</f>
        <v>25197360</v>
      </c>
      <c r="GX291" s="82">
        <f>GS291+GN291+GI291+GD291+FY291+FT291+FO291+FJ291+FE291</f>
        <v>25197360</v>
      </c>
      <c r="GY291" s="792">
        <f>GT291+GO291+GJ291+GE291+FZ291+FU291+FP291+FK291+FF291</f>
        <v>0</v>
      </c>
      <c r="GZ291" s="792">
        <f>AC291+BQ291+DJ291+FB291</f>
        <v>0</v>
      </c>
      <c r="HA291" s="792">
        <f>AD291+BR291+DK291+FC291</f>
        <v>0</v>
      </c>
      <c r="HB291" s="792">
        <f>AE291+BS291+DL291+FD291</f>
        <v>0</v>
      </c>
      <c r="HC291" s="792">
        <f>AF291+BT291+DM291+FE291</f>
        <v>0</v>
      </c>
      <c r="HD291" s="792">
        <f>FF291</f>
        <v>0</v>
      </c>
      <c r="HE291" s="792">
        <f>AG291+BU291+DN291+FG291</f>
        <v>0</v>
      </c>
      <c r="HF291" s="792">
        <f>AH291+BV291+DO291+FH291</f>
        <v>80400000</v>
      </c>
      <c r="HG291" s="792">
        <f>AI291+BW291+DP291+FI291</f>
        <v>80400000</v>
      </c>
      <c r="HH291" s="792">
        <f>AJ291+BX291+DQ291+FJ291</f>
        <v>80400000</v>
      </c>
      <c r="HI291" s="792">
        <f>BY291+DR291+FK291</f>
        <v>0</v>
      </c>
      <c r="HJ291" s="792">
        <f>AK291+BZ291+DS291+FL291</f>
        <v>86000000</v>
      </c>
      <c r="HK291" s="792">
        <f>AL291+CA291+DT291+FM291</f>
        <v>136000000</v>
      </c>
      <c r="HL291" s="792">
        <f>AM291+CB291+DU291+FN291</f>
        <v>112882023</v>
      </c>
      <c r="HM291" s="792">
        <f>AN291+CC291+DV291+FO291</f>
        <v>112882023</v>
      </c>
      <c r="HN291" s="792">
        <f>CD291+DW291+FP291</f>
        <v>0</v>
      </c>
      <c r="HO291" s="792">
        <f>AO291+CE291+DX291+FQ291</f>
        <v>0</v>
      </c>
      <c r="HP291" s="792">
        <f>AP291+CF291+DY291+FR291</f>
        <v>0</v>
      </c>
      <c r="HQ291" s="792">
        <f>AQ291+CG291+DZ291+FS291</f>
        <v>0</v>
      </c>
      <c r="HR291" s="792">
        <f>AR291+CH291+EA291+FT291</f>
        <v>0</v>
      </c>
      <c r="HS291" s="792">
        <f>FU291</f>
        <v>0</v>
      </c>
      <c r="HT291" s="792">
        <f>AS291+CI291+EB291+FV291</f>
        <v>0</v>
      </c>
      <c r="HU291" s="792">
        <f>AT291+CJ291+EC291+FW291</f>
        <v>0</v>
      </c>
      <c r="HV291" s="792">
        <f>AU291+CK291+ED291+FX291</f>
        <v>0</v>
      </c>
      <c r="HW291" s="792">
        <f>AV291+CL291+EE291+FY291</f>
        <v>0</v>
      </c>
      <c r="HX291" s="792">
        <f>FZ291</f>
        <v>0</v>
      </c>
      <c r="HY291" s="792">
        <f>AW291+CM291+EF291+GA291</f>
        <v>0</v>
      </c>
      <c r="HZ291" s="792">
        <f>AX291+CN291+EG291+GB291</f>
        <v>0</v>
      </c>
      <c r="IA291" s="792">
        <f>AY291+CO291+EH291+GC291</f>
        <v>0</v>
      </c>
      <c r="IB291" s="792">
        <f>AZ291+CP291+EI291+GD291</f>
        <v>0</v>
      </c>
      <c r="IC291" s="792">
        <f>GE291</f>
        <v>0</v>
      </c>
      <c r="ID291" s="792">
        <f>BA291+CQ291+EJ291+GF291</f>
        <v>0</v>
      </c>
      <c r="IE291" s="792">
        <f>BB291+CR291+EK291+GG291</f>
        <v>0</v>
      </c>
      <c r="IF291" s="792">
        <f>BC291+CS291+EL291+GH291</f>
        <v>0</v>
      </c>
      <c r="IG291" s="792">
        <f>BD291+CT291+EM291+GI291</f>
        <v>0</v>
      </c>
      <c r="IH291" s="792">
        <f>CU291+GJ291</f>
        <v>0</v>
      </c>
      <c r="II291" s="792">
        <f>BE291+CV291+EN291+GK291</f>
        <v>0</v>
      </c>
      <c r="IJ291" s="792">
        <f>BF291+CW291+EO291+GL291</f>
        <v>0</v>
      </c>
      <c r="IK291" s="792">
        <f>BG291+CX291+EP291+GM291</f>
        <v>0</v>
      </c>
      <c r="IL291" s="792">
        <f>BH291+CY291+EQ291+GM291</f>
        <v>0</v>
      </c>
      <c r="IM291" s="792">
        <f>CZ291+ER291+GO291</f>
        <v>0</v>
      </c>
      <c r="IN291" s="792">
        <f>BI291+DA291+ES291+GP291</f>
        <v>0</v>
      </c>
      <c r="IO291" s="792"/>
      <c r="IP291" s="792"/>
      <c r="IQ291" s="792"/>
      <c r="IR291" s="792"/>
      <c r="IS291" s="792">
        <f>GZ291+HE291+HJ291+HO291+HT291+HY291+ID291+II291+IN291</f>
        <v>86000000</v>
      </c>
      <c r="IT291" s="792">
        <f>HA291+HF291+HK291+HP291+HU291+HZ291+IE291+IJ291+IO291</f>
        <v>216400000</v>
      </c>
      <c r="IU291" s="792">
        <f>HB291+HG291+HL291+HQ291+HV291+IA291+IF291+IK291+IP291</f>
        <v>193282023</v>
      </c>
      <c r="IV291" s="792">
        <f>HC291+HH291+HM291+HR291+HW291+IB291+IG291+IL291+IQ291</f>
        <v>193282023</v>
      </c>
      <c r="IW291" s="793">
        <f>HD291+HI291+HN291+HS291+HX291+IC291+IH291+IM291+IR291</f>
        <v>0</v>
      </c>
    </row>
    <row r="292" spans="1:257" ht="24.75" customHeight="1" x14ac:dyDescent="0.2">
      <c r="A292" s="346"/>
      <c r="B292" s="346"/>
      <c r="C292" s="252">
        <v>66</v>
      </c>
      <c r="D292" s="253" t="s">
        <v>687</v>
      </c>
      <c r="E292" s="256"/>
      <c r="F292" s="256"/>
      <c r="G292" s="255"/>
      <c r="H292" s="255"/>
      <c r="I292" s="255"/>
      <c r="J292" s="255"/>
      <c r="K292" s="255"/>
      <c r="L292" s="255"/>
      <c r="M292" s="255"/>
      <c r="N292" s="255"/>
      <c r="O292" s="255"/>
      <c r="P292" s="255"/>
      <c r="Q292" s="255"/>
      <c r="R292" s="255"/>
      <c r="S292" s="255"/>
      <c r="T292" s="255"/>
      <c r="U292" s="255"/>
      <c r="V292" s="255"/>
      <c r="W292" s="255"/>
      <c r="X292" s="255"/>
      <c r="Y292" s="312"/>
      <c r="Z292" s="255"/>
      <c r="AA292" s="255"/>
      <c r="AB292" s="255"/>
      <c r="AC292" s="38">
        <f t="shared" ref="AC292:BL292" si="2835">SUM(AC293)</f>
        <v>0</v>
      </c>
      <c r="AD292" s="38">
        <f t="shared" si="2835"/>
        <v>0</v>
      </c>
      <c r="AE292" s="38">
        <f t="shared" si="2835"/>
        <v>0</v>
      </c>
      <c r="AF292" s="38">
        <f t="shared" si="2835"/>
        <v>0</v>
      </c>
      <c r="AG292" s="38">
        <f t="shared" si="2835"/>
        <v>0</v>
      </c>
      <c r="AH292" s="38">
        <f t="shared" si="2835"/>
        <v>0</v>
      </c>
      <c r="AI292" s="38">
        <f t="shared" si="2835"/>
        <v>0</v>
      </c>
      <c r="AJ292" s="38">
        <f t="shared" si="2835"/>
        <v>0</v>
      </c>
      <c r="AK292" s="38">
        <f t="shared" si="2835"/>
        <v>40000000</v>
      </c>
      <c r="AL292" s="38">
        <f t="shared" si="2835"/>
        <v>50000000</v>
      </c>
      <c r="AM292" s="38">
        <f t="shared" si="2835"/>
        <v>47157475</v>
      </c>
      <c r="AN292" s="38">
        <f t="shared" si="2835"/>
        <v>47157475</v>
      </c>
      <c r="AO292" s="38">
        <f t="shared" si="2835"/>
        <v>0</v>
      </c>
      <c r="AP292" s="38">
        <f t="shared" si="2835"/>
        <v>0</v>
      </c>
      <c r="AQ292" s="38">
        <f t="shared" si="2835"/>
        <v>0</v>
      </c>
      <c r="AR292" s="38">
        <f t="shared" si="2835"/>
        <v>0</v>
      </c>
      <c r="AS292" s="38">
        <f t="shared" si="2835"/>
        <v>0</v>
      </c>
      <c r="AT292" s="38">
        <f t="shared" si="2835"/>
        <v>0</v>
      </c>
      <c r="AU292" s="38">
        <f t="shared" si="2835"/>
        <v>0</v>
      </c>
      <c r="AV292" s="38">
        <f t="shared" si="2835"/>
        <v>0</v>
      </c>
      <c r="AW292" s="38">
        <f t="shared" si="2835"/>
        <v>0</v>
      </c>
      <c r="AX292" s="38">
        <f t="shared" si="2835"/>
        <v>0</v>
      </c>
      <c r="AY292" s="38">
        <f t="shared" si="2835"/>
        <v>0</v>
      </c>
      <c r="AZ292" s="38">
        <f t="shared" si="2835"/>
        <v>0</v>
      </c>
      <c r="BA292" s="38">
        <f t="shared" si="2835"/>
        <v>0</v>
      </c>
      <c r="BB292" s="38">
        <f t="shared" si="2835"/>
        <v>0</v>
      </c>
      <c r="BC292" s="38">
        <f t="shared" si="2835"/>
        <v>0</v>
      </c>
      <c r="BD292" s="38">
        <f t="shared" si="2835"/>
        <v>0</v>
      </c>
      <c r="BE292" s="38">
        <f t="shared" si="2835"/>
        <v>0</v>
      </c>
      <c r="BF292" s="38">
        <f t="shared" si="2835"/>
        <v>0</v>
      </c>
      <c r="BG292" s="38">
        <f t="shared" si="2835"/>
        <v>0</v>
      </c>
      <c r="BH292" s="38">
        <f t="shared" si="2835"/>
        <v>0</v>
      </c>
      <c r="BI292" s="38">
        <f t="shared" si="2835"/>
        <v>0</v>
      </c>
      <c r="BJ292" s="38">
        <f t="shared" si="2835"/>
        <v>0</v>
      </c>
      <c r="BK292" s="38">
        <f t="shared" si="2835"/>
        <v>0</v>
      </c>
      <c r="BL292" s="38">
        <f t="shared" si="2835"/>
        <v>0</v>
      </c>
      <c r="BM292" s="38">
        <f t="shared" ref="BM292:DX292" si="2836">SUM(BM293)</f>
        <v>40000000</v>
      </c>
      <c r="BN292" s="38">
        <f t="shared" si="2836"/>
        <v>50000000</v>
      </c>
      <c r="BO292" s="38">
        <f t="shared" si="2836"/>
        <v>47157475</v>
      </c>
      <c r="BP292" s="38">
        <f t="shared" si="2836"/>
        <v>47157475</v>
      </c>
      <c r="BQ292" s="38">
        <f t="shared" si="2836"/>
        <v>0</v>
      </c>
      <c r="BR292" s="38">
        <f t="shared" si="2836"/>
        <v>0</v>
      </c>
      <c r="BS292" s="38">
        <f t="shared" si="2836"/>
        <v>0</v>
      </c>
      <c r="BT292" s="38">
        <f t="shared" si="2836"/>
        <v>0</v>
      </c>
      <c r="BU292" s="38">
        <f t="shared" si="2836"/>
        <v>0</v>
      </c>
      <c r="BV292" s="38">
        <f t="shared" si="2836"/>
        <v>40000000</v>
      </c>
      <c r="BW292" s="38">
        <f t="shared" si="2836"/>
        <v>36500000</v>
      </c>
      <c r="BX292" s="38">
        <f t="shared" si="2836"/>
        <v>36500000</v>
      </c>
      <c r="BY292" s="38">
        <f t="shared" si="2836"/>
        <v>0</v>
      </c>
      <c r="BZ292" s="38">
        <f t="shared" si="2836"/>
        <v>42000000</v>
      </c>
      <c r="CA292" s="38">
        <f t="shared" si="2836"/>
        <v>42000000</v>
      </c>
      <c r="CB292" s="38">
        <f t="shared" si="2836"/>
        <v>42000000</v>
      </c>
      <c r="CC292" s="38">
        <f t="shared" si="2836"/>
        <v>41894000</v>
      </c>
      <c r="CD292" s="38">
        <f t="shared" si="2836"/>
        <v>0</v>
      </c>
      <c r="CE292" s="38">
        <f t="shared" si="2836"/>
        <v>0</v>
      </c>
      <c r="CF292" s="38">
        <f t="shared" si="2836"/>
        <v>0</v>
      </c>
      <c r="CG292" s="38">
        <f t="shared" si="2836"/>
        <v>0</v>
      </c>
      <c r="CH292" s="38">
        <f t="shared" si="2836"/>
        <v>0</v>
      </c>
      <c r="CI292" s="38">
        <f t="shared" si="2836"/>
        <v>0</v>
      </c>
      <c r="CJ292" s="38">
        <f t="shared" si="2836"/>
        <v>0</v>
      </c>
      <c r="CK292" s="38">
        <f t="shared" si="2836"/>
        <v>0</v>
      </c>
      <c r="CL292" s="38">
        <f t="shared" si="2836"/>
        <v>0</v>
      </c>
      <c r="CM292" s="38">
        <f t="shared" si="2836"/>
        <v>0</v>
      </c>
      <c r="CN292" s="38">
        <f t="shared" si="2836"/>
        <v>0</v>
      </c>
      <c r="CO292" s="38">
        <f t="shared" si="2836"/>
        <v>0</v>
      </c>
      <c r="CP292" s="38">
        <f t="shared" si="2836"/>
        <v>0</v>
      </c>
      <c r="CQ292" s="38">
        <f t="shared" si="2836"/>
        <v>0</v>
      </c>
      <c r="CR292" s="38">
        <f t="shared" si="2836"/>
        <v>0</v>
      </c>
      <c r="CS292" s="38">
        <f t="shared" si="2836"/>
        <v>0</v>
      </c>
      <c r="CT292" s="38">
        <f t="shared" si="2836"/>
        <v>0</v>
      </c>
      <c r="CU292" s="38">
        <f t="shared" si="2836"/>
        <v>0</v>
      </c>
      <c r="CV292" s="38">
        <f t="shared" si="2836"/>
        <v>0</v>
      </c>
      <c r="CW292" s="38">
        <f t="shared" si="2836"/>
        <v>0</v>
      </c>
      <c r="CX292" s="38">
        <f t="shared" si="2836"/>
        <v>0</v>
      </c>
      <c r="CY292" s="38">
        <f t="shared" si="2836"/>
        <v>0</v>
      </c>
      <c r="CZ292" s="38">
        <f t="shared" si="2836"/>
        <v>0</v>
      </c>
      <c r="DA292" s="38">
        <f t="shared" si="2836"/>
        <v>0</v>
      </c>
      <c r="DB292" s="38">
        <f t="shared" si="2836"/>
        <v>0</v>
      </c>
      <c r="DC292" s="38">
        <f t="shared" si="2836"/>
        <v>0</v>
      </c>
      <c r="DD292" s="38">
        <f t="shared" si="2836"/>
        <v>0</v>
      </c>
      <c r="DE292" s="38">
        <f t="shared" si="2836"/>
        <v>42000000</v>
      </c>
      <c r="DF292" s="38">
        <f t="shared" si="2836"/>
        <v>82000000</v>
      </c>
      <c r="DG292" s="38">
        <f t="shared" si="2836"/>
        <v>78500000</v>
      </c>
      <c r="DH292" s="38">
        <f t="shared" si="2836"/>
        <v>78394000</v>
      </c>
      <c r="DI292" s="38">
        <f t="shared" si="2836"/>
        <v>0</v>
      </c>
      <c r="DJ292" s="38">
        <f t="shared" si="2836"/>
        <v>0</v>
      </c>
      <c r="DK292" s="38">
        <f t="shared" si="2836"/>
        <v>0</v>
      </c>
      <c r="DL292" s="38">
        <f t="shared" si="2836"/>
        <v>0</v>
      </c>
      <c r="DM292" s="38">
        <f t="shared" si="2836"/>
        <v>0</v>
      </c>
      <c r="DN292" s="38">
        <f t="shared" si="2836"/>
        <v>0</v>
      </c>
      <c r="DO292" s="38">
        <f t="shared" si="2836"/>
        <v>24300000</v>
      </c>
      <c r="DP292" s="38">
        <f t="shared" si="2836"/>
        <v>24300000</v>
      </c>
      <c r="DQ292" s="38">
        <f t="shared" si="2836"/>
        <v>24300000</v>
      </c>
      <c r="DR292" s="38">
        <f t="shared" si="2836"/>
        <v>0</v>
      </c>
      <c r="DS292" s="38">
        <f t="shared" si="2836"/>
        <v>43000000</v>
      </c>
      <c r="DT292" s="38">
        <f t="shared" si="2836"/>
        <v>153520000</v>
      </c>
      <c r="DU292" s="38">
        <f t="shared" si="2836"/>
        <v>123464200</v>
      </c>
      <c r="DV292" s="38">
        <f t="shared" si="2836"/>
        <v>122607200</v>
      </c>
      <c r="DW292" s="38">
        <f t="shared" si="2836"/>
        <v>0</v>
      </c>
      <c r="DX292" s="38">
        <f t="shared" si="2836"/>
        <v>0</v>
      </c>
      <c r="DY292" s="38">
        <f t="shared" ref="DY292:EW292" si="2837">SUM(DY293)</f>
        <v>0</v>
      </c>
      <c r="DZ292" s="38">
        <f t="shared" si="2837"/>
        <v>0</v>
      </c>
      <c r="EA292" s="38">
        <f t="shared" si="2837"/>
        <v>0</v>
      </c>
      <c r="EB292" s="38">
        <f t="shared" si="2837"/>
        <v>0</v>
      </c>
      <c r="EC292" s="38">
        <f t="shared" si="2837"/>
        <v>0</v>
      </c>
      <c r="ED292" s="38">
        <f t="shared" si="2837"/>
        <v>0</v>
      </c>
      <c r="EE292" s="38">
        <f t="shared" si="2837"/>
        <v>0</v>
      </c>
      <c r="EF292" s="38">
        <f t="shared" si="2837"/>
        <v>0</v>
      </c>
      <c r="EG292" s="38">
        <f t="shared" si="2837"/>
        <v>0</v>
      </c>
      <c r="EH292" s="38">
        <f t="shared" si="2837"/>
        <v>0</v>
      </c>
      <c r="EI292" s="38">
        <f t="shared" si="2837"/>
        <v>0</v>
      </c>
      <c r="EJ292" s="38">
        <f t="shared" si="2837"/>
        <v>0</v>
      </c>
      <c r="EK292" s="38">
        <f t="shared" si="2837"/>
        <v>0</v>
      </c>
      <c r="EL292" s="38">
        <f t="shared" si="2837"/>
        <v>0</v>
      </c>
      <c r="EM292" s="38">
        <f t="shared" si="2837"/>
        <v>0</v>
      </c>
      <c r="EN292" s="38">
        <f t="shared" si="2837"/>
        <v>0</v>
      </c>
      <c r="EO292" s="38">
        <f t="shared" si="2837"/>
        <v>0</v>
      </c>
      <c r="EP292" s="38">
        <f t="shared" si="2837"/>
        <v>0</v>
      </c>
      <c r="EQ292" s="38">
        <f t="shared" si="2837"/>
        <v>0</v>
      </c>
      <c r="ER292" s="38">
        <f t="shared" si="2837"/>
        <v>0</v>
      </c>
      <c r="ES292" s="38">
        <f t="shared" si="2837"/>
        <v>0</v>
      </c>
      <c r="ET292" s="38">
        <f t="shared" si="2837"/>
        <v>0</v>
      </c>
      <c r="EU292" s="38">
        <f t="shared" si="2837"/>
        <v>0</v>
      </c>
      <c r="EV292" s="38">
        <f t="shared" si="2837"/>
        <v>0</v>
      </c>
      <c r="EW292" s="38">
        <f t="shared" si="2837"/>
        <v>43000000</v>
      </c>
      <c r="EX292" s="38">
        <f t="shared" ref="EX292:IW292" si="2838">SUM(EX293)</f>
        <v>177820000</v>
      </c>
      <c r="EY292" s="38">
        <f t="shared" si="2838"/>
        <v>147764200</v>
      </c>
      <c r="EZ292" s="38">
        <f t="shared" si="2838"/>
        <v>146907200</v>
      </c>
      <c r="FA292" s="38">
        <f t="shared" si="2838"/>
        <v>0</v>
      </c>
      <c r="FB292" s="38">
        <f t="shared" si="2838"/>
        <v>0</v>
      </c>
      <c r="FC292" s="38">
        <f t="shared" si="2838"/>
        <v>0</v>
      </c>
      <c r="FD292" s="38">
        <f t="shared" si="2838"/>
        <v>0</v>
      </c>
      <c r="FE292" s="38">
        <f t="shared" si="2838"/>
        <v>0</v>
      </c>
      <c r="FF292" s="38">
        <f t="shared" si="2838"/>
        <v>0</v>
      </c>
      <c r="FG292" s="38">
        <f t="shared" si="2838"/>
        <v>0</v>
      </c>
      <c r="FH292" s="38">
        <f t="shared" si="2838"/>
        <v>0</v>
      </c>
      <c r="FI292" s="38">
        <f t="shared" si="2838"/>
        <v>0</v>
      </c>
      <c r="FJ292" s="38">
        <f t="shared" si="2838"/>
        <v>0</v>
      </c>
      <c r="FK292" s="38">
        <f t="shared" si="2838"/>
        <v>0</v>
      </c>
      <c r="FL292" s="38">
        <f t="shared" si="2838"/>
        <v>44000000</v>
      </c>
      <c r="FM292" s="38">
        <f t="shared" si="2838"/>
        <v>290000000</v>
      </c>
      <c r="FN292" s="38">
        <f t="shared" si="2838"/>
        <v>285865969</v>
      </c>
      <c r="FO292" s="38">
        <f t="shared" si="2838"/>
        <v>285865969</v>
      </c>
      <c r="FP292" s="38">
        <f t="shared" si="2838"/>
        <v>0</v>
      </c>
      <c r="FQ292" s="38">
        <f t="shared" si="2838"/>
        <v>0</v>
      </c>
      <c r="FR292" s="38">
        <f t="shared" si="2838"/>
        <v>0</v>
      </c>
      <c r="FS292" s="38">
        <f t="shared" si="2838"/>
        <v>0</v>
      </c>
      <c r="FT292" s="38">
        <f t="shared" si="2838"/>
        <v>0</v>
      </c>
      <c r="FU292" s="38">
        <f t="shared" si="2838"/>
        <v>0</v>
      </c>
      <c r="FV292" s="38">
        <f t="shared" si="2838"/>
        <v>0</v>
      </c>
      <c r="FW292" s="38">
        <f t="shared" si="2838"/>
        <v>0</v>
      </c>
      <c r="FX292" s="38">
        <f t="shared" si="2838"/>
        <v>0</v>
      </c>
      <c r="FY292" s="38">
        <f t="shared" si="2838"/>
        <v>0</v>
      </c>
      <c r="FZ292" s="38">
        <f t="shared" si="2838"/>
        <v>0</v>
      </c>
      <c r="GA292" s="38">
        <f t="shared" si="2838"/>
        <v>0</v>
      </c>
      <c r="GB292" s="38">
        <f t="shared" si="2838"/>
        <v>0</v>
      </c>
      <c r="GC292" s="38">
        <f t="shared" si="2838"/>
        <v>0</v>
      </c>
      <c r="GD292" s="38">
        <f t="shared" si="2838"/>
        <v>0</v>
      </c>
      <c r="GE292" s="38">
        <f t="shared" si="2838"/>
        <v>0</v>
      </c>
      <c r="GF292" s="38">
        <f t="shared" si="2838"/>
        <v>0</v>
      </c>
      <c r="GG292" s="38">
        <f t="shared" si="2838"/>
        <v>0</v>
      </c>
      <c r="GH292" s="38">
        <f t="shared" si="2838"/>
        <v>0</v>
      </c>
      <c r="GI292" s="38">
        <f t="shared" si="2838"/>
        <v>0</v>
      </c>
      <c r="GJ292" s="38">
        <f t="shared" si="2838"/>
        <v>0</v>
      </c>
      <c r="GK292" s="38">
        <f t="shared" si="2838"/>
        <v>0</v>
      </c>
      <c r="GL292" s="38">
        <f t="shared" si="2838"/>
        <v>0</v>
      </c>
      <c r="GM292" s="38">
        <f t="shared" si="2838"/>
        <v>0</v>
      </c>
      <c r="GN292" s="38">
        <f t="shared" si="2838"/>
        <v>0</v>
      </c>
      <c r="GO292" s="38">
        <f t="shared" si="2838"/>
        <v>0</v>
      </c>
      <c r="GP292" s="38">
        <f t="shared" si="2838"/>
        <v>0</v>
      </c>
      <c r="GQ292" s="38">
        <f t="shared" si="2838"/>
        <v>0</v>
      </c>
      <c r="GR292" s="38">
        <f t="shared" si="2838"/>
        <v>0</v>
      </c>
      <c r="GS292" s="38">
        <f t="shared" si="2838"/>
        <v>0</v>
      </c>
      <c r="GT292" s="38">
        <f t="shared" si="2838"/>
        <v>0</v>
      </c>
      <c r="GU292" s="38">
        <f t="shared" si="2838"/>
        <v>44000000</v>
      </c>
      <c r="GV292" s="38">
        <f t="shared" si="2838"/>
        <v>290000000</v>
      </c>
      <c r="GW292" s="38">
        <f t="shared" si="2838"/>
        <v>285865969</v>
      </c>
      <c r="GX292" s="38">
        <f t="shared" si="2838"/>
        <v>285865969</v>
      </c>
      <c r="GY292" s="724">
        <f t="shared" si="2838"/>
        <v>0</v>
      </c>
      <c r="GZ292" s="38">
        <f t="shared" si="2838"/>
        <v>0</v>
      </c>
      <c r="HA292" s="38">
        <f t="shared" si="2838"/>
        <v>0</v>
      </c>
      <c r="HB292" s="38">
        <f t="shared" si="2838"/>
        <v>0</v>
      </c>
      <c r="HC292" s="38">
        <f t="shared" si="2838"/>
        <v>0</v>
      </c>
      <c r="HD292" s="38">
        <f t="shared" si="2838"/>
        <v>0</v>
      </c>
      <c r="HE292" s="38">
        <f t="shared" si="2838"/>
        <v>0</v>
      </c>
      <c r="HF292" s="38">
        <f t="shared" si="2838"/>
        <v>64300000</v>
      </c>
      <c r="HG292" s="38">
        <f t="shared" si="2838"/>
        <v>60800000</v>
      </c>
      <c r="HH292" s="38">
        <f t="shared" si="2838"/>
        <v>60800000</v>
      </c>
      <c r="HI292" s="38">
        <f t="shared" si="2838"/>
        <v>0</v>
      </c>
      <c r="HJ292" s="38">
        <f t="shared" si="2838"/>
        <v>169000000</v>
      </c>
      <c r="HK292" s="38">
        <f t="shared" si="2838"/>
        <v>535520000</v>
      </c>
      <c r="HL292" s="38">
        <f t="shared" si="2838"/>
        <v>498487644</v>
      </c>
      <c r="HM292" s="38">
        <f t="shared" si="2838"/>
        <v>497524644</v>
      </c>
      <c r="HN292" s="38">
        <f t="shared" si="2838"/>
        <v>0</v>
      </c>
      <c r="HO292" s="38">
        <f t="shared" si="2838"/>
        <v>0</v>
      </c>
      <c r="HP292" s="38">
        <f t="shared" si="2838"/>
        <v>0</v>
      </c>
      <c r="HQ292" s="38">
        <f t="shared" si="2838"/>
        <v>0</v>
      </c>
      <c r="HR292" s="38">
        <f t="shared" si="2838"/>
        <v>0</v>
      </c>
      <c r="HS292" s="38">
        <f t="shared" si="2838"/>
        <v>0</v>
      </c>
      <c r="HT292" s="38">
        <f t="shared" si="2838"/>
        <v>0</v>
      </c>
      <c r="HU292" s="38">
        <f t="shared" si="2838"/>
        <v>0</v>
      </c>
      <c r="HV292" s="38">
        <f t="shared" si="2838"/>
        <v>0</v>
      </c>
      <c r="HW292" s="38">
        <f t="shared" si="2838"/>
        <v>0</v>
      </c>
      <c r="HX292" s="38">
        <f t="shared" si="2838"/>
        <v>0</v>
      </c>
      <c r="HY292" s="38">
        <f t="shared" si="2838"/>
        <v>0</v>
      </c>
      <c r="HZ292" s="38">
        <f t="shared" si="2838"/>
        <v>0</v>
      </c>
      <c r="IA292" s="38">
        <f t="shared" si="2838"/>
        <v>0</v>
      </c>
      <c r="IB292" s="38">
        <f t="shared" si="2838"/>
        <v>0</v>
      </c>
      <c r="IC292" s="38">
        <f t="shared" si="2838"/>
        <v>0</v>
      </c>
      <c r="ID292" s="38">
        <f t="shared" si="2838"/>
        <v>0</v>
      </c>
      <c r="IE292" s="38">
        <f t="shared" si="2838"/>
        <v>0</v>
      </c>
      <c r="IF292" s="38">
        <f t="shared" si="2838"/>
        <v>0</v>
      </c>
      <c r="IG292" s="38">
        <f t="shared" si="2838"/>
        <v>0</v>
      </c>
      <c r="IH292" s="38">
        <f t="shared" si="2838"/>
        <v>0</v>
      </c>
      <c r="II292" s="38">
        <f t="shared" si="2838"/>
        <v>0</v>
      </c>
      <c r="IJ292" s="38">
        <f t="shared" si="2838"/>
        <v>0</v>
      </c>
      <c r="IK292" s="38">
        <f t="shared" si="2838"/>
        <v>0</v>
      </c>
      <c r="IL292" s="38">
        <f t="shared" si="2838"/>
        <v>0</v>
      </c>
      <c r="IM292" s="38">
        <f t="shared" si="2838"/>
        <v>0</v>
      </c>
      <c r="IN292" s="38">
        <f t="shared" si="2838"/>
        <v>0</v>
      </c>
      <c r="IO292" s="38">
        <f t="shared" si="2838"/>
        <v>0</v>
      </c>
      <c r="IP292" s="38">
        <f t="shared" si="2838"/>
        <v>0</v>
      </c>
      <c r="IQ292" s="38">
        <f t="shared" si="2838"/>
        <v>0</v>
      </c>
      <c r="IR292" s="38">
        <f t="shared" si="2838"/>
        <v>0</v>
      </c>
      <c r="IS292" s="38">
        <f t="shared" si="2838"/>
        <v>169000000</v>
      </c>
      <c r="IT292" s="38">
        <f t="shared" si="2838"/>
        <v>599820000</v>
      </c>
      <c r="IU292" s="38">
        <f t="shared" si="2838"/>
        <v>559287644</v>
      </c>
      <c r="IV292" s="38">
        <f t="shared" si="2838"/>
        <v>558324644</v>
      </c>
      <c r="IW292" s="38">
        <f t="shared" si="2838"/>
        <v>0</v>
      </c>
    </row>
    <row r="293" spans="1:257" ht="93" customHeight="1" x14ac:dyDescent="0.2">
      <c r="A293" s="346"/>
      <c r="B293" s="346"/>
      <c r="C293" s="272" t="s">
        <v>944</v>
      </c>
      <c r="D293" s="269" t="s">
        <v>688</v>
      </c>
      <c r="E293" s="630">
        <v>0.307</v>
      </c>
      <c r="F293" s="631">
        <v>0.27</v>
      </c>
      <c r="G293" s="300">
        <v>197</v>
      </c>
      <c r="H293" s="855" t="s">
        <v>689</v>
      </c>
      <c r="I293" s="316" t="s">
        <v>690</v>
      </c>
      <c r="J293" s="270" t="s">
        <v>636</v>
      </c>
      <c r="K293" s="300">
        <v>14</v>
      </c>
      <c r="L293" s="266" t="s">
        <v>58</v>
      </c>
      <c r="M293" s="266">
        <v>1</v>
      </c>
      <c r="N293" s="266">
        <v>1</v>
      </c>
      <c r="O293" s="300">
        <v>1</v>
      </c>
      <c r="P293" s="302">
        <v>1</v>
      </c>
      <c r="Q293" s="632">
        <v>1</v>
      </c>
      <c r="R293" s="275"/>
      <c r="S293" s="304">
        <v>1</v>
      </c>
      <c r="T293" s="266">
        <v>1</v>
      </c>
      <c r="U293" s="403"/>
      <c r="V293" s="404">
        <v>1</v>
      </c>
      <c r="W293" s="266">
        <v>1</v>
      </c>
      <c r="X293" s="403"/>
      <c r="Y293" s="404">
        <v>1</v>
      </c>
      <c r="Z293" s="633">
        <f>BM293/BM292</f>
        <v>1</v>
      </c>
      <c r="AA293" s="266">
        <v>5</v>
      </c>
      <c r="AB293" s="266" t="s">
        <v>686</v>
      </c>
      <c r="AC293" s="62"/>
      <c r="AD293" s="48"/>
      <c r="AE293" s="48"/>
      <c r="AF293" s="48"/>
      <c r="AG293" s="62"/>
      <c r="AH293" s="48"/>
      <c r="AI293" s="48"/>
      <c r="AJ293" s="48"/>
      <c r="AK293" s="62">
        <v>40000000</v>
      </c>
      <c r="AL293" s="48">
        <v>50000000</v>
      </c>
      <c r="AM293" s="41">
        <v>47157475</v>
      </c>
      <c r="AN293" s="41">
        <v>47157475</v>
      </c>
      <c r="AO293" s="62"/>
      <c r="AP293" s="48"/>
      <c r="AQ293" s="48"/>
      <c r="AR293" s="48"/>
      <c r="AS293" s="62"/>
      <c r="AT293" s="48"/>
      <c r="AU293" s="48"/>
      <c r="AV293" s="48"/>
      <c r="AW293" s="62"/>
      <c r="AX293" s="48"/>
      <c r="AY293" s="48"/>
      <c r="AZ293" s="48"/>
      <c r="BA293" s="62"/>
      <c r="BB293" s="48"/>
      <c r="BC293" s="48"/>
      <c r="BD293" s="48"/>
      <c r="BE293" s="62"/>
      <c r="BF293" s="48"/>
      <c r="BG293" s="48"/>
      <c r="BH293" s="48"/>
      <c r="BI293" s="62"/>
      <c r="BJ293" s="48"/>
      <c r="BK293" s="48"/>
      <c r="BL293" s="48"/>
      <c r="BM293" s="43">
        <f>+AC293+AG293+AK293+AO293+AS293+AW293+BA293+BE293+BI293</f>
        <v>40000000</v>
      </c>
      <c r="BN293" s="43">
        <f>AD293+AH293+AL293+AP293+AT293+AX293+BB293+BF293+BJ293</f>
        <v>50000000</v>
      </c>
      <c r="BO293" s="43">
        <f>AE293+AI293+AM293+AQ293+AU293+AY293+BC293+BG293+BK293</f>
        <v>47157475</v>
      </c>
      <c r="BP293" s="43">
        <f>AF293+AJ293+AN293+AR293+AV293+AZ293+BD293+BH293+BL293</f>
        <v>47157475</v>
      </c>
      <c r="BQ293" s="61"/>
      <c r="BR293" s="92"/>
      <c r="BS293" s="92"/>
      <c r="BT293" s="92"/>
      <c r="BU293" s="61"/>
      <c r="BV293" s="92">
        <v>40000000</v>
      </c>
      <c r="BW293" s="92">
        <v>36500000</v>
      </c>
      <c r="BX293" s="92">
        <v>36500000</v>
      </c>
      <c r="BY293" s="116"/>
      <c r="BZ293" s="61">
        <v>42000000</v>
      </c>
      <c r="CA293" s="61">
        <v>42000000</v>
      </c>
      <c r="CB293" s="61">
        <v>42000000</v>
      </c>
      <c r="CC293" s="61">
        <v>41894000</v>
      </c>
      <c r="CD293" s="117"/>
      <c r="CE293" s="92"/>
      <c r="CF293" s="92"/>
      <c r="CG293" s="92"/>
      <c r="CH293" s="92"/>
      <c r="CI293" s="61"/>
      <c r="CJ293" s="92"/>
      <c r="CK293" s="92"/>
      <c r="CL293" s="92"/>
      <c r="CM293" s="61"/>
      <c r="CN293" s="92"/>
      <c r="CO293" s="92"/>
      <c r="CP293" s="92"/>
      <c r="CQ293" s="61"/>
      <c r="CR293" s="92"/>
      <c r="CS293" s="92"/>
      <c r="CT293" s="92"/>
      <c r="CU293" s="116"/>
      <c r="CV293" s="61"/>
      <c r="CW293" s="92"/>
      <c r="CX293" s="92"/>
      <c r="CY293" s="92"/>
      <c r="CZ293" s="116"/>
      <c r="DA293" s="61"/>
      <c r="DB293" s="92"/>
      <c r="DC293" s="92"/>
      <c r="DD293" s="92"/>
      <c r="DE293" s="62">
        <f t="shared" si="2721"/>
        <v>42000000</v>
      </c>
      <c r="DF293" s="43">
        <f>BR293+BV293+CA293+CF293+CJ293+CN293+CR293+CW293+DB293</f>
        <v>82000000</v>
      </c>
      <c r="DG293" s="43">
        <f>BS293+BW293+CB293+CG293+CK293+CO293+CS293+CX293+DC293</f>
        <v>78500000</v>
      </c>
      <c r="DH293" s="43">
        <f>BT293+BX293+CC293+CH293+CL293+CP293+CT293+CY293+DD293</f>
        <v>78394000</v>
      </c>
      <c r="DI293" s="146"/>
      <c r="DJ293" s="61"/>
      <c r="DK293" s="145"/>
      <c r="DL293" s="117"/>
      <c r="DM293" s="117"/>
      <c r="DN293" s="117"/>
      <c r="DO293" s="117">
        <v>24300000</v>
      </c>
      <c r="DP293" s="117">
        <v>24300000</v>
      </c>
      <c r="DQ293" s="117">
        <v>24300000</v>
      </c>
      <c r="DR293" s="117"/>
      <c r="DS293" s="117">
        <v>43000000</v>
      </c>
      <c r="DT293" s="145">
        <v>153520000</v>
      </c>
      <c r="DU293" s="117">
        <v>123464200</v>
      </c>
      <c r="DV293" s="117">
        <v>122607200</v>
      </c>
      <c r="DW293" s="117"/>
      <c r="DX293" s="92"/>
      <c r="DY293" s="116"/>
      <c r="DZ293" s="116"/>
      <c r="EA293" s="116"/>
      <c r="EB293" s="117"/>
      <c r="EC293" s="117"/>
      <c r="ED293" s="117"/>
      <c r="EE293" s="117"/>
      <c r="EF293" s="61"/>
      <c r="EG293" s="117"/>
      <c r="EH293" s="117"/>
      <c r="EI293" s="117"/>
      <c r="EJ293" s="117"/>
      <c r="EK293" s="117"/>
      <c r="EL293" s="117"/>
      <c r="EM293" s="117"/>
      <c r="EN293" s="117"/>
      <c r="EO293" s="117"/>
      <c r="EP293" s="117"/>
      <c r="EQ293" s="117"/>
      <c r="ER293" s="117"/>
      <c r="ES293" s="117"/>
      <c r="ET293" s="124"/>
      <c r="EU293" s="124"/>
      <c r="EV293" s="124"/>
      <c r="EW293" s="82">
        <f>DJ293+DN293+DS293+DX293+EB293+EF293+EJ293+EN293+ES293</f>
        <v>43000000</v>
      </c>
      <c r="EX293" s="89">
        <f>DK293+DO293+DT293+DY293+EC293+EG293+EK293+EO293+ET293</f>
        <v>177820000</v>
      </c>
      <c r="EY293" s="90">
        <f>DL293+DP293+DU293+DZ293+ED293+EH293+EL293+EP293+EU293</f>
        <v>147764200</v>
      </c>
      <c r="EZ293" s="90">
        <f>DM293+DQ293+DV293+EA293+EE293+EI293+EM293+EQ293+EV293</f>
        <v>146907200</v>
      </c>
      <c r="FA293" s="136"/>
      <c r="FB293" s="124"/>
      <c r="FC293" s="47"/>
      <c r="FD293" s="47"/>
      <c r="FE293" s="47"/>
      <c r="FF293" s="142"/>
      <c r="FG293" s="117"/>
      <c r="FH293" s="117"/>
      <c r="FI293" s="117"/>
      <c r="FJ293" s="117"/>
      <c r="FK293" s="117"/>
      <c r="FL293" s="117">
        <v>44000000</v>
      </c>
      <c r="FM293" s="117">
        <v>290000000</v>
      </c>
      <c r="FN293" s="117">
        <v>285865969</v>
      </c>
      <c r="FO293" s="117">
        <v>285865969</v>
      </c>
      <c r="FP293" s="117"/>
      <c r="FQ293" s="116"/>
      <c r="FR293" s="116"/>
      <c r="FS293" s="116"/>
      <c r="FT293" s="116"/>
      <c r="FU293" s="116"/>
      <c r="FV293" s="117"/>
      <c r="FW293" s="117"/>
      <c r="FX293" s="117"/>
      <c r="FY293" s="117"/>
      <c r="FZ293" s="117"/>
      <c r="GA293" s="117"/>
      <c r="GB293" s="117"/>
      <c r="GC293" s="117"/>
      <c r="GD293" s="117"/>
      <c r="GE293" s="117"/>
      <c r="GF293" s="117"/>
      <c r="GG293" s="117"/>
      <c r="GH293" s="117"/>
      <c r="GI293" s="117"/>
      <c r="GJ293" s="117"/>
      <c r="GK293" s="117"/>
      <c r="GL293" s="117"/>
      <c r="GM293" s="117"/>
      <c r="GN293" s="117"/>
      <c r="GO293" s="117"/>
      <c r="GP293" s="117"/>
      <c r="GQ293" s="124"/>
      <c r="GR293" s="124"/>
      <c r="GS293" s="124"/>
      <c r="GT293" s="124"/>
      <c r="GU293" s="82">
        <f>FB293+FG293+FL293+FQ293+FV293+GA293+GF293+GK293+GP293</f>
        <v>44000000</v>
      </c>
      <c r="GV293" s="82">
        <f>GQ293+GL293+GG293+GB293+FW293+FR293+FM293+FH293+FC293</f>
        <v>290000000</v>
      </c>
      <c r="GW293" s="82">
        <f>GR293+GM293+GH293+GC293+FX293+FS293+FN293+FI293+FD293</f>
        <v>285865969</v>
      </c>
      <c r="GX293" s="82">
        <f>GS293+GN293+GI293+GD293+FY293+FT293+FO293+FJ293+FE293</f>
        <v>285865969</v>
      </c>
      <c r="GY293" s="792">
        <f>GT293+GO293+GJ293+GE293+FZ293+FU293+FP293+FK293+FF293</f>
        <v>0</v>
      </c>
      <c r="GZ293" s="792">
        <f>AC293+BQ293+DJ293+FB293</f>
        <v>0</v>
      </c>
      <c r="HA293" s="792">
        <f>AD293+BR293+DK293+FC293</f>
        <v>0</v>
      </c>
      <c r="HB293" s="792">
        <f>AE293+BS293+DL293+FD293</f>
        <v>0</v>
      </c>
      <c r="HC293" s="792">
        <f>AF293+BT293+DM293+FE293</f>
        <v>0</v>
      </c>
      <c r="HD293" s="792">
        <f>FF293</f>
        <v>0</v>
      </c>
      <c r="HE293" s="792">
        <f>AG293+BU293+DN293+FG293</f>
        <v>0</v>
      </c>
      <c r="HF293" s="792">
        <f>AH293+BV293+DO293+FH293</f>
        <v>64300000</v>
      </c>
      <c r="HG293" s="792">
        <f>AI293+BW293+DP293+FI293</f>
        <v>60800000</v>
      </c>
      <c r="HH293" s="792">
        <f>AJ293+BX293+DQ293+FJ293</f>
        <v>60800000</v>
      </c>
      <c r="HI293" s="792">
        <f>BY293+DR293+FK293</f>
        <v>0</v>
      </c>
      <c r="HJ293" s="792">
        <f>AK293+BZ293+DS293+FL293</f>
        <v>169000000</v>
      </c>
      <c r="HK293" s="792">
        <f>AL293+CA293+DT293+FM293</f>
        <v>535520000</v>
      </c>
      <c r="HL293" s="792">
        <f>AM293+CB293+DU293+FN293</f>
        <v>498487644</v>
      </c>
      <c r="HM293" s="792">
        <f>AN293+CC293+DV293+FO293</f>
        <v>497524644</v>
      </c>
      <c r="HN293" s="792">
        <f>CD293+DW293+FP293</f>
        <v>0</v>
      </c>
      <c r="HO293" s="792">
        <f>AO293+CE293+DX293+FQ293</f>
        <v>0</v>
      </c>
      <c r="HP293" s="792">
        <f>AP293+CF293+DY293+FR293</f>
        <v>0</v>
      </c>
      <c r="HQ293" s="792">
        <f>AQ293+CG293+DZ293+FS293</f>
        <v>0</v>
      </c>
      <c r="HR293" s="792">
        <f>AR293+CH293+EA293+FT293</f>
        <v>0</v>
      </c>
      <c r="HS293" s="792">
        <f>FU293</f>
        <v>0</v>
      </c>
      <c r="HT293" s="792">
        <f>AS293+CI293+EB293+FV293</f>
        <v>0</v>
      </c>
      <c r="HU293" s="792">
        <f>AT293+CJ293+EC293+FW293</f>
        <v>0</v>
      </c>
      <c r="HV293" s="792">
        <f>AU293+CK293+ED293+FX293</f>
        <v>0</v>
      </c>
      <c r="HW293" s="792">
        <f>AV293+CL293+EE293+FY293</f>
        <v>0</v>
      </c>
      <c r="HX293" s="792">
        <f>FZ293</f>
        <v>0</v>
      </c>
      <c r="HY293" s="792">
        <f>AW293+CM293+EF293+GA293</f>
        <v>0</v>
      </c>
      <c r="HZ293" s="792">
        <f>AX293+CN293+EG293+GB293</f>
        <v>0</v>
      </c>
      <c r="IA293" s="792">
        <f>AY293+CO293+EH293+GC293</f>
        <v>0</v>
      </c>
      <c r="IB293" s="792">
        <f>AZ293+CP293+EI293+GD293</f>
        <v>0</v>
      </c>
      <c r="IC293" s="792">
        <f>GE293</f>
        <v>0</v>
      </c>
      <c r="ID293" s="792">
        <f>BA293+CQ293+EJ293+GF293</f>
        <v>0</v>
      </c>
      <c r="IE293" s="792">
        <f>BB293+CR293+EK293+GG293</f>
        <v>0</v>
      </c>
      <c r="IF293" s="792">
        <f>BC293+CS293+EL293+GH293</f>
        <v>0</v>
      </c>
      <c r="IG293" s="792">
        <f>BD293+CT293+EM293+GI293</f>
        <v>0</v>
      </c>
      <c r="IH293" s="792">
        <f>CU293+GJ293</f>
        <v>0</v>
      </c>
      <c r="II293" s="792">
        <f>BE293+CV293+EN293+GK293</f>
        <v>0</v>
      </c>
      <c r="IJ293" s="792">
        <f>BF293+CW293+EO293+GL293</f>
        <v>0</v>
      </c>
      <c r="IK293" s="792">
        <f>BG293+CX293+EP293+GM293</f>
        <v>0</v>
      </c>
      <c r="IL293" s="792">
        <f>BH293+CY293+EQ293+GM293</f>
        <v>0</v>
      </c>
      <c r="IM293" s="792">
        <f>CZ293+ER293+GO293</f>
        <v>0</v>
      </c>
      <c r="IN293" s="792">
        <f>BI293+DA293+ES293+GP293</f>
        <v>0</v>
      </c>
      <c r="IO293" s="792"/>
      <c r="IP293" s="792"/>
      <c r="IQ293" s="792"/>
      <c r="IR293" s="792"/>
      <c r="IS293" s="792">
        <f>GZ293+HE293+HJ293+HO293+HT293+HY293+ID293+II293+IN293</f>
        <v>169000000</v>
      </c>
      <c r="IT293" s="792">
        <f>HA293+HF293+HK293+HP293+HU293+HZ293+IE293+IJ293+IO293</f>
        <v>599820000</v>
      </c>
      <c r="IU293" s="792">
        <f>HB293+HG293+HL293+HQ293+HV293+IA293+IF293+IK293+IP293</f>
        <v>559287644</v>
      </c>
      <c r="IV293" s="792">
        <f>HC293+HH293+HM293+HR293+HW293+IB293+IG293+IL293+IQ293</f>
        <v>558324644</v>
      </c>
      <c r="IW293" s="793">
        <f>HD293+HI293+HN293+HS293+HX293+IC293+IH293+IM293+IR293</f>
        <v>0</v>
      </c>
    </row>
    <row r="294" spans="1:257" ht="24.75" customHeight="1" x14ac:dyDescent="0.2">
      <c r="A294" s="346"/>
      <c r="B294" s="239">
        <v>19</v>
      </c>
      <c r="C294" s="344" t="s">
        <v>691</v>
      </c>
      <c r="D294" s="241"/>
      <c r="E294" s="241"/>
      <c r="F294" s="241"/>
      <c r="G294" s="345"/>
      <c r="H294" s="345"/>
      <c r="I294" s="345"/>
      <c r="J294" s="345"/>
      <c r="K294" s="345"/>
      <c r="L294" s="345"/>
      <c r="M294" s="345"/>
      <c r="N294" s="345"/>
      <c r="O294" s="345"/>
      <c r="P294" s="345"/>
      <c r="Q294" s="345"/>
      <c r="R294" s="345"/>
      <c r="S294" s="345"/>
      <c r="T294" s="345"/>
      <c r="U294" s="345"/>
      <c r="V294" s="345"/>
      <c r="W294" s="345"/>
      <c r="X294" s="345"/>
      <c r="Y294" s="751"/>
      <c r="Z294" s="345"/>
      <c r="AA294" s="345"/>
      <c r="AB294" s="345"/>
      <c r="AC294" s="37">
        <f t="shared" ref="AC294:CN294" si="2839">AC295</f>
        <v>0</v>
      </c>
      <c r="AD294" s="37">
        <f t="shared" si="2839"/>
        <v>0</v>
      </c>
      <c r="AE294" s="37">
        <f t="shared" si="2839"/>
        <v>0</v>
      </c>
      <c r="AF294" s="37">
        <f t="shared" si="2839"/>
        <v>0</v>
      </c>
      <c r="AG294" s="37">
        <f t="shared" si="2839"/>
        <v>3245382763</v>
      </c>
      <c r="AH294" s="37">
        <f t="shared" si="2839"/>
        <v>3247557575</v>
      </c>
      <c r="AI294" s="37">
        <f t="shared" si="2839"/>
        <v>2631525507</v>
      </c>
      <c r="AJ294" s="37">
        <f t="shared" si="2839"/>
        <v>2631525507</v>
      </c>
      <c r="AK294" s="37">
        <f t="shared" si="2839"/>
        <v>20000000</v>
      </c>
      <c r="AL294" s="37">
        <f t="shared" si="2839"/>
        <v>40000000</v>
      </c>
      <c r="AM294" s="37">
        <f t="shared" si="2839"/>
        <v>16966667</v>
      </c>
      <c r="AN294" s="37">
        <f t="shared" si="2839"/>
        <v>16966667</v>
      </c>
      <c r="AO294" s="37">
        <f t="shared" si="2839"/>
        <v>0</v>
      </c>
      <c r="AP294" s="37">
        <f t="shared" si="2839"/>
        <v>0</v>
      </c>
      <c r="AQ294" s="37">
        <f t="shared" si="2839"/>
        <v>0</v>
      </c>
      <c r="AR294" s="37">
        <f t="shared" si="2839"/>
        <v>0</v>
      </c>
      <c r="AS294" s="37">
        <f t="shared" si="2839"/>
        <v>0</v>
      </c>
      <c r="AT294" s="37">
        <f t="shared" si="2839"/>
        <v>0</v>
      </c>
      <c r="AU294" s="37">
        <f t="shared" si="2839"/>
        <v>0</v>
      </c>
      <c r="AV294" s="37">
        <f t="shared" si="2839"/>
        <v>0</v>
      </c>
      <c r="AW294" s="37">
        <f t="shared" si="2839"/>
        <v>0</v>
      </c>
      <c r="AX294" s="37">
        <f t="shared" si="2839"/>
        <v>0</v>
      </c>
      <c r="AY294" s="37">
        <f t="shared" si="2839"/>
        <v>0</v>
      </c>
      <c r="AZ294" s="37">
        <f t="shared" si="2839"/>
        <v>0</v>
      </c>
      <c r="BA294" s="37">
        <f t="shared" si="2839"/>
        <v>0</v>
      </c>
      <c r="BB294" s="37">
        <f t="shared" si="2839"/>
        <v>0</v>
      </c>
      <c r="BC294" s="37">
        <f t="shared" si="2839"/>
        <v>0</v>
      </c>
      <c r="BD294" s="37">
        <f t="shared" si="2839"/>
        <v>0</v>
      </c>
      <c r="BE294" s="37">
        <f t="shared" si="2839"/>
        <v>0</v>
      </c>
      <c r="BF294" s="37">
        <f t="shared" si="2839"/>
        <v>0</v>
      </c>
      <c r="BG294" s="37">
        <f t="shared" si="2839"/>
        <v>0</v>
      </c>
      <c r="BH294" s="37">
        <f t="shared" si="2839"/>
        <v>0</v>
      </c>
      <c r="BI294" s="37">
        <f t="shared" si="2839"/>
        <v>0</v>
      </c>
      <c r="BJ294" s="37">
        <f t="shared" si="2839"/>
        <v>0</v>
      </c>
      <c r="BK294" s="37">
        <f t="shared" si="2839"/>
        <v>0</v>
      </c>
      <c r="BL294" s="37">
        <f t="shared" si="2839"/>
        <v>0</v>
      </c>
      <c r="BM294" s="37">
        <f t="shared" si="2839"/>
        <v>3265382763</v>
      </c>
      <c r="BN294" s="37">
        <f t="shared" si="2839"/>
        <v>3287557575</v>
      </c>
      <c r="BO294" s="37">
        <f t="shared" si="2839"/>
        <v>2648492174</v>
      </c>
      <c r="BP294" s="37">
        <f t="shared" si="2839"/>
        <v>2648492174</v>
      </c>
      <c r="BQ294" s="37">
        <f t="shared" si="2839"/>
        <v>0</v>
      </c>
      <c r="BR294" s="37">
        <f t="shared" si="2839"/>
        <v>0</v>
      </c>
      <c r="BS294" s="37">
        <f t="shared" si="2839"/>
        <v>0</v>
      </c>
      <c r="BT294" s="37">
        <f t="shared" si="2839"/>
        <v>0</v>
      </c>
      <c r="BU294" s="37">
        <f t="shared" si="2839"/>
        <v>2537920000</v>
      </c>
      <c r="BV294" s="37">
        <f t="shared" si="2839"/>
        <v>1347273806</v>
      </c>
      <c r="BW294" s="37">
        <f t="shared" si="2839"/>
        <v>1332273806</v>
      </c>
      <c r="BX294" s="37">
        <f t="shared" si="2839"/>
        <v>1332273806</v>
      </c>
      <c r="BY294" s="37">
        <f t="shared" si="2839"/>
        <v>0</v>
      </c>
      <c r="BZ294" s="37">
        <f t="shared" si="2839"/>
        <v>20000000</v>
      </c>
      <c r="CA294" s="37">
        <f t="shared" si="2839"/>
        <v>2878727976.29</v>
      </c>
      <c r="CB294" s="37">
        <f t="shared" si="2839"/>
        <v>2726323679.9899998</v>
      </c>
      <c r="CC294" s="37">
        <f t="shared" si="2839"/>
        <v>2726321329.9899998</v>
      </c>
      <c r="CD294" s="37">
        <f t="shared" si="2839"/>
        <v>0</v>
      </c>
      <c r="CE294" s="37">
        <f t="shared" si="2839"/>
        <v>0</v>
      </c>
      <c r="CF294" s="37">
        <f t="shared" si="2839"/>
        <v>0</v>
      </c>
      <c r="CG294" s="37">
        <f t="shared" si="2839"/>
        <v>0</v>
      </c>
      <c r="CH294" s="37">
        <f t="shared" si="2839"/>
        <v>0</v>
      </c>
      <c r="CI294" s="37">
        <f t="shared" si="2839"/>
        <v>0</v>
      </c>
      <c r="CJ294" s="37">
        <f t="shared" si="2839"/>
        <v>0</v>
      </c>
      <c r="CK294" s="37">
        <f t="shared" si="2839"/>
        <v>0</v>
      </c>
      <c r="CL294" s="37">
        <f t="shared" si="2839"/>
        <v>0</v>
      </c>
      <c r="CM294" s="37">
        <f t="shared" si="2839"/>
        <v>0</v>
      </c>
      <c r="CN294" s="37">
        <f t="shared" si="2839"/>
        <v>0</v>
      </c>
      <c r="CO294" s="37">
        <f t="shared" ref="CO294:EV294" si="2840">CO295</f>
        <v>0</v>
      </c>
      <c r="CP294" s="37">
        <f t="shared" si="2840"/>
        <v>0</v>
      </c>
      <c r="CQ294" s="37">
        <f t="shared" si="2840"/>
        <v>0</v>
      </c>
      <c r="CR294" s="37">
        <f t="shared" si="2840"/>
        <v>0</v>
      </c>
      <c r="CS294" s="37">
        <f t="shared" si="2840"/>
        <v>0</v>
      </c>
      <c r="CT294" s="37">
        <f t="shared" si="2840"/>
        <v>0</v>
      </c>
      <c r="CU294" s="37">
        <f t="shared" si="2840"/>
        <v>0</v>
      </c>
      <c r="CV294" s="37">
        <f t="shared" si="2840"/>
        <v>0</v>
      </c>
      <c r="CW294" s="37">
        <f t="shared" si="2840"/>
        <v>0</v>
      </c>
      <c r="CX294" s="37">
        <f t="shared" si="2840"/>
        <v>0</v>
      </c>
      <c r="CY294" s="37">
        <f t="shared" si="2840"/>
        <v>0</v>
      </c>
      <c r="CZ294" s="37">
        <f t="shared" si="2840"/>
        <v>0</v>
      </c>
      <c r="DA294" s="37">
        <f t="shared" si="2840"/>
        <v>0</v>
      </c>
      <c r="DB294" s="37">
        <f t="shared" si="2840"/>
        <v>0</v>
      </c>
      <c r="DC294" s="37">
        <f t="shared" si="2840"/>
        <v>0</v>
      </c>
      <c r="DD294" s="37">
        <f t="shared" si="2840"/>
        <v>0</v>
      </c>
      <c r="DE294" s="37">
        <f t="shared" si="2840"/>
        <v>2557920000</v>
      </c>
      <c r="DF294" s="37">
        <f t="shared" si="2840"/>
        <v>4226001782.29</v>
      </c>
      <c r="DG294" s="37">
        <f t="shared" si="2840"/>
        <v>4058597485.9899998</v>
      </c>
      <c r="DH294" s="37">
        <f t="shared" si="2840"/>
        <v>4058595135.9899998</v>
      </c>
      <c r="DI294" s="37">
        <f t="shared" si="2840"/>
        <v>0</v>
      </c>
      <c r="DJ294" s="37">
        <f t="shared" si="2840"/>
        <v>0</v>
      </c>
      <c r="DK294" s="37">
        <f t="shared" si="2840"/>
        <v>0</v>
      </c>
      <c r="DL294" s="37">
        <f t="shared" si="2840"/>
        <v>0</v>
      </c>
      <c r="DM294" s="37">
        <f t="shared" si="2840"/>
        <v>0</v>
      </c>
      <c r="DN294" s="37">
        <f t="shared" si="2840"/>
        <v>2614057600</v>
      </c>
      <c r="DO294" s="37">
        <f t="shared" si="2840"/>
        <v>290629092</v>
      </c>
      <c r="DP294" s="37">
        <f t="shared" si="2840"/>
        <v>290629092</v>
      </c>
      <c r="DQ294" s="37">
        <f t="shared" si="2840"/>
        <v>290629092</v>
      </c>
      <c r="DR294" s="37">
        <f t="shared" si="2840"/>
        <v>0</v>
      </c>
      <c r="DS294" s="37">
        <f t="shared" si="2840"/>
        <v>20000000</v>
      </c>
      <c r="DT294" s="37">
        <f t="shared" si="2840"/>
        <v>3740581586</v>
      </c>
      <c r="DU294" s="37">
        <f t="shared" si="2840"/>
        <v>3587080652</v>
      </c>
      <c r="DV294" s="37">
        <f t="shared" si="2840"/>
        <v>3587080652</v>
      </c>
      <c r="DW294" s="37">
        <f t="shared" si="2840"/>
        <v>0</v>
      </c>
      <c r="DX294" s="37">
        <f t="shared" si="2840"/>
        <v>0</v>
      </c>
      <c r="DY294" s="37">
        <f t="shared" si="2840"/>
        <v>0</v>
      </c>
      <c r="DZ294" s="37">
        <f t="shared" si="2840"/>
        <v>0</v>
      </c>
      <c r="EA294" s="37">
        <f t="shared" si="2840"/>
        <v>0</v>
      </c>
      <c r="EB294" s="37">
        <f t="shared" si="2840"/>
        <v>0</v>
      </c>
      <c r="EC294" s="37">
        <f t="shared" si="2840"/>
        <v>0</v>
      </c>
      <c r="ED294" s="37">
        <f t="shared" si="2840"/>
        <v>0</v>
      </c>
      <c r="EE294" s="37">
        <f t="shared" si="2840"/>
        <v>0</v>
      </c>
      <c r="EF294" s="37">
        <f t="shared" si="2840"/>
        <v>0</v>
      </c>
      <c r="EG294" s="37">
        <f t="shared" si="2840"/>
        <v>0</v>
      </c>
      <c r="EH294" s="37">
        <f t="shared" si="2840"/>
        <v>0</v>
      </c>
      <c r="EI294" s="37">
        <f t="shared" si="2840"/>
        <v>0</v>
      </c>
      <c r="EJ294" s="37">
        <f t="shared" si="2840"/>
        <v>0</v>
      </c>
      <c r="EK294" s="37">
        <f t="shared" si="2840"/>
        <v>0</v>
      </c>
      <c r="EL294" s="37">
        <f t="shared" si="2840"/>
        <v>0</v>
      </c>
      <c r="EM294" s="37">
        <f t="shared" si="2840"/>
        <v>0</v>
      </c>
      <c r="EN294" s="37">
        <f t="shared" si="2840"/>
        <v>0</v>
      </c>
      <c r="EO294" s="37">
        <f t="shared" si="2840"/>
        <v>0</v>
      </c>
      <c r="EP294" s="37">
        <f t="shared" si="2840"/>
        <v>0</v>
      </c>
      <c r="EQ294" s="37">
        <f t="shared" si="2840"/>
        <v>0</v>
      </c>
      <c r="ER294" s="37">
        <f t="shared" si="2840"/>
        <v>0</v>
      </c>
      <c r="ES294" s="37">
        <f t="shared" si="2840"/>
        <v>0</v>
      </c>
      <c r="ET294" s="37">
        <f t="shared" si="2840"/>
        <v>0</v>
      </c>
      <c r="EU294" s="37">
        <f t="shared" si="2840"/>
        <v>0</v>
      </c>
      <c r="EV294" s="37">
        <f t="shared" si="2840"/>
        <v>0</v>
      </c>
      <c r="EW294" s="37">
        <f t="shared" ref="EW294" si="2841">EW295</f>
        <v>2634057600</v>
      </c>
      <c r="EX294" s="37">
        <f t="shared" ref="EX294:IW294" si="2842">EX295</f>
        <v>4031210678</v>
      </c>
      <c r="EY294" s="37">
        <f t="shared" si="2842"/>
        <v>3877709744</v>
      </c>
      <c r="EZ294" s="37">
        <f t="shared" si="2842"/>
        <v>3877709744</v>
      </c>
      <c r="FA294" s="37">
        <f t="shared" si="2842"/>
        <v>0</v>
      </c>
      <c r="FB294" s="37">
        <f t="shared" si="2842"/>
        <v>0</v>
      </c>
      <c r="FC294" s="37">
        <f t="shared" si="2842"/>
        <v>0</v>
      </c>
      <c r="FD294" s="37">
        <f t="shared" si="2842"/>
        <v>0</v>
      </c>
      <c r="FE294" s="37">
        <f t="shared" si="2842"/>
        <v>0</v>
      </c>
      <c r="FF294" s="37">
        <f t="shared" si="2842"/>
        <v>0</v>
      </c>
      <c r="FG294" s="37">
        <f t="shared" si="2842"/>
        <v>2692479328</v>
      </c>
      <c r="FH294" s="37">
        <f t="shared" si="2842"/>
        <v>186956629</v>
      </c>
      <c r="FI294" s="37">
        <f t="shared" si="2842"/>
        <v>186956629</v>
      </c>
      <c r="FJ294" s="37">
        <f t="shared" si="2842"/>
        <v>186956629</v>
      </c>
      <c r="FK294" s="37">
        <f t="shared" si="2842"/>
        <v>0</v>
      </c>
      <c r="FL294" s="37">
        <f t="shared" si="2842"/>
        <v>20000000</v>
      </c>
      <c r="FM294" s="37">
        <f t="shared" si="2842"/>
        <v>3410449314</v>
      </c>
      <c r="FN294" s="37">
        <f t="shared" si="2842"/>
        <v>2565196490</v>
      </c>
      <c r="FO294" s="37">
        <f t="shared" si="2842"/>
        <v>2565196490</v>
      </c>
      <c r="FP294" s="37">
        <f t="shared" si="2842"/>
        <v>0</v>
      </c>
      <c r="FQ294" s="37">
        <f t="shared" si="2842"/>
        <v>0</v>
      </c>
      <c r="FR294" s="37">
        <f t="shared" si="2842"/>
        <v>0</v>
      </c>
      <c r="FS294" s="37">
        <f t="shared" si="2842"/>
        <v>0</v>
      </c>
      <c r="FT294" s="37">
        <f t="shared" si="2842"/>
        <v>0</v>
      </c>
      <c r="FU294" s="37">
        <f t="shared" si="2842"/>
        <v>0</v>
      </c>
      <c r="FV294" s="37">
        <f t="shared" si="2842"/>
        <v>0</v>
      </c>
      <c r="FW294" s="37">
        <f t="shared" si="2842"/>
        <v>0</v>
      </c>
      <c r="FX294" s="37">
        <f t="shared" si="2842"/>
        <v>0</v>
      </c>
      <c r="FY294" s="37">
        <f t="shared" si="2842"/>
        <v>0</v>
      </c>
      <c r="FZ294" s="37">
        <f t="shared" si="2842"/>
        <v>0</v>
      </c>
      <c r="GA294" s="37">
        <f t="shared" si="2842"/>
        <v>0</v>
      </c>
      <c r="GB294" s="37">
        <f t="shared" si="2842"/>
        <v>0</v>
      </c>
      <c r="GC294" s="37">
        <f t="shared" si="2842"/>
        <v>0</v>
      </c>
      <c r="GD294" s="37">
        <f t="shared" si="2842"/>
        <v>0</v>
      </c>
      <c r="GE294" s="37">
        <f t="shared" si="2842"/>
        <v>0</v>
      </c>
      <c r="GF294" s="37">
        <f t="shared" si="2842"/>
        <v>0</v>
      </c>
      <c r="GG294" s="37">
        <f t="shared" si="2842"/>
        <v>0</v>
      </c>
      <c r="GH294" s="37">
        <f t="shared" si="2842"/>
        <v>0</v>
      </c>
      <c r="GI294" s="37">
        <f t="shared" si="2842"/>
        <v>0</v>
      </c>
      <c r="GJ294" s="37">
        <f t="shared" si="2842"/>
        <v>0</v>
      </c>
      <c r="GK294" s="37">
        <f t="shared" si="2842"/>
        <v>0</v>
      </c>
      <c r="GL294" s="37">
        <f t="shared" si="2842"/>
        <v>0</v>
      </c>
      <c r="GM294" s="37">
        <f t="shared" si="2842"/>
        <v>0</v>
      </c>
      <c r="GN294" s="37">
        <f t="shared" si="2842"/>
        <v>0</v>
      </c>
      <c r="GO294" s="37">
        <f t="shared" si="2842"/>
        <v>0</v>
      </c>
      <c r="GP294" s="37">
        <f t="shared" si="2842"/>
        <v>0</v>
      </c>
      <c r="GQ294" s="37">
        <f t="shared" si="2842"/>
        <v>0</v>
      </c>
      <c r="GR294" s="37">
        <f t="shared" si="2842"/>
        <v>0</v>
      </c>
      <c r="GS294" s="37">
        <f t="shared" si="2842"/>
        <v>0</v>
      </c>
      <c r="GT294" s="37">
        <f t="shared" si="2842"/>
        <v>0</v>
      </c>
      <c r="GU294" s="37">
        <f t="shared" si="2842"/>
        <v>2712479328</v>
      </c>
      <c r="GV294" s="37">
        <f t="shared" si="2842"/>
        <v>3597405943</v>
      </c>
      <c r="GW294" s="37">
        <f t="shared" si="2842"/>
        <v>2752153119</v>
      </c>
      <c r="GX294" s="37">
        <f t="shared" si="2842"/>
        <v>2752153119</v>
      </c>
      <c r="GY294" s="961">
        <f t="shared" si="2842"/>
        <v>0</v>
      </c>
      <c r="GZ294" s="37">
        <f t="shared" si="2842"/>
        <v>0</v>
      </c>
      <c r="HA294" s="37">
        <f t="shared" si="2842"/>
        <v>0</v>
      </c>
      <c r="HB294" s="37">
        <f t="shared" si="2842"/>
        <v>0</v>
      </c>
      <c r="HC294" s="37">
        <f t="shared" si="2842"/>
        <v>0</v>
      </c>
      <c r="HD294" s="37">
        <f t="shared" si="2842"/>
        <v>0</v>
      </c>
      <c r="HE294" s="37">
        <f t="shared" si="2842"/>
        <v>11089839691</v>
      </c>
      <c r="HF294" s="37">
        <f t="shared" si="2842"/>
        <v>5072417102</v>
      </c>
      <c r="HG294" s="37">
        <f t="shared" si="2842"/>
        <v>4441385034</v>
      </c>
      <c r="HH294" s="37">
        <f t="shared" si="2842"/>
        <v>4441385034</v>
      </c>
      <c r="HI294" s="37">
        <f t="shared" si="2842"/>
        <v>0</v>
      </c>
      <c r="HJ294" s="37">
        <f t="shared" si="2842"/>
        <v>80000000</v>
      </c>
      <c r="HK294" s="37">
        <f t="shared" si="2842"/>
        <v>10069758876.289999</v>
      </c>
      <c r="HL294" s="37">
        <f t="shared" si="2842"/>
        <v>8895567488.9899998</v>
      </c>
      <c r="HM294" s="37">
        <f t="shared" si="2842"/>
        <v>8895565138.9899998</v>
      </c>
      <c r="HN294" s="37">
        <f t="shared" si="2842"/>
        <v>0</v>
      </c>
      <c r="HO294" s="37">
        <f t="shared" si="2842"/>
        <v>0</v>
      </c>
      <c r="HP294" s="37">
        <f t="shared" si="2842"/>
        <v>0</v>
      </c>
      <c r="HQ294" s="37">
        <f t="shared" si="2842"/>
        <v>0</v>
      </c>
      <c r="HR294" s="37">
        <f t="shared" si="2842"/>
        <v>0</v>
      </c>
      <c r="HS294" s="37">
        <f t="shared" si="2842"/>
        <v>0</v>
      </c>
      <c r="HT294" s="37">
        <f t="shared" si="2842"/>
        <v>0</v>
      </c>
      <c r="HU294" s="37">
        <f t="shared" si="2842"/>
        <v>0</v>
      </c>
      <c r="HV294" s="37">
        <f t="shared" si="2842"/>
        <v>0</v>
      </c>
      <c r="HW294" s="37">
        <f t="shared" si="2842"/>
        <v>0</v>
      </c>
      <c r="HX294" s="37">
        <f t="shared" si="2842"/>
        <v>0</v>
      </c>
      <c r="HY294" s="37">
        <f t="shared" si="2842"/>
        <v>0</v>
      </c>
      <c r="HZ294" s="37">
        <f t="shared" si="2842"/>
        <v>0</v>
      </c>
      <c r="IA294" s="37">
        <f t="shared" si="2842"/>
        <v>0</v>
      </c>
      <c r="IB294" s="37">
        <f t="shared" si="2842"/>
        <v>0</v>
      </c>
      <c r="IC294" s="37">
        <f t="shared" si="2842"/>
        <v>0</v>
      </c>
      <c r="ID294" s="37">
        <f t="shared" si="2842"/>
        <v>0</v>
      </c>
      <c r="IE294" s="37">
        <f t="shared" si="2842"/>
        <v>0</v>
      </c>
      <c r="IF294" s="37">
        <f t="shared" si="2842"/>
        <v>0</v>
      </c>
      <c r="IG294" s="37">
        <f t="shared" si="2842"/>
        <v>0</v>
      </c>
      <c r="IH294" s="37">
        <f t="shared" si="2842"/>
        <v>0</v>
      </c>
      <c r="II294" s="37">
        <f t="shared" si="2842"/>
        <v>0</v>
      </c>
      <c r="IJ294" s="37">
        <f t="shared" si="2842"/>
        <v>0</v>
      </c>
      <c r="IK294" s="37">
        <f t="shared" si="2842"/>
        <v>0</v>
      </c>
      <c r="IL294" s="37">
        <f t="shared" si="2842"/>
        <v>0</v>
      </c>
      <c r="IM294" s="37">
        <f t="shared" si="2842"/>
        <v>0</v>
      </c>
      <c r="IN294" s="37">
        <f t="shared" si="2842"/>
        <v>0</v>
      </c>
      <c r="IO294" s="37">
        <f t="shared" si="2842"/>
        <v>0</v>
      </c>
      <c r="IP294" s="37">
        <f t="shared" si="2842"/>
        <v>0</v>
      </c>
      <c r="IQ294" s="37">
        <f t="shared" si="2842"/>
        <v>0</v>
      </c>
      <c r="IR294" s="37">
        <f t="shared" si="2842"/>
        <v>0</v>
      </c>
      <c r="IS294" s="37">
        <f t="shared" si="2842"/>
        <v>11169839691</v>
      </c>
      <c r="IT294" s="37">
        <f t="shared" si="2842"/>
        <v>15142175978.289999</v>
      </c>
      <c r="IU294" s="37">
        <f t="shared" si="2842"/>
        <v>13336952522.99</v>
      </c>
      <c r="IV294" s="37">
        <f t="shared" si="2842"/>
        <v>13336950172.99</v>
      </c>
      <c r="IW294" s="37">
        <f t="shared" si="2842"/>
        <v>0</v>
      </c>
    </row>
    <row r="295" spans="1:257" ht="24.75" customHeight="1" x14ac:dyDescent="0.2">
      <c r="A295" s="346"/>
      <c r="B295" s="343"/>
      <c r="C295" s="252">
        <v>67</v>
      </c>
      <c r="D295" s="253" t="s">
        <v>692</v>
      </c>
      <c r="E295" s="256"/>
      <c r="F295" s="256"/>
      <c r="G295" s="252"/>
      <c r="H295" s="252"/>
      <c r="I295" s="252"/>
      <c r="J295" s="252"/>
      <c r="K295" s="252"/>
      <c r="L295" s="252"/>
      <c r="M295" s="252"/>
      <c r="N295" s="252"/>
      <c r="O295" s="252"/>
      <c r="P295" s="252"/>
      <c r="Q295" s="252"/>
      <c r="R295" s="252"/>
      <c r="S295" s="252"/>
      <c r="T295" s="252"/>
      <c r="U295" s="252"/>
      <c r="V295" s="252"/>
      <c r="W295" s="252"/>
      <c r="X295" s="252"/>
      <c r="Y295" s="749"/>
      <c r="Z295" s="252"/>
      <c r="AA295" s="252"/>
      <c r="AB295" s="252"/>
      <c r="AC295" s="38">
        <f t="shared" ref="AC295:BL295" si="2843">SUM(AC296:AC299)</f>
        <v>0</v>
      </c>
      <c r="AD295" s="38">
        <f t="shared" si="2843"/>
        <v>0</v>
      </c>
      <c r="AE295" s="38">
        <f t="shared" si="2843"/>
        <v>0</v>
      </c>
      <c r="AF295" s="38">
        <f t="shared" si="2843"/>
        <v>0</v>
      </c>
      <c r="AG295" s="38">
        <f t="shared" si="2843"/>
        <v>3245382763</v>
      </c>
      <c r="AH295" s="38">
        <f t="shared" si="2843"/>
        <v>3247557575</v>
      </c>
      <c r="AI295" s="38">
        <f t="shared" si="2843"/>
        <v>2631525507</v>
      </c>
      <c r="AJ295" s="38">
        <f t="shared" si="2843"/>
        <v>2631525507</v>
      </c>
      <c r="AK295" s="38">
        <f t="shared" si="2843"/>
        <v>20000000</v>
      </c>
      <c r="AL295" s="38">
        <f t="shared" si="2843"/>
        <v>40000000</v>
      </c>
      <c r="AM295" s="38">
        <f t="shared" si="2843"/>
        <v>16966667</v>
      </c>
      <c r="AN295" s="38">
        <f t="shared" si="2843"/>
        <v>16966667</v>
      </c>
      <c r="AO295" s="38">
        <f t="shared" si="2843"/>
        <v>0</v>
      </c>
      <c r="AP295" s="38">
        <f t="shared" si="2843"/>
        <v>0</v>
      </c>
      <c r="AQ295" s="38">
        <f t="shared" si="2843"/>
        <v>0</v>
      </c>
      <c r="AR295" s="38">
        <f t="shared" si="2843"/>
        <v>0</v>
      </c>
      <c r="AS295" s="38">
        <f t="shared" si="2843"/>
        <v>0</v>
      </c>
      <c r="AT295" s="38">
        <f t="shared" si="2843"/>
        <v>0</v>
      </c>
      <c r="AU295" s="38">
        <f t="shared" si="2843"/>
        <v>0</v>
      </c>
      <c r="AV295" s="38">
        <f t="shared" si="2843"/>
        <v>0</v>
      </c>
      <c r="AW295" s="38">
        <f t="shared" si="2843"/>
        <v>0</v>
      </c>
      <c r="AX295" s="38">
        <f t="shared" si="2843"/>
        <v>0</v>
      </c>
      <c r="AY295" s="38">
        <f t="shared" si="2843"/>
        <v>0</v>
      </c>
      <c r="AZ295" s="38">
        <f t="shared" si="2843"/>
        <v>0</v>
      </c>
      <c r="BA295" s="38">
        <f t="shared" si="2843"/>
        <v>0</v>
      </c>
      <c r="BB295" s="38">
        <f t="shared" si="2843"/>
        <v>0</v>
      </c>
      <c r="BC295" s="38">
        <f t="shared" si="2843"/>
        <v>0</v>
      </c>
      <c r="BD295" s="38">
        <f t="shared" si="2843"/>
        <v>0</v>
      </c>
      <c r="BE295" s="38">
        <f t="shared" si="2843"/>
        <v>0</v>
      </c>
      <c r="BF295" s="38">
        <f t="shared" si="2843"/>
        <v>0</v>
      </c>
      <c r="BG295" s="38">
        <f t="shared" si="2843"/>
        <v>0</v>
      </c>
      <c r="BH295" s="38">
        <f t="shared" si="2843"/>
        <v>0</v>
      </c>
      <c r="BI295" s="38">
        <f t="shared" si="2843"/>
        <v>0</v>
      </c>
      <c r="BJ295" s="38">
        <f t="shared" si="2843"/>
        <v>0</v>
      </c>
      <c r="BK295" s="38">
        <f t="shared" si="2843"/>
        <v>0</v>
      </c>
      <c r="BL295" s="38">
        <f t="shared" si="2843"/>
        <v>0</v>
      </c>
      <c r="BM295" s="38">
        <f t="shared" ref="BM295:DX295" si="2844">SUM(BM296:BM299)</f>
        <v>3265382763</v>
      </c>
      <c r="BN295" s="38">
        <f t="shared" si="2844"/>
        <v>3287557575</v>
      </c>
      <c r="BO295" s="38">
        <f t="shared" si="2844"/>
        <v>2648492174</v>
      </c>
      <c r="BP295" s="38">
        <f t="shared" si="2844"/>
        <v>2648492174</v>
      </c>
      <c r="BQ295" s="38">
        <f t="shared" si="2844"/>
        <v>0</v>
      </c>
      <c r="BR295" s="38">
        <f t="shared" si="2844"/>
        <v>0</v>
      </c>
      <c r="BS295" s="38">
        <f t="shared" si="2844"/>
        <v>0</v>
      </c>
      <c r="BT295" s="38">
        <f t="shared" si="2844"/>
        <v>0</v>
      </c>
      <c r="BU295" s="38">
        <f t="shared" si="2844"/>
        <v>2537920000</v>
      </c>
      <c r="BV295" s="38">
        <f t="shared" si="2844"/>
        <v>1347273806</v>
      </c>
      <c r="BW295" s="38">
        <f t="shared" si="2844"/>
        <v>1332273806</v>
      </c>
      <c r="BX295" s="38">
        <f t="shared" si="2844"/>
        <v>1332273806</v>
      </c>
      <c r="BY295" s="38">
        <f t="shared" si="2844"/>
        <v>0</v>
      </c>
      <c r="BZ295" s="38">
        <f t="shared" si="2844"/>
        <v>20000000</v>
      </c>
      <c r="CA295" s="38">
        <f t="shared" si="2844"/>
        <v>2878727976.29</v>
      </c>
      <c r="CB295" s="38">
        <f t="shared" si="2844"/>
        <v>2726323679.9899998</v>
      </c>
      <c r="CC295" s="38">
        <f t="shared" si="2844"/>
        <v>2726321329.9899998</v>
      </c>
      <c r="CD295" s="38">
        <f t="shared" si="2844"/>
        <v>0</v>
      </c>
      <c r="CE295" s="38">
        <f t="shared" si="2844"/>
        <v>0</v>
      </c>
      <c r="CF295" s="38">
        <f t="shared" si="2844"/>
        <v>0</v>
      </c>
      <c r="CG295" s="38">
        <f t="shared" si="2844"/>
        <v>0</v>
      </c>
      <c r="CH295" s="38">
        <f t="shared" si="2844"/>
        <v>0</v>
      </c>
      <c r="CI295" s="38">
        <f t="shared" si="2844"/>
        <v>0</v>
      </c>
      <c r="CJ295" s="38">
        <f t="shared" si="2844"/>
        <v>0</v>
      </c>
      <c r="CK295" s="38">
        <f t="shared" si="2844"/>
        <v>0</v>
      </c>
      <c r="CL295" s="38">
        <f t="shared" si="2844"/>
        <v>0</v>
      </c>
      <c r="CM295" s="38">
        <f t="shared" si="2844"/>
        <v>0</v>
      </c>
      <c r="CN295" s="38">
        <f t="shared" si="2844"/>
        <v>0</v>
      </c>
      <c r="CO295" s="38">
        <f t="shared" si="2844"/>
        <v>0</v>
      </c>
      <c r="CP295" s="38">
        <f t="shared" si="2844"/>
        <v>0</v>
      </c>
      <c r="CQ295" s="38">
        <f t="shared" si="2844"/>
        <v>0</v>
      </c>
      <c r="CR295" s="38">
        <f t="shared" si="2844"/>
        <v>0</v>
      </c>
      <c r="CS295" s="38">
        <f t="shared" si="2844"/>
        <v>0</v>
      </c>
      <c r="CT295" s="38">
        <f t="shared" si="2844"/>
        <v>0</v>
      </c>
      <c r="CU295" s="38">
        <f t="shared" si="2844"/>
        <v>0</v>
      </c>
      <c r="CV295" s="38">
        <f t="shared" si="2844"/>
        <v>0</v>
      </c>
      <c r="CW295" s="38">
        <f t="shared" si="2844"/>
        <v>0</v>
      </c>
      <c r="CX295" s="38">
        <f t="shared" si="2844"/>
        <v>0</v>
      </c>
      <c r="CY295" s="38">
        <f t="shared" si="2844"/>
        <v>0</v>
      </c>
      <c r="CZ295" s="38">
        <f t="shared" si="2844"/>
        <v>0</v>
      </c>
      <c r="DA295" s="38">
        <f t="shared" si="2844"/>
        <v>0</v>
      </c>
      <c r="DB295" s="38">
        <f t="shared" si="2844"/>
        <v>0</v>
      </c>
      <c r="DC295" s="38">
        <f t="shared" si="2844"/>
        <v>0</v>
      </c>
      <c r="DD295" s="38">
        <f t="shared" si="2844"/>
        <v>0</v>
      </c>
      <c r="DE295" s="38">
        <f t="shared" si="2844"/>
        <v>2557920000</v>
      </c>
      <c r="DF295" s="38">
        <f t="shared" si="2844"/>
        <v>4226001782.29</v>
      </c>
      <c r="DG295" s="38">
        <f t="shared" si="2844"/>
        <v>4058597485.9899998</v>
      </c>
      <c r="DH295" s="38">
        <f t="shared" si="2844"/>
        <v>4058595135.9899998</v>
      </c>
      <c r="DI295" s="38">
        <f t="shared" si="2844"/>
        <v>0</v>
      </c>
      <c r="DJ295" s="38">
        <f t="shared" si="2844"/>
        <v>0</v>
      </c>
      <c r="DK295" s="38">
        <f t="shared" si="2844"/>
        <v>0</v>
      </c>
      <c r="DL295" s="38">
        <f t="shared" si="2844"/>
        <v>0</v>
      </c>
      <c r="DM295" s="38">
        <f t="shared" si="2844"/>
        <v>0</v>
      </c>
      <c r="DN295" s="38">
        <f t="shared" si="2844"/>
        <v>2614057600</v>
      </c>
      <c r="DO295" s="38">
        <f t="shared" si="2844"/>
        <v>290629092</v>
      </c>
      <c r="DP295" s="38">
        <f t="shared" si="2844"/>
        <v>290629092</v>
      </c>
      <c r="DQ295" s="38">
        <f t="shared" si="2844"/>
        <v>290629092</v>
      </c>
      <c r="DR295" s="38">
        <f t="shared" si="2844"/>
        <v>0</v>
      </c>
      <c r="DS295" s="38">
        <f t="shared" si="2844"/>
        <v>20000000</v>
      </c>
      <c r="DT295" s="38">
        <f t="shared" si="2844"/>
        <v>3740581586</v>
      </c>
      <c r="DU295" s="38">
        <f t="shared" si="2844"/>
        <v>3587080652</v>
      </c>
      <c r="DV295" s="38">
        <f t="shared" si="2844"/>
        <v>3587080652</v>
      </c>
      <c r="DW295" s="38">
        <f t="shared" si="2844"/>
        <v>0</v>
      </c>
      <c r="DX295" s="38">
        <f t="shared" si="2844"/>
        <v>0</v>
      </c>
      <c r="DY295" s="38">
        <f t="shared" ref="DY295:EW295" si="2845">SUM(DY296:DY299)</f>
        <v>0</v>
      </c>
      <c r="DZ295" s="38">
        <f t="shared" si="2845"/>
        <v>0</v>
      </c>
      <c r="EA295" s="38">
        <f t="shared" si="2845"/>
        <v>0</v>
      </c>
      <c r="EB295" s="38">
        <f t="shared" si="2845"/>
        <v>0</v>
      </c>
      <c r="EC295" s="38">
        <f t="shared" si="2845"/>
        <v>0</v>
      </c>
      <c r="ED295" s="38">
        <f t="shared" si="2845"/>
        <v>0</v>
      </c>
      <c r="EE295" s="38">
        <f t="shared" si="2845"/>
        <v>0</v>
      </c>
      <c r="EF295" s="38">
        <f t="shared" si="2845"/>
        <v>0</v>
      </c>
      <c r="EG295" s="38">
        <f t="shared" si="2845"/>
        <v>0</v>
      </c>
      <c r="EH295" s="38">
        <f t="shared" si="2845"/>
        <v>0</v>
      </c>
      <c r="EI295" s="38">
        <f t="shared" si="2845"/>
        <v>0</v>
      </c>
      <c r="EJ295" s="38">
        <f t="shared" si="2845"/>
        <v>0</v>
      </c>
      <c r="EK295" s="38">
        <f t="shared" si="2845"/>
        <v>0</v>
      </c>
      <c r="EL295" s="38">
        <f t="shared" si="2845"/>
        <v>0</v>
      </c>
      <c r="EM295" s="38">
        <f t="shared" si="2845"/>
        <v>0</v>
      </c>
      <c r="EN295" s="38">
        <f t="shared" si="2845"/>
        <v>0</v>
      </c>
      <c r="EO295" s="38">
        <f t="shared" si="2845"/>
        <v>0</v>
      </c>
      <c r="EP295" s="38">
        <f t="shared" si="2845"/>
        <v>0</v>
      </c>
      <c r="EQ295" s="38">
        <f t="shared" si="2845"/>
        <v>0</v>
      </c>
      <c r="ER295" s="38">
        <f t="shared" si="2845"/>
        <v>0</v>
      </c>
      <c r="ES295" s="38">
        <f t="shared" si="2845"/>
        <v>0</v>
      </c>
      <c r="ET295" s="38">
        <f t="shared" si="2845"/>
        <v>0</v>
      </c>
      <c r="EU295" s="38">
        <f t="shared" si="2845"/>
        <v>0</v>
      </c>
      <c r="EV295" s="38">
        <f t="shared" si="2845"/>
        <v>0</v>
      </c>
      <c r="EW295" s="38">
        <f t="shared" si="2845"/>
        <v>2634057600</v>
      </c>
      <c r="EX295" s="38">
        <f t="shared" ref="EX295:GY295" si="2846">SUM(EX296:EX299)</f>
        <v>4031210678</v>
      </c>
      <c r="EY295" s="38">
        <f t="shared" si="2846"/>
        <v>3877709744</v>
      </c>
      <c r="EZ295" s="38">
        <f t="shared" si="2846"/>
        <v>3877709744</v>
      </c>
      <c r="FA295" s="38">
        <f t="shared" si="2846"/>
        <v>0</v>
      </c>
      <c r="FB295" s="38">
        <f t="shared" si="2846"/>
        <v>0</v>
      </c>
      <c r="FC295" s="38">
        <f t="shared" si="2846"/>
        <v>0</v>
      </c>
      <c r="FD295" s="38">
        <f t="shared" si="2846"/>
        <v>0</v>
      </c>
      <c r="FE295" s="38">
        <f t="shared" si="2846"/>
        <v>0</v>
      </c>
      <c r="FF295" s="38">
        <f t="shared" si="2846"/>
        <v>0</v>
      </c>
      <c r="FG295" s="38">
        <f t="shared" si="2846"/>
        <v>2692479328</v>
      </c>
      <c r="FH295" s="38">
        <f t="shared" si="2846"/>
        <v>186956629</v>
      </c>
      <c r="FI295" s="38">
        <f t="shared" si="2846"/>
        <v>186956629</v>
      </c>
      <c r="FJ295" s="38">
        <f t="shared" si="2846"/>
        <v>186956629</v>
      </c>
      <c r="FK295" s="38">
        <f t="shared" si="2846"/>
        <v>0</v>
      </c>
      <c r="FL295" s="38">
        <f t="shared" si="2846"/>
        <v>20000000</v>
      </c>
      <c r="FM295" s="38">
        <f t="shared" si="2846"/>
        <v>3410449314</v>
      </c>
      <c r="FN295" s="38">
        <f t="shared" si="2846"/>
        <v>2565196490</v>
      </c>
      <c r="FO295" s="38">
        <f t="shared" si="2846"/>
        <v>2565196490</v>
      </c>
      <c r="FP295" s="38">
        <f t="shared" si="2846"/>
        <v>0</v>
      </c>
      <c r="FQ295" s="38">
        <f t="shared" si="2846"/>
        <v>0</v>
      </c>
      <c r="FR295" s="38">
        <f t="shared" si="2846"/>
        <v>0</v>
      </c>
      <c r="FS295" s="38">
        <f t="shared" si="2846"/>
        <v>0</v>
      </c>
      <c r="FT295" s="38">
        <f t="shared" si="2846"/>
        <v>0</v>
      </c>
      <c r="FU295" s="38">
        <f t="shared" si="2846"/>
        <v>0</v>
      </c>
      <c r="FV295" s="38">
        <f t="shared" si="2846"/>
        <v>0</v>
      </c>
      <c r="FW295" s="38">
        <f t="shared" si="2846"/>
        <v>0</v>
      </c>
      <c r="FX295" s="38">
        <f t="shared" si="2846"/>
        <v>0</v>
      </c>
      <c r="FY295" s="38">
        <f t="shared" si="2846"/>
        <v>0</v>
      </c>
      <c r="FZ295" s="38">
        <f t="shared" si="2846"/>
        <v>0</v>
      </c>
      <c r="GA295" s="38">
        <f t="shared" si="2846"/>
        <v>0</v>
      </c>
      <c r="GB295" s="38">
        <f t="shared" si="2846"/>
        <v>0</v>
      </c>
      <c r="GC295" s="38">
        <f t="shared" si="2846"/>
        <v>0</v>
      </c>
      <c r="GD295" s="38">
        <f t="shared" si="2846"/>
        <v>0</v>
      </c>
      <c r="GE295" s="38">
        <f t="shared" si="2846"/>
        <v>0</v>
      </c>
      <c r="GF295" s="38">
        <f t="shared" si="2846"/>
        <v>0</v>
      </c>
      <c r="GG295" s="38">
        <f t="shared" si="2846"/>
        <v>0</v>
      </c>
      <c r="GH295" s="38">
        <f t="shared" si="2846"/>
        <v>0</v>
      </c>
      <c r="GI295" s="38">
        <f t="shared" si="2846"/>
        <v>0</v>
      </c>
      <c r="GJ295" s="38">
        <f t="shared" si="2846"/>
        <v>0</v>
      </c>
      <c r="GK295" s="38">
        <f t="shared" si="2846"/>
        <v>0</v>
      </c>
      <c r="GL295" s="38">
        <f t="shared" si="2846"/>
        <v>0</v>
      </c>
      <c r="GM295" s="38">
        <f t="shared" si="2846"/>
        <v>0</v>
      </c>
      <c r="GN295" s="38">
        <f t="shared" si="2846"/>
        <v>0</v>
      </c>
      <c r="GO295" s="38">
        <f t="shared" si="2846"/>
        <v>0</v>
      </c>
      <c r="GP295" s="38">
        <f t="shared" si="2846"/>
        <v>0</v>
      </c>
      <c r="GQ295" s="38">
        <f t="shared" si="2846"/>
        <v>0</v>
      </c>
      <c r="GR295" s="38">
        <f t="shared" si="2846"/>
        <v>0</v>
      </c>
      <c r="GS295" s="38">
        <f t="shared" si="2846"/>
        <v>0</v>
      </c>
      <c r="GT295" s="38">
        <f t="shared" si="2846"/>
        <v>0</v>
      </c>
      <c r="GU295" s="38">
        <f t="shared" si="2846"/>
        <v>2712479328</v>
      </c>
      <c r="GV295" s="38">
        <f t="shared" si="2846"/>
        <v>3597405943</v>
      </c>
      <c r="GW295" s="38">
        <f t="shared" si="2846"/>
        <v>2752153119</v>
      </c>
      <c r="GX295" s="38">
        <f t="shared" si="2846"/>
        <v>2752153119</v>
      </c>
      <c r="GY295" s="724">
        <f t="shared" si="2846"/>
        <v>0</v>
      </c>
      <c r="GZ295" s="38">
        <f t="shared" ref="GZ295:IW295" si="2847">SUM(GZ296:GZ299)</f>
        <v>0</v>
      </c>
      <c r="HA295" s="38">
        <f t="shared" si="2847"/>
        <v>0</v>
      </c>
      <c r="HB295" s="38">
        <f t="shared" si="2847"/>
        <v>0</v>
      </c>
      <c r="HC295" s="38">
        <f t="shared" si="2847"/>
        <v>0</v>
      </c>
      <c r="HD295" s="38">
        <f t="shared" si="2847"/>
        <v>0</v>
      </c>
      <c r="HE295" s="38">
        <f t="shared" si="2847"/>
        <v>11089839691</v>
      </c>
      <c r="HF295" s="38">
        <f t="shared" si="2847"/>
        <v>5072417102</v>
      </c>
      <c r="HG295" s="38">
        <f t="shared" si="2847"/>
        <v>4441385034</v>
      </c>
      <c r="HH295" s="38">
        <f t="shared" si="2847"/>
        <v>4441385034</v>
      </c>
      <c r="HI295" s="38">
        <f t="shared" si="2847"/>
        <v>0</v>
      </c>
      <c r="HJ295" s="38">
        <f t="shared" si="2847"/>
        <v>80000000</v>
      </c>
      <c r="HK295" s="38">
        <f t="shared" si="2847"/>
        <v>10069758876.289999</v>
      </c>
      <c r="HL295" s="38">
        <f t="shared" si="2847"/>
        <v>8895567488.9899998</v>
      </c>
      <c r="HM295" s="38">
        <f t="shared" si="2847"/>
        <v>8895565138.9899998</v>
      </c>
      <c r="HN295" s="38">
        <f t="shared" si="2847"/>
        <v>0</v>
      </c>
      <c r="HO295" s="38">
        <f t="shared" si="2847"/>
        <v>0</v>
      </c>
      <c r="HP295" s="38">
        <f t="shared" si="2847"/>
        <v>0</v>
      </c>
      <c r="HQ295" s="38">
        <f t="shared" si="2847"/>
        <v>0</v>
      </c>
      <c r="HR295" s="38">
        <f t="shared" si="2847"/>
        <v>0</v>
      </c>
      <c r="HS295" s="38">
        <f t="shared" si="2847"/>
        <v>0</v>
      </c>
      <c r="HT295" s="38">
        <f t="shared" si="2847"/>
        <v>0</v>
      </c>
      <c r="HU295" s="38">
        <f t="shared" si="2847"/>
        <v>0</v>
      </c>
      <c r="HV295" s="38">
        <f t="shared" si="2847"/>
        <v>0</v>
      </c>
      <c r="HW295" s="38">
        <f t="shared" si="2847"/>
        <v>0</v>
      </c>
      <c r="HX295" s="38">
        <f t="shared" si="2847"/>
        <v>0</v>
      </c>
      <c r="HY295" s="38">
        <f t="shared" si="2847"/>
        <v>0</v>
      </c>
      <c r="HZ295" s="38">
        <f t="shared" si="2847"/>
        <v>0</v>
      </c>
      <c r="IA295" s="38">
        <f t="shared" si="2847"/>
        <v>0</v>
      </c>
      <c r="IB295" s="38">
        <f t="shared" si="2847"/>
        <v>0</v>
      </c>
      <c r="IC295" s="38">
        <f t="shared" si="2847"/>
        <v>0</v>
      </c>
      <c r="ID295" s="38">
        <f t="shared" si="2847"/>
        <v>0</v>
      </c>
      <c r="IE295" s="38">
        <f t="shared" si="2847"/>
        <v>0</v>
      </c>
      <c r="IF295" s="38">
        <f t="shared" si="2847"/>
        <v>0</v>
      </c>
      <c r="IG295" s="38">
        <f t="shared" si="2847"/>
        <v>0</v>
      </c>
      <c r="IH295" s="38">
        <f t="shared" si="2847"/>
        <v>0</v>
      </c>
      <c r="II295" s="38">
        <f t="shared" si="2847"/>
        <v>0</v>
      </c>
      <c r="IJ295" s="38">
        <f t="shared" si="2847"/>
        <v>0</v>
      </c>
      <c r="IK295" s="38">
        <f t="shared" si="2847"/>
        <v>0</v>
      </c>
      <c r="IL295" s="38">
        <f t="shared" si="2847"/>
        <v>0</v>
      </c>
      <c r="IM295" s="38">
        <f t="shared" si="2847"/>
        <v>0</v>
      </c>
      <c r="IN295" s="38">
        <f t="shared" si="2847"/>
        <v>0</v>
      </c>
      <c r="IO295" s="38">
        <f t="shared" si="2847"/>
        <v>0</v>
      </c>
      <c r="IP295" s="38">
        <f t="shared" si="2847"/>
        <v>0</v>
      </c>
      <c r="IQ295" s="38">
        <f t="shared" si="2847"/>
        <v>0</v>
      </c>
      <c r="IR295" s="38">
        <f t="shared" si="2847"/>
        <v>0</v>
      </c>
      <c r="IS295" s="38">
        <f t="shared" si="2847"/>
        <v>11169839691</v>
      </c>
      <c r="IT295" s="38">
        <f t="shared" si="2847"/>
        <v>15142175978.289999</v>
      </c>
      <c r="IU295" s="38">
        <f t="shared" si="2847"/>
        <v>13336952522.99</v>
      </c>
      <c r="IV295" s="38">
        <f t="shared" si="2847"/>
        <v>13336950172.99</v>
      </c>
      <c r="IW295" s="38">
        <f t="shared" si="2847"/>
        <v>0</v>
      </c>
    </row>
    <row r="296" spans="1:257" ht="69" customHeight="1" x14ac:dyDescent="0.2">
      <c r="A296" s="346"/>
      <c r="B296" s="346"/>
      <c r="C296" s="264">
        <v>35</v>
      </c>
      <c r="D296" s="287" t="s">
        <v>693</v>
      </c>
      <c r="E296" s="300" t="s">
        <v>694</v>
      </c>
      <c r="F296" s="300" t="s">
        <v>695</v>
      </c>
      <c r="G296" s="273">
        <v>198</v>
      </c>
      <c r="H296" s="854" t="s">
        <v>696</v>
      </c>
      <c r="I296" s="265" t="s">
        <v>697</v>
      </c>
      <c r="J296" s="270" t="s">
        <v>636</v>
      </c>
      <c r="K296" s="270">
        <v>14</v>
      </c>
      <c r="L296" s="271" t="s">
        <v>58</v>
      </c>
      <c r="M296" s="272">
        <v>1</v>
      </c>
      <c r="N296" s="272">
        <v>1</v>
      </c>
      <c r="O296" s="273">
        <v>1</v>
      </c>
      <c r="P296" s="634">
        <v>0.8</v>
      </c>
      <c r="Q296" s="558">
        <v>1</v>
      </c>
      <c r="R296" s="275"/>
      <c r="S296" s="277">
        <v>1</v>
      </c>
      <c r="T296" s="272">
        <v>1</v>
      </c>
      <c r="U296" s="272"/>
      <c r="V296" s="277">
        <v>0.8</v>
      </c>
      <c r="W296" s="272">
        <v>1</v>
      </c>
      <c r="X296" s="271"/>
      <c r="Y296" s="278">
        <v>0.95</v>
      </c>
      <c r="Z296" s="400">
        <f>BM296/$BM$295</f>
        <v>6.1248562424655638E-3</v>
      </c>
      <c r="AA296" s="273">
        <v>10</v>
      </c>
      <c r="AB296" s="270" t="s">
        <v>389</v>
      </c>
      <c r="AC296" s="49"/>
      <c r="AD296" s="48"/>
      <c r="AE296" s="48"/>
      <c r="AF296" s="48"/>
      <c r="AG296" s="49"/>
      <c r="AH296" s="48"/>
      <c r="AI296" s="48"/>
      <c r="AJ296" s="48"/>
      <c r="AK296" s="49">
        <f>20000000</f>
        <v>20000000</v>
      </c>
      <c r="AL296" s="42">
        <v>40000000</v>
      </c>
      <c r="AM296" s="41">
        <v>16966667</v>
      </c>
      <c r="AN296" s="41">
        <v>16966667</v>
      </c>
      <c r="AO296" s="49"/>
      <c r="AP296" s="48"/>
      <c r="AQ296" s="48"/>
      <c r="AR296" s="48"/>
      <c r="AS296" s="49"/>
      <c r="AT296" s="48"/>
      <c r="AU296" s="48"/>
      <c r="AV296" s="48"/>
      <c r="AW296" s="49"/>
      <c r="AX296" s="48"/>
      <c r="AY296" s="48"/>
      <c r="AZ296" s="48"/>
      <c r="BA296" s="49"/>
      <c r="BB296" s="48"/>
      <c r="BC296" s="48"/>
      <c r="BD296" s="48"/>
      <c r="BE296" s="49"/>
      <c r="BF296" s="48"/>
      <c r="BG296" s="48"/>
      <c r="BH296" s="48"/>
      <c r="BI296" s="49"/>
      <c r="BJ296" s="48"/>
      <c r="BK296" s="48"/>
      <c r="BL296" s="48"/>
      <c r="BM296" s="40">
        <f>+AC296+AG296+AK296+AO296+AS296+AW296+BA296+BE296+BI296</f>
        <v>20000000</v>
      </c>
      <c r="BN296" s="41">
        <f t="shared" ref="BN296:BP299" si="2848">AD296+AH296+AL296+AP296+AT296+AX296+BB296+BF296+BJ296</f>
        <v>40000000</v>
      </c>
      <c r="BO296" s="41">
        <f t="shared" si="2848"/>
        <v>16966667</v>
      </c>
      <c r="BP296" s="41">
        <f t="shared" si="2848"/>
        <v>16966667</v>
      </c>
      <c r="BQ296" s="87"/>
      <c r="BR296" s="87"/>
      <c r="BS296" s="87"/>
      <c r="BT296" s="87"/>
      <c r="BU296" s="87"/>
      <c r="BV296" s="87">
        <v>40000000</v>
      </c>
      <c r="BW296" s="87">
        <v>25000000</v>
      </c>
      <c r="BX296" s="87">
        <v>25000000</v>
      </c>
      <c r="BY296" s="87"/>
      <c r="BZ296" s="87">
        <v>10000000</v>
      </c>
      <c r="CA296" s="87">
        <v>70000000</v>
      </c>
      <c r="CB296" s="87">
        <v>69268000</v>
      </c>
      <c r="CC296" s="87">
        <v>69265650</v>
      </c>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2">
        <f t="shared" ref="DE296:DH299" si="2849">BQ296+BU296+BZ296+CE296+CI296+CM296+CQ296+CV296+DA296</f>
        <v>10000000</v>
      </c>
      <c r="DF296" s="102">
        <f t="shared" si="2849"/>
        <v>110000000</v>
      </c>
      <c r="DG296" s="102">
        <f t="shared" si="2849"/>
        <v>94268000</v>
      </c>
      <c r="DH296" s="102">
        <f t="shared" si="2849"/>
        <v>94265650</v>
      </c>
      <c r="DI296" s="102"/>
      <c r="DJ296" s="87"/>
      <c r="DK296" s="86"/>
      <c r="DL296" s="87"/>
      <c r="DM296" s="87"/>
      <c r="DN296" s="87"/>
      <c r="DO296" s="87"/>
      <c r="DP296" s="87"/>
      <c r="DQ296" s="87"/>
      <c r="DR296" s="87"/>
      <c r="DS296" s="87">
        <v>10000000</v>
      </c>
      <c r="DT296" s="86">
        <v>84480000</v>
      </c>
      <c r="DU296" s="87">
        <v>82492333</v>
      </c>
      <c r="DV296" s="87">
        <v>82492333</v>
      </c>
      <c r="DW296" s="87"/>
      <c r="DX296" s="87"/>
      <c r="DY296" s="87"/>
      <c r="DZ296" s="87"/>
      <c r="EA296" s="87"/>
      <c r="EB296" s="87"/>
      <c r="EC296" s="87"/>
      <c r="ED296" s="87"/>
      <c r="EE296" s="87"/>
      <c r="EF296" s="87"/>
      <c r="EG296" s="87"/>
      <c r="EH296" s="87"/>
      <c r="EI296" s="87"/>
      <c r="EJ296" s="87"/>
      <c r="EK296" s="87"/>
      <c r="EL296" s="87"/>
      <c r="EM296" s="87"/>
      <c r="EN296" s="87"/>
      <c r="EO296" s="87"/>
      <c r="EP296" s="87"/>
      <c r="EQ296" s="87"/>
      <c r="ER296" s="87"/>
      <c r="ES296" s="87"/>
      <c r="ET296" s="87"/>
      <c r="EU296" s="87"/>
      <c r="EV296" s="87"/>
      <c r="EW296" s="82">
        <f t="shared" ref="EW296:EX299" si="2850">DJ296+DN296+DS296+DX296+EB296+EF296+EJ296+EN296+ES296</f>
        <v>10000000</v>
      </c>
      <c r="EX296" s="89">
        <f t="shared" si="2850"/>
        <v>84480000</v>
      </c>
      <c r="EY296" s="90">
        <f t="shared" ref="EY296:EZ299" si="2851">DL296+DP296+DU296+DZ296+ED296+EH296+EL296+EP296+EU296</f>
        <v>82492333</v>
      </c>
      <c r="EZ296" s="90">
        <f t="shared" si="2851"/>
        <v>82492333</v>
      </c>
      <c r="FA296" s="173"/>
      <c r="FB296" s="87"/>
      <c r="FC296" s="88"/>
      <c r="FD296" s="88"/>
      <c r="FE296" s="88"/>
      <c r="FF296" s="133"/>
      <c r="FG296" s="87"/>
      <c r="FH296" s="87"/>
      <c r="FI296" s="87"/>
      <c r="FJ296" s="87"/>
      <c r="FK296" s="87"/>
      <c r="FL296" s="87">
        <v>10000000</v>
      </c>
      <c r="FM296" s="87">
        <v>43828198</v>
      </c>
      <c r="FN296" s="87">
        <v>39829050</v>
      </c>
      <c r="FO296" s="87">
        <v>39829050</v>
      </c>
      <c r="FP296" s="87"/>
      <c r="FQ296" s="87"/>
      <c r="FR296" s="87"/>
      <c r="FS296" s="87"/>
      <c r="FT296" s="87"/>
      <c r="FU296" s="87"/>
      <c r="FV296" s="87"/>
      <c r="FW296" s="87"/>
      <c r="FX296" s="87"/>
      <c r="FY296" s="87"/>
      <c r="FZ296" s="87"/>
      <c r="GA296" s="87"/>
      <c r="GB296" s="87"/>
      <c r="GC296" s="87"/>
      <c r="GD296" s="87"/>
      <c r="GE296" s="87"/>
      <c r="GF296" s="87"/>
      <c r="GG296" s="87"/>
      <c r="GH296" s="87"/>
      <c r="GI296" s="87"/>
      <c r="GJ296" s="87"/>
      <c r="GK296" s="87"/>
      <c r="GL296" s="87"/>
      <c r="GM296" s="87"/>
      <c r="GN296" s="87"/>
      <c r="GO296" s="87"/>
      <c r="GP296" s="87"/>
      <c r="GQ296" s="87"/>
      <c r="GR296" s="87"/>
      <c r="GS296" s="87"/>
      <c r="GT296" s="87"/>
      <c r="GU296" s="82">
        <f>FB296+FG296+FL296+FQ296+FV296+GA296+GF296+GK296+GP296</f>
        <v>10000000</v>
      </c>
      <c r="GV296" s="82">
        <f t="shared" ref="GV296:GY299" si="2852">GQ296+GL296+GG296+GB296+FW296+FR296+FM296+FH296+FC296</f>
        <v>43828198</v>
      </c>
      <c r="GW296" s="82">
        <f t="shared" si="2852"/>
        <v>39829050</v>
      </c>
      <c r="GX296" s="82">
        <f t="shared" si="2852"/>
        <v>39829050</v>
      </c>
      <c r="GY296" s="792">
        <f t="shared" si="2852"/>
        <v>0</v>
      </c>
      <c r="GZ296" s="792">
        <f t="shared" ref="GZ296:GZ299" si="2853">AC296+BQ296+DJ296+FB296</f>
        <v>0</v>
      </c>
      <c r="HA296" s="792">
        <f t="shared" ref="HA296:HA299" si="2854">AD296+BR296+DK296+FC296</f>
        <v>0</v>
      </c>
      <c r="HB296" s="792">
        <f t="shared" ref="HB296:HB299" si="2855">AE296+BS296+DL296+FD296</f>
        <v>0</v>
      </c>
      <c r="HC296" s="792">
        <f t="shared" ref="HC296:HC299" si="2856">AF296+BT296+DM296+FE296</f>
        <v>0</v>
      </c>
      <c r="HD296" s="792">
        <f t="shared" ref="HD296:HD299" si="2857">FF296</f>
        <v>0</v>
      </c>
      <c r="HE296" s="792">
        <f t="shared" ref="HE296:HE299" si="2858">AG296+BU296+DN296+FG296</f>
        <v>0</v>
      </c>
      <c r="HF296" s="792">
        <f t="shared" ref="HF296:HF299" si="2859">AH296+BV296+DO296+FH296</f>
        <v>40000000</v>
      </c>
      <c r="HG296" s="792">
        <f t="shared" ref="HG296:HG299" si="2860">AI296+BW296+DP296+FI296</f>
        <v>25000000</v>
      </c>
      <c r="HH296" s="792">
        <f t="shared" ref="HH296:HH299" si="2861">AJ296+BX296+DQ296+FJ296</f>
        <v>25000000</v>
      </c>
      <c r="HI296" s="792">
        <f t="shared" ref="HI296:HI299" si="2862">BY296+DR296+FK296</f>
        <v>0</v>
      </c>
      <c r="HJ296" s="792">
        <f t="shared" ref="HJ296:HJ299" si="2863">AK296+BZ296+DS296+FL296</f>
        <v>50000000</v>
      </c>
      <c r="HK296" s="792">
        <f t="shared" ref="HK296:HK299" si="2864">AL296+CA296+DT296+FM296</f>
        <v>238308198</v>
      </c>
      <c r="HL296" s="792">
        <f t="shared" ref="HL296:HL299" si="2865">AM296+CB296+DU296+FN296</f>
        <v>208556050</v>
      </c>
      <c r="HM296" s="792">
        <f t="shared" ref="HM296:HM299" si="2866">AN296+CC296+DV296+FO296</f>
        <v>208553700</v>
      </c>
      <c r="HN296" s="792">
        <f t="shared" ref="HN296:HN299" si="2867">CD296+DW296+FP296</f>
        <v>0</v>
      </c>
      <c r="HO296" s="792">
        <f t="shared" ref="HO296:HO299" si="2868">AO296+CE296+DX296+FQ296</f>
        <v>0</v>
      </c>
      <c r="HP296" s="792">
        <f t="shared" ref="HP296:HP299" si="2869">AP296+CF296+DY296+FR296</f>
        <v>0</v>
      </c>
      <c r="HQ296" s="792">
        <f t="shared" ref="HQ296:HQ299" si="2870">AQ296+CG296+DZ296+FS296</f>
        <v>0</v>
      </c>
      <c r="HR296" s="792">
        <f t="shared" ref="HR296:HR299" si="2871">AR296+CH296+EA296+FT296</f>
        <v>0</v>
      </c>
      <c r="HS296" s="792">
        <f t="shared" ref="HS296:HS299" si="2872">FU296</f>
        <v>0</v>
      </c>
      <c r="HT296" s="792">
        <f t="shared" ref="HT296:HT299" si="2873">AS296+CI296+EB296+FV296</f>
        <v>0</v>
      </c>
      <c r="HU296" s="792">
        <f t="shared" ref="HU296:HU299" si="2874">AT296+CJ296+EC296+FW296</f>
        <v>0</v>
      </c>
      <c r="HV296" s="792">
        <f t="shared" ref="HV296:HV299" si="2875">AU296+CK296+ED296+FX296</f>
        <v>0</v>
      </c>
      <c r="HW296" s="792">
        <f t="shared" ref="HW296:HW299" si="2876">AV296+CL296+EE296+FY296</f>
        <v>0</v>
      </c>
      <c r="HX296" s="792">
        <f t="shared" ref="HX296:HX299" si="2877">FZ296</f>
        <v>0</v>
      </c>
      <c r="HY296" s="792">
        <f t="shared" ref="HY296:HY299" si="2878">AW296+CM296+EF296+GA296</f>
        <v>0</v>
      </c>
      <c r="HZ296" s="792">
        <f t="shared" ref="HZ296:HZ299" si="2879">AX296+CN296+EG296+GB296</f>
        <v>0</v>
      </c>
      <c r="IA296" s="792">
        <f t="shared" ref="IA296:IA299" si="2880">AY296+CO296+EH296+GC296</f>
        <v>0</v>
      </c>
      <c r="IB296" s="792">
        <f t="shared" ref="IB296:IB299" si="2881">AZ296+CP296+EI296+GD296</f>
        <v>0</v>
      </c>
      <c r="IC296" s="792">
        <f t="shared" ref="IC296:IC299" si="2882">GE296</f>
        <v>0</v>
      </c>
      <c r="ID296" s="792">
        <f t="shared" ref="ID296:ID299" si="2883">BA296+CQ296+EJ296+GF296</f>
        <v>0</v>
      </c>
      <c r="IE296" s="792">
        <f t="shared" ref="IE296:IE299" si="2884">BB296+CR296+EK296+GG296</f>
        <v>0</v>
      </c>
      <c r="IF296" s="792">
        <f t="shared" ref="IF296:IF299" si="2885">BC296+CS296+EL296+GH296</f>
        <v>0</v>
      </c>
      <c r="IG296" s="792">
        <f t="shared" ref="IG296:IG299" si="2886">BD296+CT296+EM296+GI296</f>
        <v>0</v>
      </c>
      <c r="IH296" s="792">
        <f t="shared" ref="IH296:IH299" si="2887">CU296+GJ296</f>
        <v>0</v>
      </c>
      <c r="II296" s="792">
        <f t="shared" ref="II296:II299" si="2888">BE296+CV296+EN296+GK296</f>
        <v>0</v>
      </c>
      <c r="IJ296" s="792">
        <f t="shared" ref="IJ296:IJ299" si="2889">BF296+CW296+EO296+GL296</f>
        <v>0</v>
      </c>
      <c r="IK296" s="792">
        <f t="shared" ref="IK296:IK299" si="2890">BG296+CX296+EP296+GM296</f>
        <v>0</v>
      </c>
      <c r="IL296" s="792">
        <f t="shared" ref="IL296:IL299" si="2891">BH296+CY296+EQ296+GM296</f>
        <v>0</v>
      </c>
      <c r="IM296" s="792">
        <f t="shared" ref="IM296:IM299" si="2892">CZ296+ER296+GO296</f>
        <v>0</v>
      </c>
      <c r="IN296" s="792">
        <f t="shared" ref="IN296:IN299" si="2893">BI296+DA296+ES296+GP296</f>
        <v>0</v>
      </c>
      <c r="IO296" s="792"/>
      <c r="IP296" s="792"/>
      <c r="IQ296" s="792"/>
      <c r="IR296" s="792"/>
      <c r="IS296" s="792">
        <f t="shared" ref="IS296:IS299" si="2894">GZ296+HE296+HJ296+HO296+HT296+HY296+ID296+II296+IN296</f>
        <v>50000000</v>
      </c>
      <c r="IT296" s="792">
        <f t="shared" ref="IT296:IT299" si="2895">HA296+HF296+HK296+HP296+HU296+HZ296+IE296+IJ296+IO296</f>
        <v>278308198</v>
      </c>
      <c r="IU296" s="792">
        <f t="shared" ref="IU296:IU299" si="2896">HB296+HG296+HL296+HQ296+HV296+IA296+IF296+IK296+IP296</f>
        <v>233556050</v>
      </c>
      <c r="IV296" s="792">
        <f t="shared" ref="IV296:IV299" si="2897">HC296+HH296+HM296+HR296+HW296+IB296+IG296+IL296+IQ296</f>
        <v>233553700</v>
      </c>
      <c r="IW296" s="793">
        <f t="shared" ref="IW296:IW299" si="2898">HD296+HI296+HN296+HS296+HX296+IC296+IH296+IM296+IR296</f>
        <v>0</v>
      </c>
    </row>
    <row r="297" spans="1:257" ht="75" customHeight="1" x14ac:dyDescent="0.2">
      <c r="A297" s="346"/>
      <c r="B297" s="346"/>
      <c r="C297" s="286"/>
      <c r="D297" s="331"/>
      <c r="E297" s="362"/>
      <c r="F297" s="362"/>
      <c r="G297" s="273">
        <v>199</v>
      </c>
      <c r="H297" s="854" t="s">
        <v>698</v>
      </c>
      <c r="I297" s="265" t="s">
        <v>699</v>
      </c>
      <c r="J297" s="270" t="s">
        <v>636</v>
      </c>
      <c r="K297" s="270">
        <v>14</v>
      </c>
      <c r="L297" s="270" t="s">
        <v>73</v>
      </c>
      <c r="M297" s="273">
        <v>0</v>
      </c>
      <c r="N297" s="273">
        <v>12</v>
      </c>
      <c r="O297" s="273">
        <v>0</v>
      </c>
      <c r="P297" s="274"/>
      <c r="Q297" s="635">
        <v>4</v>
      </c>
      <c r="R297" s="275"/>
      <c r="S297" s="274">
        <v>4</v>
      </c>
      <c r="T297" s="273">
        <v>4</v>
      </c>
      <c r="U297" s="273"/>
      <c r="V297" s="274">
        <v>4</v>
      </c>
      <c r="W297" s="273">
        <v>4</v>
      </c>
      <c r="X297" s="270"/>
      <c r="Y297" s="292">
        <v>4</v>
      </c>
      <c r="Z297" s="400">
        <f>BM297/$BM$295</f>
        <v>0</v>
      </c>
      <c r="AA297" s="273">
        <v>10</v>
      </c>
      <c r="AB297" s="270" t="s">
        <v>389</v>
      </c>
      <c r="AC297" s="40"/>
      <c r="AD297" s="41"/>
      <c r="AE297" s="41"/>
      <c r="AF297" s="41"/>
      <c r="AG297" s="40"/>
      <c r="AH297" s="41"/>
      <c r="AI297" s="41"/>
      <c r="AJ297" s="41"/>
      <c r="AK297" s="40"/>
      <c r="AL297" s="41"/>
      <c r="AM297" s="41"/>
      <c r="AN297" s="41"/>
      <c r="AO297" s="40"/>
      <c r="AP297" s="41"/>
      <c r="AQ297" s="41"/>
      <c r="AR297" s="41"/>
      <c r="AS297" s="40"/>
      <c r="AT297" s="41"/>
      <c r="AU297" s="41"/>
      <c r="AV297" s="41"/>
      <c r="AW297" s="40"/>
      <c r="AX297" s="41"/>
      <c r="AY297" s="41"/>
      <c r="AZ297" s="41"/>
      <c r="BA297" s="40"/>
      <c r="BB297" s="41"/>
      <c r="BC297" s="41"/>
      <c r="BD297" s="41"/>
      <c r="BE297" s="40"/>
      <c r="BF297" s="41"/>
      <c r="BG297" s="41"/>
      <c r="BH297" s="41"/>
      <c r="BI297" s="40"/>
      <c r="BJ297" s="41"/>
      <c r="BK297" s="41"/>
      <c r="BL297" s="41"/>
      <c r="BM297" s="40">
        <f>+AC297+AG297+AK297+AO297+AS297+AW297+BA297+BE297+BI297</f>
        <v>0</v>
      </c>
      <c r="BN297" s="41">
        <f t="shared" si="2848"/>
        <v>0</v>
      </c>
      <c r="BO297" s="41">
        <f t="shared" si="2848"/>
        <v>0</v>
      </c>
      <c r="BP297" s="41">
        <f t="shared" si="2848"/>
        <v>0</v>
      </c>
      <c r="BQ297" s="87"/>
      <c r="BR297" s="87"/>
      <c r="BS297" s="87"/>
      <c r="BT297" s="87"/>
      <c r="BU297" s="87"/>
      <c r="BV297" s="87"/>
      <c r="BW297" s="87"/>
      <c r="BX297" s="87"/>
      <c r="BY297" s="87"/>
      <c r="BZ297" s="87">
        <v>10000000</v>
      </c>
      <c r="CA297" s="87">
        <v>10000000</v>
      </c>
      <c r="CB297" s="87">
        <v>10000000</v>
      </c>
      <c r="CC297" s="87">
        <v>10000000</v>
      </c>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2">
        <f t="shared" si="2849"/>
        <v>10000000</v>
      </c>
      <c r="DF297" s="102">
        <f t="shared" si="2849"/>
        <v>10000000</v>
      </c>
      <c r="DG297" s="102">
        <f t="shared" si="2849"/>
        <v>10000000</v>
      </c>
      <c r="DH297" s="102">
        <f t="shared" si="2849"/>
        <v>10000000</v>
      </c>
      <c r="DI297" s="102"/>
      <c r="DJ297" s="87"/>
      <c r="DK297" s="86"/>
      <c r="DL297" s="87"/>
      <c r="DM297" s="87"/>
      <c r="DN297" s="87"/>
      <c r="DO297" s="87">
        <v>24300000</v>
      </c>
      <c r="DP297" s="87">
        <v>24300000</v>
      </c>
      <c r="DQ297" s="87">
        <v>24300000</v>
      </c>
      <c r="DR297" s="87"/>
      <c r="DS297" s="87">
        <v>10000000</v>
      </c>
      <c r="DT297" s="87">
        <v>37000000</v>
      </c>
      <c r="DU297" s="87">
        <v>37000000</v>
      </c>
      <c r="DV297" s="87">
        <v>37000000</v>
      </c>
      <c r="DW297" s="87"/>
      <c r="DX297" s="87"/>
      <c r="DY297" s="87"/>
      <c r="DZ297" s="87"/>
      <c r="EA297" s="87"/>
      <c r="EB297" s="87"/>
      <c r="EC297" s="87"/>
      <c r="ED297" s="87"/>
      <c r="EE297" s="87"/>
      <c r="EF297" s="87"/>
      <c r="EG297" s="87"/>
      <c r="EH297" s="87"/>
      <c r="EI297" s="87"/>
      <c r="EJ297" s="87"/>
      <c r="EK297" s="87"/>
      <c r="EL297" s="87"/>
      <c r="EM297" s="87"/>
      <c r="EN297" s="87"/>
      <c r="EO297" s="87"/>
      <c r="EP297" s="87"/>
      <c r="EQ297" s="87"/>
      <c r="ER297" s="87"/>
      <c r="ES297" s="87"/>
      <c r="ET297" s="87"/>
      <c r="EU297" s="87"/>
      <c r="EV297" s="87"/>
      <c r="EW297" s="82">
        <f t="shared" si="2850"/>
        <v>10000000</v>
      </c>
      <c r="EX297" s="90">
        <f t="shared" si="2850"/>
        <v>61300000</v>
      </c>
      <c r="EY297" s="90">
        <f t="shared" si="2851"/>
        <v>61300000</v>
      </c>
      <c r="EZ297" s="90">
        <f t="shared" si="2851"/>
        <v>61300000</v>
      </c>
      <c r="FA297" s="173"/>
      <c r="FB297" s="87"/>
      <c r="FC297" s="88"/>
      <c r="FD297" s="88"/>
      <c r="FE297" s="88"/>
      <c r="FF297" s="133"/>
      <c r="FG297" s="87"/>
      <c r="FH297" s="87"/>
      <c r="FI297" s="87"/>
      <c r="FJ297" s="87"/>
      <c r="FK297" s="87"/>
      <c r="FL297" s="87">
        <v>10000000</v>
      </c>
      <c r="FM297" s="87">
        <v>40000000</v>
      </c>
      <c r="FN297" s="87">
        <v>40000000</v>
      </c>
      <c r="FO297" s="87">
        <v>40000000</v>
      </c>
      <c r="FP297" s="87"/>
      <c r="FQ297" s="87"/>
      <c r="FR297" s="87"/>
      <c r="FS297" s="87"/>
      <c r="FT297" s="87"/>
      <c r="FU297" s="87"/>
      <c r="FV297" s="87"/>
      <c r="FW297" s="87"/>
      <c r="FX297" s="87"/>
      <c r="FY297" s="87"/>
      <c r="FZ297" s="87"/>
      <c r="GA297" s="87"/>
      <c r="GB297" s="87"/>
      <c r="GC297" s="87"/>
      <c r="GD297" s="87"/>
      <c r="GE297" s="87"/>
      <c r="GF297" s="87"/>
      <c r="GG297" s="87"/>
      <c r="GH297" s="87"/>
      <c r="GI297" s="87"/>
      <c r="GJ297" s="87"/>
      <c r="GK297" s="87"/>
      <c r="GL297" s="87"/>
      <c r="GM297" s="87"/>
      <c r="GN297" s="87"/>
      <c r="GO297" s="87"/>
      <c r="GP297" s="87"/>
      <c r="GQ297" s="87"/>
      <c r="GR297" s="87"/>
      <c r="GS297" s="87"/>
      <c r="GT297" s="87"/>
      <c r="GU297" s="82">
        <f>FB297+FG297+FL297+FQ297+FV297+GA297+GF297+GK297+GP297</f>
        <v>10000000</v>
      </c>
      <c r="GV297" s="82">
        <f t="shared" si="2852"/>
        <v>40000000</v>
      </c>
      <c r="GW297" s="82">
        <f t="shared" si="2852"/>
        <v>40000000</v>
      </c>
      <c r="GX297" s="82">
        <f t="shared" si="2852"/>
        <v>40000000</v>
      </c>
      <c r="GY297" s="792">
        <f t="shared" si="2852"/>
        <v>0</v>
      </c>
      <c r="GZ297" s="792">
        <f t="shared" si="2853"/>
        <v>0</v>
      </c>
      <c r="HA297" s="792">
        <f t="shared" si="2854"/>
        <v>0</v>
      </c>
      <c r="HB297" s="792">
        <f t="shared" si="2855"/>
        <v>0</v>
      </c>
      <c r="HC297" s="792">
        <f t="shared" si="2856"/>
        <v>0</v>
      </c>
      <c r="HD297" s="792">
        <f t="shared" si="2857"/>
        <v>0</v>
      </c>
      <c r="HE297" s="792">
        <f t="shared" si="2858"/>
        <v>0</v>
      </c>
      <c r="HF297" s="792">
        <f t="shared" si="2859"/>
        <v>24300000</v>
      </c>
      <c r="HG297" s="792">
        <f t="shared" si="2860"/>
        <v>24300000</v>
      </c>
      <c r="HH297" s="792">
        <f t="shared" si="2861"/>
        <v>24300000</v>
      </c>
      <c r="HI297" s="792">
        <f t="shared" si="2862"/>
        <v>0</v>
      </c>
      <c r="HJ297" s="792">
        <f t="shared" si="2863"/>
        <v>30000000</v>
      </c>
      <c r="HK297" s="792">
        <f t="shared" si="2864"/>
        <v>87000000</v>
      </c>
      <c r="HL297" s="792">
        <f t="shared" si="2865"/>
        <v>87000000</v>
      </c>
      <c r="HM297" s="792">
        <f t="shared" si="2866"/>
        <v>87000000</v>
      </c>
      <c r="HN297" s="792">
        <f t="shared" si="2867"/>
        <v>0</v>
      </c>
      <c r="HO297" s="792">
        <f t="shared" si="2868"/>
        <v>0</v>
      </c>
      <c r="HP297" s="792">
        <f t="shared" si="2869"/>
        <v>0</v>
      </c>
      <c r="HQ297" s="792">
        <f t="shared" si="2870"/>
        <v>0</v>
      </c>
      <c r="HR297" s="792">
        <f t="shared" si="2871"/>
        <v>0</v>
      </c>
      <c r="HS297" s="792">
        <f t="shared" si="2872"/>
        <v>0</v>
      </c>
      <c r="HT297" s="792">
        <f t="shared" si="2873"/>
        <v>0</v>
      </c>
      <c r="HU297" s="792">
        <f t="shared" si="2874"/>
        <v>0</v>
      </c>
      <c r="HV297" s="792">
        <f t="shared" si="2875"/>
        <v>0</v>
      </c>
      <c r="HW297" s="792">
        <f t="shared" si="2876"/>
        <v>0</v>
      </c>
      <c r="HX297" s="792">
        <f t="shared" si="2877"/>
        <v>0</v>
      </c>
      <c r="HY297" s="792">
        <f t="shared" si="2878"/>
        <v>0</v>
      </c>
      <c r="HZ297" s="792">
        <f t="shared" si="2879"/>
        <v>0</v>
      </c>
      <c r="IA297" s="792">
        <f t="shared" si="2880"/>
        <v>0</v>
      </c>
      <c r="IB297" s="792">
        <f t="shared" si="2881"/>
        <v>0</v>
      </c>
      <c r="IC297" s="792">
        <f t="shared" si="2882"/>
        <v>0</v>
      </c>
      <c r="ID297" s="792">
        <f t="shared" si="2883"/>
        <v>0</v>
      </c>
      <c r="IE297" s="792">
        <f t="shared" si="2884"/>
        <v>0</v>
      </c>
      <c r="IF297" s="792">
        <f t="shared" si="2885"/>
        <v>0</v>
      </c>
      <c r="IG297" s="792">
        <f t="shared" si="2886"/>
        <v>0</v>
      </c>
      <c r="IH297" s="792">
        <f t="shared" si="2887"/>
        <v>0</v>
      </c>
      <c r="II297" s="792">
        <f t="shared" si="2888"/>
        <v>0</v>
      </c>
      <c r="IJ297" s="792">
        <f t="shared" si="2889"/>
        <v>0</v>
      </c>
      <c r="IK297" s="792">
        <f t="shared" si="2890"/>
        <v>0</v>
      </c>
      <c r="IL297" s="792">
        <f t="shared" si="2891"/>
        <v>0</v>
      </c>
      <c r="IM297" s="792">
        <f t="shared" si="2892"/>
        <v>0</v>
      </c>
      <c r="IN297" s="792">
        <f t="shared" si="2893"/>
        <v>0</v>
      </c>
      <c r="IO297" s="792"/>
      <c r="IP297" s="792"/>
      <c r="IQ297" s="792"/>
      <c r="IR297" s="792"/>
      <c r="IS297" s="792">
        <f t="shared" si="2894"/>
        <v>30000000</v>
      </c>
      <c r="IT297" s="792">
        <f t="shared" si="2895"/>
        <v>111300000</v>
      </c>
      <c r="IU297" s="792">
        <f t="shared" si="2896"/>
        <v>111300000</v>
      </c>
      <c r="IV297" s="792">
        <f t="shared" si="2897"/>
        <v>111300000</v>
      </c>
      <c r="IW297" s="793">
        <f t="shared" si="2898"/>
        <v>0</v>
      </c>
    </row>
    <row r="298" spans="1:257" ht="71.25" customHeight="1" x14ac:dyDescent="0.2">
      <c r="A298" s="346"/>
      <c r="B298" s="346"/>
      <c r="C298" s="286"/>
      <c r="D298" s="331"/>
      <c r="E298" s="362"/>
      <c r="F298" s="362"/>
      <c r="G298" s="273">
        <v>200</v>
      </c>
      <c r="H298" s="854" t="s">
        <v>975</v>
      </c>
      <c r="I298" s="265" t="s">
        <v>700</v>
      </c>
      <c r="J298" s="270" t="s">
        <v>636</v>
      </c>
      <c r="K298" s="270">
        <v>14</v>
      </c>
      <c r="L298" s="271" t="s">
        <v>58</v>
      </c>
      <c r="M298" s="272">
        <v>12</v>
      </c>
      <c r="N298" s="272">
        <v>12</v>
      </c>
      <c r="O298" s="273">
        <v>12</v>
      </c>
      <c r="P298" s="274">
        <v>20</v>
      </c>
      <c r="Q298" s="558">
        <v>12</v>
      </c>
      <c r="R298" s="275"/>
      <c r="S298" s="277">
        <v>12</v>
      </c>
      <c r="T298" s="272">
        <v>12</v>
      </c>
      <c r="U298" s="272"/>
      <c r="V298" s="277">
        <v>12</v>
      </c>
      <c r="W298" s="272">
        <v>12</v>
      </c>
      <c r="X298" s="271"/>
      <c r="Y298" s="278">
        <v>12</v>
      </c>
      <c r="Z298" s="400">
        <f>BM298/$BM$295</f>
        <v>0.29816254312726032</v>
      </c>
      <c r="AA298" s="273">
        <v>3</v>
      </c>
      <c r="AB298" s="270" t="s">
        <v>455</v>
      </c>
      <c r="AC298" s="49"/>
      <c r="AD298" s="48"/>
      <c r="AE298" s="48"/>
      <c r="AF298" s="48"/>
      <c r="AG298" s="46">
        <v>973614828.89999998</v>
      </c>
      <c r="AH298" s="42">
        <v>974267272.89999998</v>
      </c>
      <c r="AI298" s="42">
        <v>789457652</v>
      </c>
      <c r="AJ298" s="47">
        <v>789457652</v>
      </c>
      <c r="AK298" s="49"/>
      <c r="AL298" s="48"/>
      <c r="AM298" s="48"/>
      <c r="AN298" s="48"/>
      <c r="AO298" s="49"/>
      <c r="AP298" s="48"/>
      <c r="AQ298" s="48"/>
      <c r="AR298" s="48"/>
      <c r="AS298" s="49"/>
      <c r="AT298" s="48"/>
      <c r="AU298" s="48"/>
      <c r="AV298" s="48"/>
      <c r="AW298" s="49"/>
      <c r="AX298" s="48"/>
      <c r="AY298" s="48"/>
      <c r="AZ298" s="48"/>
      <c r="BA298" s="49"/>
      <c r="BB298" s="48"/>
      <c r="BC298" s="48"/>
      <c r="BD298" s="48"/>
      <c r="BE298" s="49"/>
      <c r="BF298" s="48"/>
      <c r="BG298" s="48"/>
      <c r="BH298" s="48"/>
      <c r="BI298" s="49"/>
      <c r="BJ298" s="48"/>
      <c r="BK298" s="48"/>
      <c r="BL298" s="48"/>
      <c r="BM298" s="40">
        <f>+AC298+AG298+AK298+AO298+AS298+AW298+BA298+BE298+BI298</f>
        <v>973614828.89999998</v>
      </c>
      <c r="BN298" s="41">
        <f t="shared" si="2848"/>
        <v>974267272.89999998</v>
      </c>
      <c r="BO298" s="41">
        <f t="shared" si="2848"/>
        <v>789457652</v>
      </c>
      <c r="BP298" s="41">
        <f t="shared" si="2848"/>
        <v>789457652</v>
      </c>
      <c r="BQ298" s="87"/>
      <c r="BR298" s="87"/>
      <c r="BS298" s="87"/>
      <c r="BT298" s="87"/>
      <c r="BU298" s="87">
        <f>2537920000*0.3</f>
        <v>761376000</v>
      </c>
      <c r="BV298" s="87">
        <v>392182142</v>
      </c>
      <c r="BW298" s="86">
        <v>392182142</v>
      </c>
      <c r="BX298" s="86">
        <v>392182142</v>
      </c>
      <c r="BY298" s="86"/>
      <c r="BZ298" s="87"/>
      <c r="CA298" s="87">
        <v>839618392.88999999</v>
      </c>
      <c r="CB298" s="87">
        <v>794116703.99699998</v>
      </c>
      <c r="CC298" s="87">
        <v>794116703.99699998</v>
      </c>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2">
        <f t="shared" si="2849"/>
        <v>761376000</v>
      </c>
      <c r="DF298" s="102">
        <f t="shared" si="2849"/>
        <v>1231800534.8899999</v>
      </c>
      <c r="DG298" s="102">
        <f t="shared" si="2849"/>
        <v>1186298845.997</v>
      </c>
      <c r="DH298" s="102">
        <f t="shared" si="2849"/>
        <v>1186298845.997</v>
      </c>
      <c r="DI298" s="102"/>
      <c r="DJ298" s="87"/>
      <c r="DK298" s="86"/>
      <c r="DL298" s="87"/>
      <c r="DM298" s="87"/>
      <c r="DN298" s="87">
        <f>2614057600*0.3</f>
        <v>784217280</v>
      </c>
      <c r="DO298" s="87">
        <v>70461905.400000006</v>
      </c>
      <c r="DP298" s="87">
        <v>70461905.400000006</v>
      </c>
      <c r="DQ298" s="87">
        <v>70461905.400000006</v>
      </c>
      <c r="DR298" s="87"/>
      <c r="DS298" s="87"/>
      <c r="DT298" s="87">
        <v>1059360000</v>
      </c>
      <c r="DU298" s="87">
        <v>1013906020</v>
      </c>
      <c r="DV298" s="87">
        <v>1013906020</v>
      </c>
      <c r="DW298" s="87"/>
      <c r="DX298" s="87"/>
      <c r="DY298" s="87"/>
      <c r="DZ298" s="87"/>
      <c r="EA298" s="87"/>
      <c r="EB298" s="87"/>
      <c r="EC298" s="87"/>
      <c r="ED298" s="87"/>
      <c r="EE298" s="87"/>
      <c r="EF298" s="87"/>
      <c r="EG298" s="87"/>
      <c r="EH298" s="87"/>
      <c r="EI298" s="87"/>
      <c r="EJ298" s="87"/>
      <c r="EK298" s="87"/>
      <c r="EL298" s="87"/>
      <c r="EM298" s="87"/>
      <c r="EN298" s="87"/>
      <c r="EO298" s="87"/>
      <c r="EP298" s="87"/>
      <c r="EQ298" s="87"/>
      <c r="ER298" s="87"/>
      <c r="ES298" s="87"/>
      <c r="ET298" s="87"/>
      <c r="EU298" s="87"/>
      <c r="EV298" s="87"/>
      <c r="EW298" s="82">
        <f t="shared" si="2850"/>
        <v>784217280</v>
      </c>
      <c r="EX298" s="90">
        <f t="shared" si="2850"/>
        <v>1129821905.4000001</v>
      </c>
      <c r="EY298" s="90">
        <f t="shared" si="2851"/>
        <v>1084367925.4000001</v>
      </c>
      <c r="EZ298" s="90">
        <f t="shared" si="2851"/>
        <v>1084367925.4000001</v>
      </c>
      <c r="FA298" s="173"/>
      <c r="FB298" s="87"/>
      <c r="FC298" s="88"/>
      <c r="FD298" s="88"/>
      <c r="FE298" s="88"/>
      <c r="FF298" s="133"/>
      <c r="FG298" s="87">
        <v>807743798.39999998</v>
      </c>
      <c r="FH298" s="87">
        <v>56086989</v>
      </c>
      <c r="FI298" s="87">
        <v>56086989</v>
      </c>
      <c r="FJ298" s="87">
        <v>56086989</v>
      </c>
      <c r="FK298" s="87"/>
      <c r="FL298" s="87"/>
      <c r="FM298" s="87">
        <v>997986335</v>
      </c>
      <c r="FN298" s="87">
        <v>948280440</v>
      </c>
      <c r="FO298" s="87">
        <v>948280440</v>
      </c>
      <c r="FP298" s="87"/>
      <c r="FQ298" s="87"/>
      <c r="FR298" s="87"/>
      <c r="FS298" s="87"/>
      <c r="FT298" s="87"/>
      <c r="FU298" s="87"/>
      <c r="FV298" s="87"/>
      <c r="FW298" s="87"/>
      <c r="FX298" s="87"/>
      <c r="FY298" s="87"/>
      <c r="FZ298" s="87"/>
      <c r="GA298" s="87"/>
      <c r="GB298" s="87"/>
      <c r="GC298" s="87"/>
      <c r="GD298" s="87"/>
      <c r="GE298" s="87"/>
      <c r="GF298" s="87"/>
      <c r="GG298" s="87"/>
      <c r="GH298" s="87"/>
      <c r="GI298" s="87"/>
      <c r="GJ298" s="87"/>
      <c r="GK298" s="87"/>
      <c r="GL298" s="87"/>
      <c r="GM298" s="87"/>
      <c r="GN298" s="87"/>
      <c r="GO298" s="87"/>
      <c r="GP298" s="87"/>
      <c r="GQ298" s="87"/>
      <c r="GR298" s="87"/>
      <c r="GS298" s="87"/>
      <c r="GT298" s="87"/>
      <c r="GU298" s="82">
        <f>FB298+FG298+FL298+FQ298+FV298+GA298+GF298+GK298+GP298</f>
        <v>807743798.39999998</v>
      </c>
      <c r="GV298" s="82">
        <f t="shared" si="2852"/>
        <v>1054073324</v>
      </c>
      <c r="GW298" s="82">
        <f t="shared" si="2852"/>
        <v>1004367429</v>
      </c>
      <c r="GX298" s="82">
        <f t="shared" si="2852"/>
        <v>1004367429</v>
      </c>
      <c r="GY298" s="792">
        <f t="shared" si="2852"/>
        <v>0</v>
      </c>
      <c r="GZ298" s="792">
        <f t="shared" si="2853"/>
        <v>0</v>
      </c>
      <c r="HA298" s="792">
        <f t="shared" si="2854"/>
        <v>0</v>
      </c>
      <c r="HB298" s="792">
        <f t="shared" si="2855"/>
        <v>0</v>
      </c>
      <c r="HC298" s="792">
        <f t="shared" si="2856"/>
        <v>0</v>
      </c>
      <c r="HD298" s="792">
        <f t="shared" si="2857"/>
        <v>0</v>
      </c>
      <c r="HE298" s="792">
        <f t="shared" si="2858"/>
        <v>3326951907.3000002</v>
      </c>
      <c r="HF298" s="792">
        <f t="shared" si="2859"/>
        <v>1492998309.3000002</v>
      </c>
      <c r="HG298" s="792">
        <f t="shared" si="2860"/>
        <v>1308188688.4000001</v>
      </c>
      <c r="HH298" s="792">
        <f t="shared" si="2861"/>
        <v>1308188688.4000001</v>
      </c>
      <c r="HI298" s="792">
        <f t="shared" si="2862"/>
        <v>0</v>
      </c>
      <c r="HJ298" s="792">
        <f t="shared" si="2863"/>
        <v>0</v>
      </c>
      <c r="HK298" s="792">
        <f t="shared" si="2864"/>
        <v>2896964727.8899999</v>
      </c>
      <c r="HL298" s="792">
        <f t="shared" si="2865"/>
        <v>2756303163.9969997</v>
      </c>
      <c r="HM298" s="792">
        <f t="shared" si="2866"/>
        <v>2756303163.9969997</v>
      </c>
      <c r="HN298" s="792">
        <f t="shared" si="2867"/>
        <v>0</v>
      </c>
      <c r="HO298" s="792">
        <f t="shared" si="2868"/>
        <v>0</v>
      </c>
      <c r="HP298" s="792">
        <f t="shared" si="2869"/>
        <v>0</v>
      </c>
      <c r="HQ298" s="792">
        <f t="shared" si="2870"/>
        <v>0</v>
      </c>
      <c r="HR298" s="792">
        <f t="shared" si="2871"/>
        <v>0</v>
      </c>
      <c r="HS298" s="792">
        <f t="shared" si="2872"/>
        <v>0</v>
      </c>
      <c r="HT298" s="792">
        <f t="shared" si="2873"/>
        <v>0</v>
      </c>
      <c r="HU298" s="792">
        <f t="shared" si="2874"/>
        <v>0</v>
      </c>
      <c r="HV298" s="792">
        <f t="shared" si="2875"/>
        <v>0</v>
      </c>
      <c r="HW298" s="792">
        <f t="shared" si="2876"/>
        <v>0</v>
      </c>
      <c r="HX298" s="792">
        <f t="shared" si="2877"/>
        <v>0</v>
      </c>
      <c r="HY298" s="792">
        <f t="shared" si="2878"/>
        <v>0</v>
      </c>
      <c r="HZ298" s="792">
        <f t="shared" si="2879"/>
        <v>0</v>
      </c>
      <c r="IA298" s="792">
        <f t="shared" si="2880"/>
        <v>0</v>
      </c>
      <c r="IB298" s="792">
        <f t="shared" si="2881"/>
        <v>0</v>
      </c>
      <c r="IC298" s="792">
        <f t="shared" si="2882"/>
        <v>0</v>
      </c>
      <c r="ID298" s="792">
        <f t="shared" si="2883"/>
        <v>0</v>
      </c>
      <c r="IE298" s="792">
        <f t="shared" si="2884"/>
        <v>0</v>
      </c>
      <c r="IF298" s="792">
        <f t="shared" si="2885"/>
        <v>0</v>
      </c>
      <c r="IG298" s="792">
        <f t="shared" si="2886"/>
        <v>0</v>
      </c>
      <c r="IH298" s="792">
        <f t="shared" si="2887"/>
        <v>0</v>
      </c>
      <c r="II298" s="792">
        <f t="shared" si="2888"/>
        <v>0</v>
      </c>
      <c r="IJ298" s="792">
        <f t="shared" si="2889"/>
        <v>0</v>
      </c>
      <c r="IK298" s="792">
        <f t="shared" si="2890"/>
        <v>0</v>
      </c>
      <c r="IL298" s="792">
        <f t="shared" si="2891"/>
        <v>0</v>
      </c>
      <c r="IM298" s="792">
        <f t="shared" si="2892"/>
        <v>0</v>
      </c>
      <c r="IN298" s="792">
        <f t="shared" si="2893"/>
        <v>0</v>
      </c>
      <c r="IO298" s="792"/>
      <c r="IP298" s="792"/>
      <c r="IQ298" s="792"/>
      <c r="IR298" s="792"/>
      <c r="IS298" s="792">
        <f t="shared" si="2894"/>
        <v>3326951907.3000002</v>
      </c>
      <c r="IT298" s="792">
        <f t="shared" si="2895"/>
        <v>4389963037.1900005</v>
      </c>
      <c r="IU298" s="792">
        <f t="shared" si="2896"/>
        <v>4064491852.3969998</v>
      </c>
      <c r="IV298" s="792">
        <f t="shared" si="2897"/>
        <v>4064491852.3969998</v>
      </c>
      <c r="IW298" s="793">
        <f t="shared" si="2898"/>
        <v>0</v>
      </c>
    </row>
    <row r="299" spans="1:257" ht="71.25" customHeight="1" x14ac:dyDescent="0.2">
      <c r="A299" s="346"/>
      <c r="B299" s="401"/>
      <c r="C299" s="284"/>
      <c r="D299" s="293"/>
      <c r="E299" s="369"/>
      <c r="F299" s="369"/>
      <c r="G299" s="273">
        <v>201</v>
      </c>
      <c r="H299" s="854" t="s">
        <v>701</v>
      </c>
      <c r="I299" s="265" t="s">
        <v>702</v>
      </c>
      <c r="J299" s="270" t="s">
        <v>636</v>
      </c>
      <c r="K299" s="270">
        <v>14</v>
      </c>
      <c r="L299" s="271" t="s">
        <v>58</v>
      </c>
      <c r="M299" s="272">
        <v>14</v>
      </c>
      <c r="N299" s="272">
        <v>14</v>
      </c>
      <c r="O299" s="273">
        <v>14</v>
      </c>
      <c r="P299" s="274">
        <v>18</v>
      </c>
      <c r="Q299" s="558">
        <v>14</v>
      </c>
      <c r="R299" s="275"/>
      <c r="S299" s="277">
        <v>14</v>
      </c>
      <c r="T299" s="272">
        <v>14</v>
      </c>
      <c r="U299" s="272"/>
      <c r="V299" s="277">
        <v>14</v>
      </c>
      <c r="W299" s="272">
        <v>14</v>
      </c>
      <c r="X299" s="271"/>
      <c r="Y299" s="278">
        <v>14</v>
      </c>
      <c r="Z299" s="400">
        <f>BM299/$BM$295</f>
        <v>0.69571260063027407</v>
      </c>
      <c r="AA299" s="273">
        <v>3</v>
      </c>
      <c r="AB299" s="270" t="s">
        <v>455</v>
      </c>
      <c r="AC299" s="49"/>
      <c r="AD299" s="48"/>
      <c r="AE299" s="48"/>
      <c r="AF299" s="48"/>
      <c r="AG299" s="46">
        <v>2271767934.0999999</v>
      </c>
      <c r="AH299" s="42">
        <v>2273290302.0999999</v>
      </c>
      <c r="AI299" s="47">
        <v>1842067855</v>
      </c>
      <c r="AJ299" s="47">
        <v>1842067855</v>
      </c>
      <c r="AK299" s="49"/>
      <c r="AL299" s="48"/>
      <c r="AM299" s="48"/>
      <c r="AN299" s="48"/>
      <c r="AO299" s="49"/>
      <c r="AP299" s="48"/>
      <c r="AQ299" s="48"/>
      <c r="AR299" s="48"/>
      <c r="AS299" s="49"/>
      <c r="AT299" s="48"/>
      <c r="AU299" s="48"/>
      <c r="AV299" s="48"/>
      <c r="AW299" s="49"/>
      <c r="AX299" s="48"/>
      <c r="AY299" s="48"/>
      <c r="AZ299" s="48"/>
      <c r="BA299" s="49"/>
      <c r="BB299" s="48"/>
      <c r="BC299" s="48"/>
      <c r="BD299" s="48"/>
      <c r="BE299" s="49"/>
      <c r="BF299" s="48"/>
      <c r="BG299" s="48"/>
      <c r="BH299" s="48"/>
      <c r="BI299" s="49"/>
      <c r="BJ299" s="48"/>
      <c r="BK299" s="48"/>
      <c r="BL299" s="48"/>
      <c r="BM299" s="40">
        <f>+AC299+AG299+AK299+AO299+AS299+AW299+BA299+BE299+BI299</f>
        <v>2271767934.0999999</v>
      </c>
      <c r="BN299" s="41">
        <f t="shared" si="2848"/>
        <v>2273290302.0999999</v>
      </c>
      <c r="BO299" s="41">
        <f t="shared" si="2848"/>
        <v>1842067855</v>
      </c>
      <c r="BP299" s="41">
        <f t="shared" si="2848"/>
        <v>1842067855</v>
      </c>
      <c r="BQ299" s="87"/>
      <c r="BR299" s="87"/>
      <c r="BS299" s="87"/>
      <c r="BT299" s="87"/>
      <c r="BU299" s="87">
        <f>2537920000*0.7</f>
        <v>1776544000</v>
      </c>
      <c r="BV299" s="87">
        <v>915091664</v>
      </c>
      <c r="BW299" s="86">
        <v>915091664</v>
      </c>
      <c r="BX299" s="86">
        <v>915091664</v>
      </c>
      <c r="BY299" s="86"/>
      <c r="BZ299" s="87"/>
      <c r="CA299" s="87">
        <v>1959109583.4000001</v>
      </c>
      <c r="CB299" s="87">
        <v>1852938975.9929998</v>
      </c>
      <c r="CC299" s="87">
        <v>1852938975.9929998</v>
      </c>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2">
        <f t="shared" si="2849"/>
        <v>1776544000</v>
      </c>
      <c r="DF299" s="102">
        <f t="shared" si="2849"/>
        <v>2874201247.4000001</v>
      </c>
      <c r="DG299" s="102">
        <f t="shared" si="2849"/>
        <v>2768030639.993</v>
      </c>
      <c r="DH299" s="102">
        <f t="shared" si="2849"/>
        <v>2768030639.993</v>
      </c>
      <c r="DI299" s="102"/>
      <c r="DJ299" s="87"/>
      <c r="DK299" s="86"/>
      <c r="DL299" s="87"/>
      <c r="DM299" s="87"/>
      <c r="DN299" s="87">
        <f>2614057600*0.7</f>
        <v>1829840320</v>
      </c>
      <c r="DO299" s="87">
        <v>195867186.59999999</v>
      </c>
      <c r="DP299" s="87">
        <v>195867186.59999999</v>
      </c>
      <c r="DQ299" s="87">
        <v>195867186.59999999</v>
      </c>
      <c r="DR299" s="87"/>
      <c r="DS299" s="87"/>
      <c r="DT299" s="87">
        <v>2559741586</v>
      </c>
      <c r="DU299" s="87">
        <v>2453682299</v>
      </c>
      <c r="DV299" s="87">
        <v>2453682299</v>
      </c>
      <c r="DW299" s="87"/>
      <c r="DX299" s="87"/>
      <c r="DY299" s="87"/>
      <c r="DZ299" s="87"/>
      <c r="EA299" s="87"/>
      <c r="EB299" s="87"/>
      <c r="EC299" s="87"/>
      <c r="ED299" s="87"/>
      <c r="EE299" s="87"/>
      <c r="EF299" s="87"/>
      <c r="EG299" s="87"/>
      <c r="EH299" s="87"/>
      <c r="EI299" s="87"/>
      <c r="EJ299" s="87"/>
      <c r="EK299" s="87"/>
      <c r="EL299" s="87"/>
      <c r="EM299" s="87"/>
      <c r="EN299" s="87"/>
      <c r="EO299" s="87"/>
      <c r="EP299" s="87"/>
      <c r="EQ299" s="87"/>
      <c r="ER299" s="87"/>
      <c r="ES299" s="87"/>
      <c r="ET299" s="87"/>
      <c r="EU299" s="87"/>
      <c r="EV299" s="87"/>
      <c r="EW299" s="82">
        <f t="shared" si="2850"/>
        <v>1829840320</v>
      </c>
      <c r="EX299" s="90">
        <f t="shared" si="2850"/>
        <v>2755608772.5999999</v>
      </c>
      <c r="EY299" s="90">
        <f t="shared" si="2851"/>
        <v>2649549485.5999999</v>
      </c>
      <c r="EZ299" s="90">
        <f t="shared" si="2851"/>
        <v>2649549485.5999999</v>
      </c>
      <c r="FA299" s="90"/>
      <c r="FB299" s="76"/>
      <c r="FC299" s="77"/>
      <c r="FD299" s="77"/>
      <c r="FE299" s="77"/>
      <c r="FF299" s="178"/>
      <c r="FG299" s="87">
        <v>1884735529.5999999</v>
      </c>
      <c r="FH299" s="87">
        <v>130869640</v>
      </c>
      <c r="FI299" s="87">
        <v>130869640</v>
      </c>
      <c r="FJ299" s="87">
        <v>130869640</v>
      </c>
      <c r="FK299" s="87"/>
      <c r="FL299" s="87"/>
      <c r="FM299" s="87">
        <v>2328634781</v>
      </c>
      <c r="FN299" s="87">
        <v>1537087000</v>
      </c>
      <c r="FO299" s="87">
        <v>1537087000</v>
      </c>
      <c r="FP299" s="87"/>
      <c r="FQ299" s="87"/>
      <c r="FR299" s="87"/>
      <c r="FS299" s="87"/>
      <c r="FT299" s="87"/>
      <c r="FU299" s="87"/>
      <c r="FV299" s="87"/>
      <c r="FW299" s="87"/>
      <c r="FX299" s="87"/>
      <c r="FY299" s="87"/>
      <c r="FZ299" s="87"/>
      <c r="GA299" s="87"/>
      <c r="GB299" s="87"/>
      <c r="GC299" s="87"/>
      <c r="GD299" s="87"/>
      <c r="GE299" s="87"/>
      <c r="GF299" s="87"/>
      <c r="GG299" s="87"/>
      <c r="GH299" s="87"/>
      <c r="GI299" s="87"/>
      <c r="GJ299" s="87"/>
      <c r="GK299" s="87"/>
      <c r="GL299" s="87"/>
      <c r="GM299" s="87"/>
      <c r="GN299" s="87"/>
      <c r="GO299" s="87"/>
      <c r="GP299" s="87"/>
      <c r="GQ299" s="87"/>
      <c r="GR299" s="87"/>
      <c r="GS299" s="87"/>
      <c r="GT299" s="87"/>
      <c r="GU299" s="82">
        <f>FB299+FG299+FL299+FQ299+FV299+GA299+GF299+GK299+GP299</f>
        <v>1884735529.5999999</v>
      </c>
      <c r="GV299" s="82">
        <f t="shared" si="2852"/>
        <v>2459504421</v>
      </c>
      <c r="GW299" s="82">
        <f t="shared" si="2852"/>
        <v>1667956640</v>
      </c>
      <c r="GX299" s="82">
        <f t="shared" si="2852"/>
        <v>1667956640</v>
      </c>
      <c r="GY299" s="792">
        <f t="shared" si="2852"/>
        <v>0</v>
      </c>
      <c r="GZ299" s="792">
        <f t="shared" si="2853"/>
        <v>0</v>
      </c>
      <c r="HA299" s="792">
        <f t="shared" si="2854"/>
        <v>0</v>
      </c>
      <c r="HB299" s="792">
        <f t="shared" si="2855"/>
        <v>0</v>
      </c>
      <c r="HC299" s="792">
        <f t="shared" si="2856"/>
        <v>0</v>
      </c>
      <c r="HD299" s="792">
        <f t="shared" si="2857"/>
        <v>0</v>
      </c>
      <c r="HE299" s="792">
        <f t="shared" si="2858"/>
        <v>7762887783.7000008</v>
      </c>
      <c r="HF299" s="792">
        <f t="shared" si="2859"/>
        <v>3515118792.6999998</v>
      </c>
      <c r="HG299" s="792">
        <f t="shared" si="2860"/>
        <v>3083896345.5999999</v>
      </c>
      <c r="HH299" s="792">
        <f t="shared" si="2861"/>
        <v>3083896345.5999999</v>
      </c>
      <c r="HI299" s="792">
        <f t="shared" si="2862"/>
        <v>0</v>
      </c>
      <c r="HJ299" s="792">
        <f t="shared" si="2863"/>
        <v>0</v>
      </c>
      <c r="HK299" s="792">
        <f t="shared" si="2864"/>
        <v>6847485950.3999996</v>
      </c>
      <c r="HL299" s="792">
        <f t="shared" si="2865"/>
        <v>5843708274.993</v>
      </c>
      <c r="HM299" s="792">
        <f t="shared" si="2866"/>
        <v>5843708274.993</v>
      </c>
      <c r="HN299" s="792">
        <f t="shared" si="2867"/>
        <v>0</v>
      </c>
      <c r="HO299" s="792">
        <f t="shared" si="2868"/>
        <v>0</v>
      </c>
      <c r="HP299" s="792">
        <f t="shared" si="2869"/>
        <v>0</v>
      </c>
      <c r="HQ299" s="792">
        <f t="shared" si="2870"/>
        <v>0</v>
      </c>
      <c r="HR299" s="792">
        <f t="shared" si="2871"/>
        <v>0</v>
      </c>
      <c r="HS299" s="792">
        <f t="shared" si="2872"/>
        <v>0</v>
      </c>
      <c r="HT299" s="792">
        <f t="shared" si="2873"/>
        <v>0</v>
      </c>
      <c r="HU299" s="792">
        <f t="shared" si="2874"/>
        <v>0</v>
      </c>
      <c r="HV299" s="792">
        <f t="shared" si="2875"/>
        <v>0</v>
      </c>
      <c r="HW299" s="792">
        <f t="shared" si="2876"/>
        <v>0</v>
      </c>
      <c r="HX299" s="792">
        <f t="shared" si="2877"/>
        <v>0</v>
      </c>
      <c r="HY299" s="792">
        <f t="shared" si="2878"/>
        <v>0</v>
      </c>
      <c r="HZ299" s="792">
        <f t="shared" si="2879"/>
        <v>0</v>
      </c>
      <c r="IA299" s="792">
        <f t="shared" si="2880"/>
        <v>0</v>
      </c>
      <c r="IB299" s="792">
        <f t="shared" si="2881"/>
        <v>0</v>
      </c>
      <c r="IC299" s="792">
        <f t="shared" si="2882"/>
        <v>0</v>
      </c>
      <c r="ID299" s="792">
        <f t="shared" si="2883"/>
        <v>0</v>
      </c>
      <c r="IE299" s="792">
        <f t="shared" si="2884"/>
        <v>0</v>
      </c>
      <c r="IF299" s="792">
        <f t="shared" si="2885"/>
        <v>0</v>
      </c>
      <c r="IG299" s="792">
        <f t="shared" si="2886"/>
        <v>0</v>
      </c>
      <c r="IH299" s="792">
        <f t="shared" si="2887"/>
        <v>0</v>
      </c>
      <c r="II299" s="792">
        <f t="shared" si="2888"/>
        <v>0</v>
      </c>
      <c r="IJ299" s="792">
        <f t="shared" si="2889"/>
        <v>0</v>
      </c>
      <c r="IK299" s="792">
        <f t="shared" si="2890"/>
        <v>0</v>
      </c>
      <c r="IL299" s="792">
        <f t="shared" si="2891"/>
        <v>0</v>
      </c>
      <c r="IM299" s="792">
        <f t="shared" si="2892"/>
        <v>0</v>
      </c>
      <c r="IN299" s="792">
        <f t="shared" si="2893"/>
        <v>0</v>
      </c>
      <c r="IO299" s="792"/>
      <c r="IP299" s="792"/>
      <c r="IQ299" s="792"/>
      <c r="IR299" s="792"/>
      <c r="IS299" s="792">
        <f t="shared" si="2894"/>
        <v>7762887783.7000008</v>
      </c>
      <c r="IT299" s="792">
        <f t="shared" si="2895"/>
        <v>10362604743.099998</v>
      </c>
      <c r="IU299" s="792">
        <f t="shared" si="2896"/>
        <v>8927604620.5930004</v>
      </c>
      <c r="IV299" s="792">
        <f t="shared" si="2897"/>
        <v>8927604620.5930004</v>
      </c>
      <c r="IW299" s="793">
        <f t="shared" si="2898"/>
        <v>0</v>
      </c>
    </row>
    <row r="300" spans="1:257" ht="24.75" customHeight="1" x14ac:dyDescent="0.2">
      <c r="A300" s="346"/>
      <c r="B300" s="239">
        <v>20</v>
      </c>
      <c r="C300" s="344" t="s">
        <v>703</v>
      </c>
      <c r="D300" s="241"/>
      <c r="E300" s="242"/>
      <c r="F300" s="242"/>
      <c r="G300" s="243"/>
      <c r="H300" s="243"/>
      <c r="I300" s="243"/>
      <c r="J300" s="243"/>
      <c r="K300" s="243"/>
      <c r="L300" s="243"/>
      <c r="M300" s="243"/>
      <c r="N300" s="243"/>
      <c r="O300" s="243"/>
      <c r="P300" s="243"/>
      <c r="Q300" s="243"/>
      <c r="R300" s="243"/>
      <c r="S300" s="243"/>
      <c r="T300" s="243"/>
      <c r="U300" s="243"/>
      <c r="V300" s="243"/>
      <c r="W300" s="243"/>
      <c r="X300" s="243"/>
      <c r="Y300" s="246"/>
      <c r="Z300" s="243"/>
      <c r="AA300" s="243"/>
      <c r="AB300" s="243"/>
      <c r="AC300" s="37">
        <f t="shared" ref="AC300:CN300" si="2899">AC301+AC304+AC306+AC308</f>
        <v>0</v>
      </c>
      <c r="AD300" s="37">
        <f t="shared" si="2899"/>
        <v>0</v>
      </c>
      <c r="AE300" s="37">
        <f t="shared" si="2899"/>
        <v>0</v>
      </c>
      <c r="AF300" s="37">
        <f t="shared" si="2899"/>
        <v>0</v>
      </c>
      <c r="AG300" s="37">
        <f t="shared" si="2899"/>
        <v>382966448</v>
      </c>
      <c r="AH300" s="37">
        <f t="shared" si="2899"/>
        <v>315032885</v>
      </c>
      <c r="AI300" s="37">
        <f t="shared" si="2899"/>
        <v>216955584</v>
      </c>
      <c r="AJ300" s="37">
        <f t="shared" si="2899"/>
        <v>216955584</v>
      </c>
      <c r="AK300" s="37">
        <f t="shared" si="2899"/>
        <v>360787151.63999999</v>
      </c>
      <c r="AL300" s="37">
        <f t="shared" si="2899"/>
        <v>454846986.63999999</v>
      </c>
      <c r="AM300" s="37">
        <f t="shared" si="2899"/>
        <v>383634801</v>
      </c>
      <c r="AN300" s="37">
        <f t="shared" si="2899"/>
        <v>383634801</v>
      </c>
      <c r="AO300" s="37">
        <f t="shared" si="2899"/>
        <v>0</v>
      </c>
      <c r="AP300" s="37">
        <f t="shared" si="2899"/>
        <v>0</v>
      </c>
      <c r="AQ300" s="37">
        <f t="shared" si="2899"/>
        <v>0</v>
      </c>
      <c r="AR300" s="37">
        <f t="shared" si="2899"/>
        <v>0</v>
      </c>
      <c r="AS300" s="37">
        <f t="shared" si="2899"/>
        <v>0</v>
      </c>
      <c r="AT300" s="37">
        <f t="shared" si="2899"/>
        <v>0</v>
      </c>
      <c r="AU300" s="37">
        <f t="shared" si="2899"/>
        <v>0</v>
      </c>
      <c r="AV300" s="37">
        <f t="shared" si="2899"/>
        <v>0</v>
      </c>
      <c r="AW300" s="37">
        <f t="shared" si="2899"/>
        <v>0</v>
      </c>
      <c r="AX300" s="37">
        <f t="shared" si="2899"/>
        <v>0</v>
      </c>
      <c r="AY300" s="37">
        <f t="shared" si="2899"/>
        <v>0</v>
      </c>
      <c r="AZ300" s="37">
        <f t="shared" si="2899"/>
        <v>0</v>
      </c>
      <c r="BA300" s="37">
        <f t="shared" si="2899"/>
        <v>0</v>
      </c>
      <c r="BB300" s="37">
        <f t="shared" si="2899"/>
        <v>0</v>
      </c>
      <c r="BC300" s="37">
        <f t="shared" si="2899"/>
        <v>0</v>
      </c>
      <c r="BD300" s="37">
        <f t="shared" si="2899"/>
        <v>0</v>
      </c>
      <c r="BE300" s="37">
        <f t="shared" si="2899"/>
        <v>0</v>
      </c>
      <c r="BF300" s="37">
        <f t="shared" si="2899"/>
        <v>0</v>
      </c>
      <c r="BG300" s="37">
        <f t="shared" si="2899"/>
        <v>0</v>
      </c>
      <c r="BH300" s="37">
        <f t="shared" si="2899"/>
        <v>0</v>
      </c>
      <c r="BI300" s="37">
        <f t="shared" si="2899"/>
        <v>0</v>
      </c>
      <c r="BJ300" s="37">
        <f t="shared" si="2899"/>
        <v>0</v>
      </c>
      <c r="BK300" s="37">
        <f t="shared" si="2899"/>
        <v>0</v>
      </c>
      <c r="BL300" s="37">
        <f t="shared" si="2899"/>
        <v>0</v>
      </c>
      <c r="BM300" s="37">
        <f t="shared" si="2899"/>
        <v>743753599.63999999</v>
      </c>
      <c r="BN300" s="37">
        <f t="shared" si="2899"/>
        <v>769879871.63999999</v>
      </c>
      <c r="BO300" s="37">
        <f t="shared" si="2899"/>
        <v>600590385</v>
      </c>
      <c r="BP300" s="37">
        <f t="shared" si="2899"/>
        <v>600590385</v>
      </c>
      <c r="BQ300" s="37">
        <f t="shared" si="2899"/>
        <v>0</v>
      </c>
      <c r="BR300" s="37">
        <f t="shared" si="2899"/>
        <v>0</v>
      </c>
      <c r="BS300" s="37">
        <f t="shared" si="2899"/>
        <v>0</v>
      </c>
      <c r="BT300" s="37">
        <f t="shared" si="2899"/>
        <v>0</v>
      </c>
      <c r="BU300" s="37">
        <f t="shared" si="2899"/>
        <v>394455441.44</v>
      </c>
      <c r="BV300" s="37">
        <f t="shared" si="2899"/>
        <v>1915638293.8099999</v>
      </c>
      <c r="BW300" s="37">
        <f t="shared" si="2899"/>
        <v>1806759026</v>
      </c>
      <c r="BX300" s="37">
        <f t="shared" si="2899"/>
        <v>1800234385.8099999</v>
      </c>
      <c r="BY300" s="37">
        <f t="shared" si="2899"/>
        <v>0</v>
      </c>
      <c r="BZ300" s="37">
        <f t="shared" si="2899"/>
        <v>371610766.18919998</v>
      </c>
      <c r="CA300" s="37">
        <f t="shared" si="2899"/>
        <v>0</v>
      </c>
      <c r="CB300" s="37">
        <f t="shared" si="2899"/>
        <v>0</v>
      </c>
      <c r="CC300" s="37">
        <f t="shared" si="2899"/>
        <v>0</v>
      </c>
      <c r="CD300" s="37">
        <f t="shared" si="2899"/>
        <v>0</v>
      </c>
      <c r="CE300" s="37">
        <f t="shared" si="2899"/>
        <v>0</v>
      </c>
      <c r="CF300" s="37">
        <f t="shared" si="2899"/>
        <v>0</v>
      </c>
      <c r="CG300" s="37">
        <f t="shared" si="2899"/>
        <v>0</v>
      </c>
      <c r="CH300" s="37">
        <f t="shared" si="2899"/>
        <v>0</v>
      </c>
      <c r="CI300" s="37">
        <f t="shared" si="2899"/>
        <v>0</v>
      </c>
      <c r="CJ300" s="37">
        <f t="shared" si="2899"/>
        <v>0</v>
      </c>
      <c r="CK300" s="37">
        <f t="shared" si="2899"/>
        <v>0</v>
      </c>
      <c r="CL300" s="37">
        <f t="shared" si="2899"/>
        <v>0</v>
      </c>
      <c r="CM300" s="37">
        <f t="shared" si="2899"/>
        <v>0</v>
      </c>
      <c r="CN300" s="37">
        <f t="shared" si="2899"/>
        <v>0</v>
      </c>
      <c r="CO300" s="37">
        <f t="shared" ref="CO300:EV300" si="2900">CO301+CO304+CO306+CO308</f>
        <v>0</v>
      </c>
      <c r="CP300" s="37">
        <f t="shared" si="2900"/>
        <v>0</v>
      </c>
      <c r="CQ300" s="37">
        <f t="shared" si="2900"/>
        <v>0</v>
      </c>
      <c r="CR300" s="37">
        <f t="shared" si="2900"/>
        <v>0</v>
      </c>
      <c r="CS300" s="37">
        <f t="shared" si="2900"/>
        <v>0</v>
      </c>
      <c r="CT300" s="37">
        <f t="shared" si="2900"/>
        <v>0</v>
      </c>
      <c r="CU300" s="37">
        <f t="shared" si="2900"/>
        <v>0</v>
      </c>
      <c r="CV300" s="37">
        <f t="shared" si="2900"/>
        <v>0</v>
      </c>
      <c r="CW300" s="37">
        <f t="shared" si="2900"/>
        <v>0</v>
      </c>
      <c r="CX300" s="37">
        <f t="shared" si="2900"/>
        <v>0</v>
      </c>
      <c r="CY300" s="37">
        <f t="shared" si="2900"/>
        <v>0</v>
      </c>
      <c r="CZ300" s="37">
        <f t="shared" si="2900"/>
        <v>0</v>
      </c>
      <c r="DA300" s="37">
        <f t="shared" si="2900"/>
        <v>0</v>
      </c>
      <c r="DB300" s="37">
        <f t="shared" si="2900"/>
        <v>0</v>
      </c>
      <c r="DC300" s="37">
        <f t="shared" si="2900"/>
        <v>0</v>
      </c>
      <c r="DD300" s="37">
        <f t="shared" si="2900"/>
        <v>0</v>
      </c>
      <c r="DE300" s="37">
        <f t="shared" si="2900"/>
        <v>766066207.62919998</v>
      </c>
      <c r="DF300" s="37">
        <f t="shared" si="2900"/>
        <v>1915638293.8099999</v>
      </c>
      <c r="DG300" s="37">
        <f t="shared" si="2900"/>
        <v>1806759026</v>
      </c>
      <c r="DH300" s="37">
        <f t="shared" si="2900"/>
        <v>1800234385.8099999</v>
      </c>
      <c r="DI300" s="37">
        <f t="shared" si="2900"/>
        <v>0</v>
      </c>
      <c r="DJ300" s="37">
        <f t="shared" si="2900"/>
        <v>0</v>
      </c>
      <c r="DK300" s="37">
        <f t="shared" si="2900"/>
        <v>0</v>
      </c>
      <c r="DL300" s="37">
        <f t="shared" si="2900"/>
        <v>0</v>
      </c>
      <c r="DM300" s="37">
        <f t="shared" si="2900"/>
        <v>0</v>
      </c>
      <c r="DN300" s="37">
        <f t="shared" si="2900"/>
        <v>406289104.6832</v>
      </c>
      <c r="DO300" s="37">
        <f t="shared" si="2900"/>
        <v>2788476573.4899998</v>
      </c>
      <c r="DP300" s="37">
        <f t="shared" si="2900"/>
        <v>2348281503</v>
      </c>
      <c r="DQ300" s="37">
        <f t="shared" si="2900"/>
        <v>2348281503</v>
      </c>
      <c r="DR300" s="37">
        <f t="shared" si="2900"/>
        <v>0</v>
      </c>
      <c r="DS300" s="37">
        <f t="shared" si="2900"/>
        <v>382759089.17487597</v>
      </c>
      <c r="DT300" s="37">
        <f t="shared" si="2900"/>
        <v>0</v>
      </c>
      <c r="DU300" s="37">
        <f t="shared" si="2900"/>
        <v>0</v>
      </c>
      <c r="DV300" s="37">
        <f t="shared" si="2900"/>
        <v>0</v>
      </c>
      <c r="DW300" s="37">
        <f t="shared" si="2900"/>
        <v>0</v>
      </c>
      <c r="DX300" s="37">
        <f t="shared" si="2900"/>
        <v>0</v>
      </c>
      <c r="DY300" s="37">
        <f t="shared" si="2900"/>
        <v>0</v>
      </c>
      <c r="DZ300" s="37">
        <f t="shared" si="2900"/>
        <v>0</v>
      </c>
      <c r="EA300" s="37">
        <f t="shared" si="2900"/>
        <v>0</v>
      </c>
      <c r="EB300" s="37">
        <f t="shared" si="2900"/>
        <v>0</v>
      </c>
      <c r="EC300" s="37">
        <f t="shared" si="2900"/>
        <v>0</v>
      </c>
      <c r="ED300" s="37">
        <f t="shared" si="2900"/>
        <v>0</v>
      </c>
      <c r="EE300" s="37">
        <f t="shared" si="2900"/>
        <v>0</v>
      </c>
      <c r="EF300" s="37">
        <f t="shared" si="2900"/>
        <v>0</v>
      </c>
      <c r="EG300" s="37">
        <f t="shared" si="2900"/>
        <v>0</v>
      </c>
      <c r="EH300" s="37">
        <f t="shared" si="2900"/>
        <v>0</v>
      </c>
      <c r="EI300" s="37">
        <f t="shared" si="2900"/>
        <v>0</v>
      </c>
      <c r="EJ300" s="37">
        <f t="shared" si="2900"/>
        <v>0</v>
      </c>
      <c r="EK300" s="37">
        <f t="shared" si="2900"/>
        <v>0</v>
      </c>
      <c r="EL300" s="37">
        <f t="shared" si="2900"/>
        <v>0</v>
      </c>
      <c r="EM300" s="37">
        <f t="shared" si="2900"/>
        <v>0</v>
      </c>
      <c r="EN300" s="37">
        <f t="shared" si="2900"/>
        <v>0</v>
      </c>
      <c r="EO300" s="37">
        <f t="shared" si="2900"/>
        <v>0</v>
      </c>
      <c r="EP300" s="37">
        <f t="shared" si="2900"/>
        <v>0</v>
      </c>
      <c r="EQ300" s="37">
        <f t="shared" si="2900"/>
        <v>0</v>
      </c>
      <c r="ER300" s="37">
        <f t="shared" si="2900"/>
        <v>0</v>
      </c>
      <c r="ES300" s="37">
        <f t="shared" si="2900"/>
        <v>0</v>
      </c>
      <c r="ET300" s="37">
        <f t="shared" si="2900"/>
        <v>0</v>
      </c>
      <c r="EU300" s="37">
        <f t="shared" si="2900"/>
        <v>0</v>
      </c>
      <c r="EV300" s="37">
        <f t="shared" si="2900"/>
        <v>0</v>
      </c>
      <c r="EW300" s="37">
        <f t="shared" ref="EW300" si="2901">EW301+EW304+EW306+EW308</f>
        <v>789048193.85807598</v>
      </c>
      <c r="EX300" s="37">
        <f t="shared" ref="EX300:GY300" si="2902">EX301+EX304+EX306+EX308</f>
        <v>2788476573.4899998</v>
      </c>
      <c r="EY300" s="37">
        <f t="shared" si="2902"/>
        <v>2348281503</v>
      </c>
      <c r="EZ300" s="37">
        <f t="shared" si="2902"/>
        <v>2348281503</v>
      </c>
      <c r="FA300" s="37">
        <f t="shared" si="2902"/>
        <v>0</v>
      </c>
      <c r="FB300" s="37">
        <f t="shared" si="2902"/>
        <v>0</v>
      </c>
      <c r="FC300" s="37">
        <f t="shared" si="2902"/>
        <v>0</v>
      </c>
      <c r="FD300" s="37">
        <f t="shared" si="2902"/>
        <v>0</v>
      </c>
      <c r="FE300" s="37">
        <f t="shared" si="2902"/>
        <v>0</v>
      </c>
      <c r="FF300" s="37">
        <f t="shared" si="2902"/>
        <v>0</v>
      </c>
      <c r="FG300" s="37">
        <f t="shared" si="2902"/>
        <v>418477777.82369602</v>
      </c>
      <c r="FH300" s="37">
        <f t="shared" si="2902"/>
        <v>3088285129.1400003</v>
      </c>
      <c r="FI300" s="37">
        <f t="shared" si="2902"/>
        <v>2945762740.4000001</v>
      </c>
      <c r="FJ300" s="37">
        <f t="shared" si="2902"/>
        <v>2945762740.4000001</v>
      </c>
      <c r="FK300" s="37">
        <f t="shared" si="2902"/>
        <v>0</v>
      </c>
      <c r="FL300" s="37">
        <f t="shared" si="2902"/>
        <v>394241861.85012227</v>
      </c>
      <c r="FM300" s="37">
        <f t="shared" si="2902"/>
        <v>0</v>
      </c>
      <c r="FN300" s="37">
        <f t="shared" si="2902"/>
        <v>0</v>
      </c>
      <c r="FO300" s="37">
        <f t="shared" si="2902"/>
        <v>0</v>
      </c>
      <c r="FP300" s="37">
        <f t="shared" si="2902"/>
        <v>0</v>
      </c>
      <c r="FQ300" s="37">
        <f t="shared" si="2902"/>
        <v>0</v>
      </c>
      <c r="FR300" s="37">
        <f t="shared" si="2902"/>
        <v>0</v>
      </c>
      <c r="FS300" s="37">
        <f t="shared" si="2902"/>
        <v>0</v>
      </c>
      <c r="FT300" s="37">
        <f t="shared" si="2902"/>
        <v>0</v>
      </c>
      <c r="FU300" s="37">
        <f t="shared" si="2902"/>
        <v>0</v>
      </c>
      <c r="FV300" s="37">
        <f t="shared" si="2902"/>
        <v>0</v>
      </c>
      <c r="FW300" s="37">
        <f t="shared" si="2902"/>
        <v>0</v>
      </c>
      <c r="FX300" s="37">
        <f t="shared" si="2902"/>
        <v>0</v>
      </c>
      <c r="FY300" s="37">
        <f t="shared" si="2902"/>
        <v>0</v>
      </c>
      <c r="FZ300" s="37">
        <f t="shared" si="2902"/>
        <v>0</v>
      </c>
      <c r="GA300" s="37">
        <f t="shared" si="2902"/>
        <v>0</v>
      </c>
      <c r="GB300" s="37">
        <f t="shared" si="2902"/>
        <v>0</v>
      </c>
      <c r="GC300" s="37">
        <f t="shared" si="2902"/>
        <v>0</v>
      </c>
      <c r="GD300" s="37">
        <f t="shared" si="2902"/>
        <v>0</v>
      </c>
      <c r="GE300" s="37">
        <f t="shared" si="2902"/>
        <v>0</v>
      </c>
      <c r="GF300" s="37">
        <f t="shared" si="2902"/>
        <v>0</v>
      </c>
      <c r="GG300" s="37">
        <f t="shared" si="2902"/>
        <v>0</v>
      </c>
      <c r="GH300" s="37">
        <f t="shared" si="2902"/>
        <v>0</v>
      </c>
      <c r="GI300" s="37">
        <f t="shared" si="2902"/>
        <v>0</v>
      </c>
      <c r="GJ300" s="37">
        <f t="shared" si="2902"/>
        <v>0</v>
      </c>
      <c r="GK300" s="37">
        <f t="shared" si="2902"/>
        <v>0</v>
      </c>
      <c r="GL300" s="37">
        <f t="shared" si="2902"/>
        <v>0</v>
      </c>
      <c r="GM300" s="37">
        <f t="shared" si="2902"/>
        <v>0</v>
      </c>
      <c r="GN300" s="37">
        <f t="shared" si="2902"/>
        <v>0</v>
      </c>
      <c r="GO300" s="37">
        <f t="shared" si="2902"/>
        <v>0</v>
      </c>
      <c r="GP300" s="37">
        <f t="shared" si="2902"/>
        <v>0</v>
      </c>
      <c r="GQ300" s="37">
        <f t="shared" si="2902"/>
        <v>0</v>
      </c>
      <c r="GR300" s="37">
        <f t="shared" si="2902"/>
        <v>0</v>
      </c>
      <c r="GS300" s="37">
        <f t="shared" si="2902"/>
        <v>0</v>
      </c>
      <c r="GT300" s="37">
        <f t="shared" si="2902"/>
        <v>0</v>
      </c>
      <c r="GU300" s="37">
        <f t="shared" si="2902"/>
        <v>812719639.67381835</v>
      </c>
      <c r="GV300" s="37">
        <f t="shared" si="2902"/>
        <v>3088285129.1400003</v>
      </c>
      <c r="GW300" s="37">
        <f t="shared" si="2902"/>
        <v>2945762740.4000001</v>
      </c>
      <c r="GX300" s="37">
        <f t="shared" si="2902"/>
        <v>2945762740.4000001</v>
      </c>
      <c r="GY300" s="961">
        <f t="shared" si="2902"/>
        <v>0</v>
      </c>
      <c r="GZ300" s="37">
        <f t="shared" ref="GZ300:IW300" si="2903">GZ301+GZ304+GZ306+GZ308</f>
        <v>0</v>
      </c>
      <c r="HA300" s="37">
        <f t="shared" si="2903"/>
        <v>0</v>
      </c>
      <c r="HB300" s="37">
        <f t="shared" si="2903"/>
        <v>0</v>
      </c>
      <c r="HC300" s="37">
        <f t="shared" si="2903"/>
        <v>0</v>
      </c>
      <c r="HD300" s="37">
        <f t="shared" si="2903"/>
        <v>0</v>
      </c>
      <c r="HE300" s="37">
        <f t="shared" si="2903"/>
        <v>1602188771.9468961</v>
      </c>
      <c r="HF300" s="37">
        <f t="shared" si="2903"/>
        <v>8107432881.4400005</v>
      </c>
      <c r="HG300" s="37">
        <f t="shared" si="2903"/>
        <v>7317758853.3999996</v>
      </c>
      <c r="HH300" s="37">
        <f t="shared" si="2903"/>
        <v>7311234213.210001</v>
      </c>
      <c r="HI300" s="37">
        <f t="shared" si="2903"/>
        <v>0</v>
      </c>
      <c r="HJ300" s="37">
        <f t="shared" si="2903"/>
        <v>1509398868.8541985</v>
      </c>
      <c r="HK300" s="37">
        <f t="shared" si="2903"/>
        <v>454846986.63999999</v>
      </c>
      <c r="HL300" s="37">
        <f t="shared" si="2903"/>
        <v>383634801</v>
      </c>
      <c r="HM300" s="37">
        <f t="shared" si="2903"/>
        <v>383634801</v>
      </c>
      <c r="HN300" s="37">
        <f t="shared" si="2903"/>
        <v>0</v>
      </c>
      <c r="HO300" s="37">
        <f t="shared" si="2903"/>
        <v>0</v>
      </c>
      <c r="HP300" s="37">
        <f t="shared" si="2903"/>
        <v>0</v>
      </c>
      <c r="HQ300" s="37">
        <f t="shared" si="2903"/>
        <v>0</v>
      </c>
      <c r="HR300" s="37">
        <f t="shared" si="2903"/>
        <v>0</v>
      </c>
      <c r="HS300" s="37">
        <f t="shared" si="2903"/>
        <v>0</v>
      </c>
      <c r="HT300" s="37">
        <f t="shared" si="2903"/>
        <v>0</v>
      </c>
      <c r="HU300" s="37">
        <f t="shared" si="2903"/>
        <v>0</v>
      </c>
      <c r="HV300" s="37">
        <f t="shared" si="2903"/>
        <v>0</v>
      </c>
      <c r="HW300" s="37">
        <f t="shared" si="2903"/>
        <v>0</v>
      </c>
      <c r="HX300" s="37">
        <f t="shared" si="2903"/>
        <v>0</v>
      </c>
      <c r="HY300" s="37">
        <f t="shared" si="2903"/>
        <v>0</v>
      </c>
      <c r="HZ300" s="37">
        <f t="shared" si="2903"/>
        <v>0</v>
      </c>
      <c r="IA300" s="37">
        <f t="shared" si="2903"/>
        <v>0</v>
      </c>
      <c r="IB300" s="37">
        <f t="shared" si="2903"/>
        <v>0</v>
      </c>
      <c r="IC300" s="37">
        <f t="shared" si="2903"/>
        <v>0</v>
      </c>
      <c r="ID300" s="37">
        <f t="shared" si="2903"/>
        <v>0</v>
      </c>
      <c r="IE300" s="37">
        <f t="shared" si="2903"/>
        <v>0</v>
      </c>
      <c r="IF300" s="37">
        <f t="shared" si="2903"/>
        <v>0</v>
      </c>
      <c r="IG300" s="37">
        <f t="shared" si="2903"/>
        <v>0</v>
      </c>
      <c r="IH300" s="37">
        <f t="shared" si="2903"/>
        <v>0</v>
      </c>
      <c r="II300" s="37">
        <f t="shared" si="2903"/>
        <v>0</v>
      </c>
      <c r="IJ300" s="37">
        <f t="shared" si="2903"/>
        <v>0</v>
      </c>
      <c r="IK300" s="37">
        <f t="shared" si="2903"/>
        <v>0</v>
      </c>
      <c r="IL300" s="37">
        <f t="shared" si="2903"/>
        <v>0</v>
      </c>
      <c r="IM300" s="37">
        <f t="shared" si="2903"/>
        <v>0</v>
      </c>
      <c r="IN300" s="37">
        <f t="shared" si="2903"/>
        <v>0</v>
      </c>
      <c r="IO300" s="37">
        <f t="shared" si="2903"/>
        <v>0</v>
      </c>
      <c r="IP300" s="37">
        <f t="shared" si="2903"/>
        <v>0</v>
      </c>
      <c r="IQ300" s="37">
        <f t="shared" si="2903"/>
        <v>0</v>
      </c>
      <c r="IR300" s="37">
        <f t="shared" si="2903"/>
        <v>0</v>
      </c>
      <c r="IS300" s="37">
        <f t="shared" si="2903"/>
        <v>3111587640.8010945</v>
      </c>
      <c r="IT300" s="37">
        <f t="shared" si="2903"/>
        <v>8562279868.0799999</v>
      </c>
      <c r="IU300" s="37">
        <f t="shared" si="2903"/>
        <v>7701393654.3999996</v>
      </c>
      <c r="IV300" s="37">
        <f t="shared" si="2903"/>
        <v>7694869014.210001</v>
      </c>
      <c r="IW300" s="37">
        <f t="shared" si="2903"/>
        <v>0</v>
      </c>
    </row>
    <row r="301" spans="1:257" ht="24.75" customHeight="1" x14ac:dyDescent="0.2">
      <c r="A301" s="346"/>
      <c r="B301" s="343"/>
      <c r="C301" s="252">
        <v>68</v>
      </c>
      <c r="D301" s="253" t="s">
        <v>704</v>
      </c>
      <c r="E301" s="311"/>
      <c r="F301" s="311"/>
      <c r="G301" s="255"/>
      <c r="H301" s="255"/>
      <c r="I301" s="255"/>
      <c r="J301" s="255"/>
      <c r="K301" s="255"/>
      <c r="L301" s="255"/>
      <c r="M301" s="255"/>
      <c r="N301" s="255"/>
      <c r="O301" s="255"/>
      <c r="P301" s="255"/>
      <c r="Q301" s="255"/>
      <c r="R301" s="255"/>
      <c r="S301" s="255"/>
      <c r="T301" s="255"/>
      <c r="U301" s="255"/>
      <c r="V301" s="255"/>
      <c r="W301" s="255"/>
      <c r="X301" s="255"/>
      <c r="Y301" s="312"/>
      <c r="Z301" s="255"/>
      <c r="AA301" s="255"/>
      <c r="AB301" s="255"/>
      <c r="AC301" s="186">
        <f t="shared" ref="AC301:BL301" si="2904">SUM(AC302:AC303)</f>
        <v>0</v>
      </c>
      <c r="AD301" s="186">
        <f t="shared" si="2904"/>
        <v>0</v>
      </c>
      <c r="AE301" s="186">
        <f t="shared" si="2904"/>
        <v>0</v>
      </c>
      <c r="AF301" s="186">
        <f t="shared" si="2904"/>
        <v>0</v>
      </c>
      <c r="AG301" s="186">
        <f t="shared" si="2904"/>
        <v>382966448</v>
      </c>
      <c r="AH301" s="186">
        <f t="shared" si="2904"/>
        <v>311043032</v>
      </c>
      <c r="AI301" s="186">
        <f t="shared" si="2904"/>
        <v>216955584</v>
      </c>
      <c r="AJ301" s="186">
        <f t="shared" si="2904"/>
        <v>216955584</v>
      </c>
      <c r="AK301" s="186">
        <f t="shared" si="2904"/>
        <v>258910352</v>
      </c>
      <c r="AL301" s="186">
        <f t="shared" si="2904"/>
        <v>238654472</v>
      </c>
      <c r="AM301" s="186">
        <f t="shared" si="2904"/>
        <v>197186333</v>
      </c>
      <c r="AN301" s="186">
        <f t="shared" si="2904"/>
        <v>197186333</v>
      </c>
      <c r="AO301" s="186">
        <f t="shared" si="2904"/>
        <v>0</v>
      </c>
      <c r="AP301" s="186">
        <f t="shared" si="2904"/>
        <v>0</v>
      </c>
      <c r="AQ301" s="186">
        <f t="shared" si="2904"/>
        <v>0</v>
      </c>
      <c r="AR301" s="186">
        <f t="shared" si="2904"/>
        <v>0</v>
      </c>
      <c r="AS301" s="186">
        <f t="shared" si="2904"/>
        <v>0</v>
      </c>
      <c r="AT301" s="186">
        <f t="shared" si="2904"/>
        <v>0</v>
      </c>
      <c r="AU301" s="186">
        <f t="shared" si="2904"/>
        <v>0</v>
      </c>
      <c r="AV301" s="186">
        <f t="shared" si="2904"/>
        <v>0</v>
      </c>
      <c r="AW301" s="186">
        <f t="shared" si="2904"/>
        <v>0</v>
      </c>
      <c r="AX301" s="186">
        <f t="shared" si="2904"/>
        <v>0</v>
      </c>
      <c r="AY301" s="186">
        <f t="shared" si="2904"/>
        <v>0</v>
      </c>
      <c r="AZ301" s="186">
        <f t="shared" si="2904"/>
        <v>0</v>
      </c>
      <c r="BA301" s="186">
        <f t="shared" si="2904"/>
        <v>0</v>
      </c>
      <c r="BB301" s="186">
        <f t="shared" si="2904"/>
        <v>0</v>
      </c>
      <c r="BC301" s="186">
        <f t="shared" si="2904"/>
        <v>0</v>
      </c>
      <c r="BD301" s="186">
        <f t="shared" si="2904"/>
        <v>0</v>
      </c>
      <c r="BE301" s="186">
        <f t="shared" si="2904"/>
        <v>0</v>
      </c>
      <c r="BF301" s="186">
        <f t="shared" si="2904"/>
        <v>0</v>
      </c>
      <c r="BG301" s="186">
        <f t="shared" si="2904"/>
        <v>0</v>
      </c>
      <c r="BH301" s="186">
        <f t="shared" si="2904"/>
        <v>0</v>
      </c>
      <c r="BI301" s="186">
        <f t="shared" si="2904"/>
        <v>0</v>
      </c>
      <c r="BJ301" s="186">
        <f t="shared" si="2904"/>
        <v>0</v>
      </c>
      <c r="BK301" s="186">
        <f t="shared" si="2904"/>
        <v>0</v>
      </c>
      <c r="BL301" s="186">
        <f t="shared" si="2904"/>
        <v>0</v>
      </c>
      <c r="BM301" s="186">
        <f t="shared" ref="BM301:DX301" si="2905">SUM(BM302:BM303)</f>
        <v>641876800</v>
      </c>
      <c r="BN301" s="186">
        <f t="shared" si="2905"/>
        <v>549697504</v>
      </c>
      <c r="BO301" s="186">
        <f t="shared" si="2905"/>
        <v>414141917</v>
      </c>
      <c r="BP301" s="186">
        <f t="shared" si="2905"/>
        <v>414141917</v>
      </c>
      <c r="BQ301" s="186">
        <f t="shared" si="2905"/>
        <v>0</v>
      </c>
      <c r="BR301" s="186">
        <f t="shared" si="2905"/>
        <v>0</v>
      </c>
      <c r="BS301" s="186">
        <f t="shared" si="2905"/>
        <v>0</v>
      </c>
      <c r="BT301" s="186">
        <f t="shared" si="2905"/>
        <v>0</v>
      </c>
      <c r="BU301" s="186">
        <f t="shared" si="2905"/>
        <v>394455441.44</v>
      </c>
      <c r="BV301" s="186">
        <f t="shared" si="2905"/>
        <v>788589783</v>
      </c>
      <c r="BW301" s="186">
        <f t="shared" si="2905"/>
        <v>739157959</v>
      </c>
      <c r="BX301" s="186">
        <f t="shared" si="2905"/>
        <v>737357959</v>
      </c>
      <c r="BY301" s="186">
        <f t="shared" si="2905"/>
        <v>0</v>
      </c>
      <c r="BZ301" s="186">
        <f t="shared" si="2905"/>
        <v>266677662.56</v>
      </c>
      <c r="CA301" s="186">
        <f t="shared" si="2905"/>
        <v>0</v>
      </c>
      <c r="CB301" s="186">
        <f t="shared" si="2905"/>
        <v>0</v>
      </c>
      <c r="CC301" s="186">
        <f t="shared" si="2905"/>
        <v>0</v>
      </c>
      <c r="CD301" s="186">
        <f t="shared" si="2905"/>
        <v>0</v>
      </c>
      <c r="CE301" s="186">
        <f t="shared" si="2905"/>
        <v>0</v>
      </c>
      <c r="CF301" s="186">
        <f t="shared" si="2905"/>
        <v>0</v>
      </c>
      <c r="CG301" s="186">
        <f t="shared" si="2905"/>
        <v>0</v>
      </c>
      <c r="CH301" s="186">
        <f t="shared" si="2905"/>
        <v>0</v>
      </c>
      <c r="CI301" s="186">
        <f t="shared" si="2905"/>
        <v>0</v>
      </c>
      <c r="CJ301" s="186">
        <f t="shared" si="2905"/>
        <v>0</v>
      </c>
      <c r="CK301" s="186">
        <f t="shared" si="2905"/>
        <v>0</v>
      </c>
      <c r="CL301" s="186">
        <f t="shared" si="2905"/>
        <v>0</v>
      </c>
      <c r="CM301" s="186">
        <f t="shared" si="2905"/>
        <v>0</v>
      </c>
      <c r="CN301" s="186">
        <f t="shared" si="2905"/>
        <v>0</v>
      </c>
      <c r="CO301" s="186">
        <f t="shared" si="2905"/>
        <v>0</v>
      </c>
      <c r="CP301" s="186">
        <f t="shared" si="2905"/>
        <v>0</v>
      </c>
      <c r="CQ301" s="186">
        <f t="shared" si="2905"/>
        <v>0</v>
      </c>
      <c r="CR301" s="186">
        <f t="shared" si="2905"/>
        <v>0</v>
      </c>
      <c r="CS301" s="186">
        <f t="shared" si="2905"/>
        <v>0</v>
      </c>
      <c r="CT301" s="186">
        <f t="shared" si="2905"/>
        <v>0</v>
      </c>
      <c r="CU301" s="186">
        <f t="shared" si="2905"/>
        <v>0</v>
      </c>
      <c r="CV301" s="186">
        <f t="shared" si="2905"/>
        <v>0</v>
      </c>
      <c r="CW301" s="186">
        <f t="shared" si="2905"/>
        <v>0</v>
      </c>
      <c r="CX301" s="186">
        <f t="shared" si="2905"/>
        <v>0</v>
      </c>
      <c r="CY301" s="186">
        <f t="shared" si="2905"/>
        <v>0</v>
      </c>
      <c r="CZ301" s="186">
        <f t="shared" si="2905"/>
        <v>0</v>
      </c>
      <c r="DA301" s="186">
        <f t="shared" si="2905"/>
        <v>0</v>
      </c>
      <c r="DB301" s="186">
        <f t="shared" si="2905"/>
        <v>0</v>
      </c>
      <c r="DC301" s="186">
        <f t="shared" si="2905"/>
        <v>0</v>
      </c>
      <c r="DD301" s="186">
        <f t="shared" si="2905"/>
        <v>0</v>
      </c>
      <c r="DE301" s="186">
        <f t="shared" si="2905"/>
        <v>661133104</v>
      </c>
      <c r="DF301" s="186">
        <f t="shared" si="2905"/>
        <v>788589783</v>
      </c>
      <c r="DG301" s="186">
        <f t="shared" si="2905"/>
        <v>739157959</v>
      </c>
      <c r="DH301" s="186">
        <f t="shared" si="2905"/>
        <v>737357959</v>
      </c>
      <c r="DI301" s="186">
        <f t="shared" si="2905"/>
        <v>0</v>
      </c>
      <c r="DJ301" s="186">
        <f t="shared" si="2905"/>
        <v>0</v>
      </c>
      <c r="DK301" s="186">
        <f t="shared" si="2905"/>
        <v>0</v>
      </c>
      <c r="DL301" s="186">
        <f t="shared" si="2905"/>
        <v>0</v>
      </c>
      <c r="DM301" s="186">
        <f t="shared" si="2905"/>
        <v>0</v>
      </c>
      <c r="DN301" s="186">
        <f t="shared" si="2905"/>
        <v>406289104.6832</v>
      </c>
      <c r="DO301" s="186">
        <f t="shared" si="2905"/>
        <v>1342174677</v>
      </c>
      <c r="DP301" s="186">
        <f t="shared" si="2905"/>
        <v>1264702074</v>
      </c>
      <c r="DQ301" s="186">
        <f t="shared" si="2905"/>
        <v>1264702074</v>
      </c>
      <c r="DR301" s="186">
        <f t="shared" si="2905"/>
        <v>0</v>
      </c>
      <c r="DS301" s="186">
        <f t="shared" si="2905"/>
        <v>274677992.4368</v>
      </c>
      <c r="DT301" s="186">
        <f t="shared" si="2905"/>
        <v>0</v>
      </c>
      <c r="DU301" s="186">
        <f t="shared" si="2905"/>
        <v>0</v>
      </c>
      <c r="DV301" s="186">
        <f t="shared" si="2905"/>
        <v>0</v>
      </c>
      <c r="DW301" s="186">
        <f t="shared" si="2905"/>
        <v>0</v>
      </c>
      <c r="DX301" s="186">
        <f t="shared" si="2905"/>
        <v>0</v>
      </c>
      <c r="DY301" s="186">
        <f t="shared" ref="DY301:EW301" si="2906">SUM(DY302:DY303)</f>
        <v>0</v>
      </c>
      <c r="DZ301" s="186">
        <f t="shared" si="2906"/>
        <v>0</v>
      </c>
      <c r="EA301" s="186">
        <f t="shared" si="2906"/>
        <v>0</v>
      </c>
      <c r="EB301" s="186">
        <f t="shared" si="2906"/>
        <v>0</v>
      </c>
      <c r="EC301" s="186">
        <f t="shared" si="2906"/>
        <v>0</v>
      </c>
      <c r="ED301" s="186">
        <f t="shared" si="2906"/>
        <v>0</v>
      </c>
      <c r="EE301" s="186">
        <f t="shared" si="2906"/>
        <v>0</v>
      </c>
      <c r="EF301" s="186">
        <f t="shared" si="2906"/>
        <v>0</v>
      </c>
      <c r="EG301" s="186">
        <f t="shared" si="2906"/>
        <v>0</v>
      </c>
      <c r="EH301" s="186">
        <f t="shared" si="2906"/>
        <v>0</v>
      </c>
      <c r="EI301" s="186">
        <f t="shared" si="2906"/>
        <v>0</v>
      </c>
      <c r="EJ301" s="186">
        <f t="shared" si="2906"/>
        <v>0</v>
      </c>
      <c r="EK301" s="186">
        <f t="shared" si="2906"/>
        <v>0</v>
      </c>
      <c r="EL301" s="186">
        <f t="shared" si="2906"/>
        <v>0</v>
      </c>
      <c r="EM301" s="186">
        <f t="shared" si="2906"/>
        <v>0</v>
      </c>
      <c r="EN301" s="186">
        <f t="shared" si="2906"/>
        <v>0</v>
      </c>
      <c r="EO301" s="186">
        <f t="shared" si="2906"/>
        <v>0</v>
      </c>
      <c r="EP301" s="186">
        <f t="shared" si="2906"/>
        <v>0</v>
      </c>
      <c r="EQ301" s="186">
        <f t="shared" si="2906"/>
        <v>0</v>
      </c>
      <c r="ER301" s="186">
        <f t="shared" si="2906"/>
        <v>0</v>
      </c>
      <c r="ES301" s="186">
        <f t="shared" si="2906"/>
        <v>0</v>
      </c>
      <c r="ET301" s="186">
        <f t="shared" si="2906"/>
        <v>0</v>
      </c>
      <c r="EU301" s="186">
        <f t="shared" si="2906"/>
        <v>0</v>
      </c>
      <c r="EV301" s="186">
        <f t="shared" si="2906"/>
        <v>0</v>
      </c>
      <c r="EW301" s="186">
        <f t="shared" si="2906"/>
        <v>680967097.12</v>
      </c>
      <c r="EX301" s="186">
        <f t="shared" ref="EX301:GY301" si="2907">SUM(EX302:EX303)</f>
        <v>1342174677</v>
      </c>
      <c r="EY301" s="186">
        <f t="shared" si="2907"/>
        <v>1264702074</v>
      </c>
      <c r="EZ301" s="186">
        <f t="shared" si="2907"/>
        <v>1264702074</v>
      </c>
      <c r="FA301" s="186">
        <f t="shared" si="2907"/>
        <v>0</v>
      </c>
      <c r="FB301" s="186">
        <f t="shared" si="2907"/>
        <v>0</v>
      </c>
      <c r="FC301" s="186">
        <f t="shared" si="2907"/>
        <v>0</v>
      </c>
      <c r="FD301" s="186">
        <f t="shared" si="2907"/>
        <v>0</v>
      </c>
      <c r="FE301" s="186">
        <f t="shared" si="2907"/>
        <v>0</v>
      </c>
      <c r="FF301" s="186">
        <f t="shared" si="2907"/>
        <v>0</v>
      </c>
      <c r="FG301" s="186">
        <f t="shared" si="2907"/>
        <v>418477777.82369602</v>
      </c>
      <c r="FH301" s="186">
        <f t="shared" si="2907"/>
        <v>2180137888.8000002</v>
      </c>
      <c r="FI301" s="186">
        <f t="shared" si="2907"/>
        <v>2124987289.5999999</v>
      </c>
      <c r="FJ301" s="186">
        <f t="shared" si="2907"/>
        <v>2124987289.5999999</v>
      </c>
      <c r="FK301" s="186">
        <f t="shared" si="2907"/>
        <v>0</v>
      </c>
      <c r="FL301" s="186">
        <f t="shared" si="2907"/>
        <v>282918332.20990402</v>
      </c>
      <c r="FM301" s="186">
        <f t="shared" si="2907"/>
        <v>0</v>
      </c>
      <c r="FN301" s="186">
        <f t="shared" si="2907"/>
        <v>0</v>
      </c>
      <c r="FO301" s="186">
        <f t="shared" si="2907"/>
        <v>0</v>
      </c>
      <c r="FP301" s="186">
        <f t="shared" si="2907"/>
        <v>0</v>
      </c>
      <c r="FQ301" s="186">
        <f t="shared" si="2907"/>
        <v>0</v>
      </c>
      <c r="FR301" s="186">
        <f t="shared" si="2907"/>
        <v>0</v>
      </c>
      <c r="FS301" s="186">
        <f t="shared" si="2907"/>
        <v>0</v>
      </c>
      <c r="FT301" s="186">
        <f t="shared" si="2907"/>
        <v>0</v>
      </c>
      <c r="FU301" s="186">
        <f t="shared" si="2907"/>
        <v>0</v>
      </c>
      <c r="FV301" s="186">
        <f t="shared" si="2907"/>
        <v>0</v>
      </c>
      <c r="FW301" s="186">
        <f t="shared" si="2907"/>
        <v>0</v>
      </c>
      <c r="FX301" s="186">
        <f t="shared" si="2907"/>
        <v>0</v>
      </c>
      <c r="FY301" s="186">
        <f t="shared" si="2907"/>
        <v>0</v>
      </c>
      <c r="FZ301" s="186">
        <f t="shared" si="2907"/>
        <v>0</v>
      </c>
      <c r="GA301" s="186">
        <f t="shared" si="2907"/>
        <v>0</v>
      </c>
      <c r="GB301" s="186">
        <f t="shared" si="2907"/>
        <v>0</v>
      </c>
      <c r="GC301" s="186">
        <f t="shared" si="2907"/>
        <v>0</v>
      </c>
      <c r="GD301" s="186">
        <f t="shared" si="2907"/>
        <v>0</v>
      </c>
      <c r="GE301" s="186">
        <f t="shared" si="2907"/>
        <v>0</v>
      </c>
      <c r="GF301" s="186">
        <f t="shared" si="2907"/>
        <v>0</v>
      </c>
      <c r="GG301" s="186">
        <f t="shared" si="2907"/>
        <v>0</v>
      </c>
      <c r="GH301" s="186">
        <f t="shared" si="2907"/>
        <v>0</v>
      </c>
      <c r="GI301" s="186">
        <f t="shared" si="2907"/>
        <v>0</v>
      </c>
      <c r="GJ301" s="186">
        <f t="shared" si="2907"/>
        <v>0</v>
      </c>
      <c r="GK301" s="186">
        <f t="shared" si="2907"/>
        <v>0</v>
      </c>
      <c r="GL301" s="186">
        <f t="shared" si="2907"/>
        <v>0</v>
      </c>
      <c r="GM301" s="186">
        <f t="shared" si="2907"/>
        <v>0</v>
      </c>
      <c r="GN301" s="186">
        <f t="shared" si="2907"/>
        <v>0</v>
      </c>
      <c r="GO301" s="186">
        <f t="shared" si="2907"/>
        <v>0</v>
      </c>
      <c r="GP301" s="186">
        <f t="shared" si="2907"/>
        <v>0</v>
      </c>
      <c r="GQ301" s="186">
        <f t="shared" si="2907"/>
        <v>0</v>
      </c>
      <c r="GR301" s="186">
        <f t="shared" si="2907"/>
        <v>0</v>
      </c>
      <c r="GS301" s="186">
        <f t="shared" si="2907"/>
        <v>0</v>
      </c>
      <c r="GT301" s="186">
        <f t="shared" si="2907"/>
        <v>0</v>
      </c>
      <c r="GU301" s="186">
        <f t="shared" si="2907"/>
        <v>701396110.03360009</v>
      </c>
      <c r="GV301" s="186">
        <f t="shared" si="2907"/>
        <v>2180137888.8000002</v>
      </c>
      <c r="GW301" s="186">
        <f t="shared" si="2907"/>
        <v>2124987289.5999999</v>
      </c>
      <c r="GX301" s="186">
        <f t="shared" si="2907"/>
        <v>2124987289.5999999</v>
      </c>
      <c r="GY301" s="723">
        <f t="shared" si="2907"/>
        <v>0</v>
      </c>
      <c r="GZ301" s="186">
        <f t="shared" ref="GZ301:IW301" si="2908">SUM(GZ302:GZ303)</f>
        <v>0</v>
      </c>
      <c r="HA301" s="186">
        <f t="shared" si="2908"/>
        <v>0</v>
      </c>
      <c r="HB301" s="186">
        <f t="shared" si="2908"/>
        <v>0</v>
      </c>
      <c r="HC301" s="186">
        <f t="shared" si="2908"/>
        <v>0</v>
      </c>
      <c r="HD301" s="186">
        <f t="shared" si="2908"/>
        <v>0</v>
      </c>
      <c r="HE301" s="186">
        <f t="shared" si="2908"/>
        <v>1602188771.9468961</v>
      </c>
      <c r="HF301" s="186">
        <f t="shared" si="2908"/>
        <v>4621945380.8000002</v>
      </c>
      <c r="HG301" s="186">
        <f t="shared" si="2908"/>
        <v>4345802906.6000004</v>
      </c>
      <c r="HH301" s="186">
        <f t="shared" si="2908"/>
        <v>4344002906.6000004</v>
      </c>
      <c r="HI301" s="186">
        <f t="shared" si="2908"/>
        <v>0</v>
      </c>
      <c r="HJ301" s="186">
        <f t="shared" si="2908"/>
        <v>1083184339.2067041</v>
      </c>
      <c r="HK301" s="186">
        <f t="shared" si="2908"/>
        <v>238654472</v>
      </c>
      <c r="HL301" s="186">
        <f t="shared" si="2908"/>
        <v>197186333</v>
      </c>
      <c r="HM301" s="186">
        <f t="shared" si="2908"/>
        <v>197186333</v>
      </c>
      <c r="HN301" s="186">
        <f t="shared" si="2908"/>
        <v>0</v>
      </c>
      <c r="HO301" s="186">
        <f t="shared" si="2908"/>
        <v>0</v>
      </c>
      <c r="HP301" s="186">
        <f t="shared" si="2908"/>
        <v>0</v>
      </c>
      <c r="HQ301" s="186">
        <f t="shared" si="2908"/>
        <v>0</v>
      </c>
      <c r="HR301" s="186">
        <f t="shared" si="2908"/>
        <v>0</v>
      </c>
      <c r="HS301" s="186">
        <f t="shared" si="2908"/>
        <v>0</v>
      </c>
      <c r="HT301" s="186">
        <f t="shared" si="2908"/>
        <v>0</v>
      </c>
      <c r="HU301" s="186">
        <f t="shared" si="2908"/>
        <v>0</v>
      </c>
      <c r="HV301" s="186">
        <f t="shared" si="2908"/>
        <v>0</v>
      </c>
      <c r="HW301" s="186">
        <f t="shared" si="2908"/>
        <v>0</v>
      </c>
      <c r="HX301" s="186">
        <f t="shared" si="2908"/>
        <v>0</v>
      </c>
      <c r="HY301" s="186">
        <f t="shared" si="2908"/>
        <v>0</v>
      </c>
      <c r="HZ301" s="186">
        <f t="shared" si="2908"/>
        <v>0</v>
      </c>
      <c r="IA301" s="186">
        <f t="shared" si="2908"/>
        <v>0</v>
      </c>
      <c r="IB301" s="186">
        <f t="shared" si="2908"/>
        <v>0</v>
      </c>
      <c r="IC301" s="186">
        <f t="shared" si="2908"/>
        <v>0</v>
      </c>
      <c r="ID301" s="186">
        <f t="shared" si="2908"/>
        <v>0</v>
      </c>
      <c r="IE301" s="186">
        <f t="shared" si="2908"/>
        <v>0</v>
      </c>
      <c r="IF301" s="186">
        <f t="shared" si="2908"/>
        <v>0</v>
      </c>
      <c r="IG301" s="186">
        <f t="shared" si="2908"/>
        <v>0</v>
      </c>
      <c r="IH301" s="186">
        <f t="shared" si="2908"/>
        <v>0</v>
      </c>
      <c r="II301" s="186">
        <f t="shared" si="2908"/>
        <v>0</v>
      </c>
      <c r="IJ301" s="186">
        <f t="shared" si="2908"/>
        <v>0</v>
      </c>
      <c r="IK301" s="186">
        <f t="shared" si="2908"/>
        <v>0</v>
      </c>
      <c r="IL301" s="186">
        <f t="shared" si="2908"/>
        <v>0</v>
      </c>
      <c r="IM301" s="186">
        <f t="shared" si="2908"/>
        <v>0</v>
      </c>
      <c r="IN301" s="186">
        <f t="shared" si="2908"/>
        <v>0</v>
      </c>
      <c r="IO301" s="186">
        <f t="shared" si="2908"/>
        <v>0</v>
      </c>
      <c r="IP301" s="186">
        <f t="shared" si="2908"/>
        <v>0</v>
      </c>
      <c r="IQ301" s="186">
        <f t="shared" si="2908"/>
        <v>0</v>
      </c>
      <c r="IR301" s="186">
        <f t="shared" si="2908"/>
        <v>0</v>
      </c>
      <c r="IS301" s="186">
        <f t="shared" si="2908"/>
        <v>2685373111.1536002</v>
      </c>
      <c r="IT301" s="186">
        <f t="shared" si="2908"/>
        <v>4860599852.8000002</v>
      </c>
      <c r="IU301" s="186">
        <f t="shared" si="2908"/>
        <v>4542989239.6000004</v>
      </c>
      <c r="IV301" s="186">
        <f t="shared" si="2908"/>
        <v>4541189239.6000004</v>
      </c>
      <c r="IW301" s="186">
        <f t="shared" si="2908"/>
        <v>0</v>
      </c>
    </row>
    <row r="302" spans="1:257" ht="57.75" customHeight="1" x14ac:dyDescent="0.2">
      <c r="A302" s="346"/>
      <c r="B302" s="346"/>
      <c r="C302" s="264">
        <v>36</v>
      </c>
      <c r="D302" s="985" t="s">
        <v>705</v>
      </c>
      <c r="E302" s="599">
        <v>0.4</v>
      </c>
      <c r="F302" s="599">
        <v>0.6</v>
      </c>
      <c r="G302" s="273">
        <v>202</v>
      </c>
      <c r="H302" s="848" t="s">
        <v>706</v>
      </c>
      <c r="I302" s="282" t="s">
        <v>707</v>
      </c>
      <c r="J302" s="270" t="s">
        <v>708</v>
      </c>
      <c r="K302" s="479">
        <v>4</v>
      </c>
      <c r="L302" s="322" t="s">
        <v>58</v>
      </c>
      <c r="M302" s="299">
        <v>23</v>
      </c>
      <c r="N302" s="299">
        <v>23</v>
      </c>
      <c r="O302" s="267">
        <v>23</v>
      </c>
      <c r="P302" s="424">
        <v>23</v>
      </c>
      <c r="Q302" s="299">
        <v>23</v>
      </c>
      <c r="R302" s="275"/>
      <c r="S302" s="426">
        <v>23</v>
      </c>
      <c r="T302" s="299">
        <v>23</v>
      </c>
      <c r="U302" s="299"/>
      <c r="V302" s="426">
        <v>23</v>
      </c>
      <c r="W302" s="299">
        <v>23</v>
      </c>
      <c r="X302" s="322"/>
      <c r="Y302" s="756">
        <v>26</v>
      </c>
      <c r="Z302" s="521">
        <f>BM302/BM301</f>
        <v>0.71731335359059556</v>
      </c>
      <c r="AA302" s="272">
        <v>3</v>
      </c>
      <c r="AB302" s="271" t="s">
        <v>455</v>
      </c>
      <c r="AC302" s="46"/>
      <c r="AD302" s="47"/>
      <c r="AE302" s="48"/>
      <c r="AF302" s="48"/>
      <c r="AG302" s="73">
        <v>379516448</v>
      </c>
      <c r="AH302" s="42">
        <v>307593032</v>
      </c>
      <c r="AI302" s="47">
        <v>213505584</v>
      </c>
      <c r="AJ302" s="47">
        <v>213505584</v>
      </c>
      <c r="AK302" s="73">
        <f>97585333-16674981</f>
        <v>80910352</v>
      </c>
      <c r="AL302" s="42">
        <v>105582133</v>
      </c>
      <c r="AM302" s="47">
        <v>98246333</v>
      </c>
      <c r="AN302" s="47">
        <v>98246333</v>
      </c>
      <c r="AO302" s="46"/>
      <c r="AP302" s="47"/>
      <c r="AQ302" s="47"/>
      <c r="AR302" s="47"/>
      <c r="AS302" s="46"/>
      <c r="AT302" s="47"/>
      <c r="AU302" s="48"/>
      <c r="AV302" s="48"/>
      <c r="AW302" s="46"/>
      <c r="AX302" s="47"/>
      <c r="AY302" s="47"/>
      <c r="AZ302" s="47"/>
      <c r="BA302" s="46"/>
      <c r="BB302" s="47"/>
      <c r="BC302" s="47"/>
      <c r="BD302" s="47"/>
      <c r="BE302" s="46"/>
      <c r="BF302" s="47"/>
      <c r="BG302" s="48"/>
      <c r="BH302" s="48"/>
      <c r="BI302" s="46"/>
      <c r="BJ302" s="47"/>
      <c r="BK302" s="47"/>
      <c r="BL302" s="47"/>
      <c r="BM302" s="40">
        <f>+AC302+AG302+AK302+AO302+AS302+AW302+BA302+BE302+BI302</f>
        <v>460426800</v>
      </c>
      <c r="BN302" s="41">
        <f t="shared" ref="BN302:BP303" si="2909">AD302+AH302+AL302+AP302+AT302+AX302+BB302+BF302+BJ302</f>
        <v>413175165</v>
      </c>
      <c r="BO302" s="41">
        <f t="shared" si="2909"/>
        <v>311751917</v>
      </c>
      <c r="BP302" s="41">
        <f t="shared" si="2909"/>
        <v>311751917</v>
      </c>
      <c r="BQ302" s="87"/>
      <c r="BR302" s="87"/>
      <c r="BS302" s="87"/>
      <c r="BT302" s="87"/>
      <c r="BU302" s="87">
        <f>379516448*1.03</f>
        <v>390901941.44</v>
      </c>
      <c r="BV302" s="87">
        <v>628589783</v>
      </c>
      <c r="BW302" s="87">
        <v>580027832</v>
      </c>
      <c r="BX302" s="87">
        <v>578227832</v>
      </c>
      <c r="BY302" s="87"/>
      <c r="BZ302" s="88">
        <f>80910352*1.03</f>
        <v>83337662.560000002</v>
      </c>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2">
        <f t="shared" ref="DE302:DH303" si="2910">BQ302+BU302+BZ302+CE302+CI302+CM302+CQ302+CV302+DA302</f>
        <v>474239604</v>
      </c>
      <c r="DF302" s="102">
        <f t="shared" si="2910"/>
        <v>628589783</v>
      </c>
      <c r="DG302" s="102">
        <f t="shared" si="2910"/>
        <v>580027832</v>
      </c>
      <c r="DH302" s="102">
        <f t="shared" si="2910"/>
        <v>578227832</v>
      </c>
      <c r="DI302" s="102"/>
      <c r="DJ302" s="88"/>
      <c r="DK302" s="86"/>
      <c r="DL302" s="87"/>
      <c r="DM302" s="87"/>
      <c r="DN302" s="87">
        <v>402628999.6832</v>
      </c>
      <c r="DO302" s="87">
        <v>1174174677</v>
      </c>
      <c r="DP302" s="87">
        <v>1100922074</v>
      </c>
      <c r="DQ302" s="87">
        <v>1100922074</v>
      </c>
      <c r="DR302" s="87"/>
      <c r="DS302" s="88">
        <v>85837792.436800003</v>
      </c>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7"/>
      <c r="EU302" s="87"/>
      <c r="EV302" s="87"/>
      <c r="EW302" s="82">
        <f t="shared" ref="EW302:EX303" si="2911">DJ302+DN302+DS302+DX302+EB302+EF302+EJ302+EN302+ES302</f>
        <v>488466792.12</v>
      </c>
      <c r="EX302" s="90">
        <f t="shared" si="2911"/>
        <v>1174174677</v>
      </c>
      <c r="EY302" s="90">
        <f t="shared" ref="EY302:EZ303" si="2912">DL302+DP302+DU302+DZ302+ED302+EH302+EL302+EP302+EU302</f>
        <v>1100922074</v>
      </c>
      <c r="EZ302" s="90">
        <f t="shared" si="2912"/>
        <v>1100922074</v>
      </c>
      <c r="FA302" s="173"/>
      <c r="FB302" s="87"/>
      <c r="FC302" s="88"/>
      <c r="FD302" s="88"/>
      <c r="FE302" s="88"/>
      <c r="FF302" s="133"/>
      <c r="FG302" s="87">
        <f>402628999.6832*1.03</f>
        <v>414707869.67369604</v>
      </c>
      <c r="FH302" s="87">
        <v>1989366808.8</v>
      </c>
      <c r="FI302" s="87">
        <v>1936282289.5999999</v>
      </c>
      <c r="FJ302" s="87">
        <v>1936282289.5999999</v>
      </c>
      <c r="FK302" s="87"/>
      <c r="FL302" s="88">
        <f>85837792.4368*1.03</f>
        <v>88412926.209904</v>
      </c>
      <c r="FM302" s="87"/>
      <c r="FN302" s="87"/>
      <c r="FO302" s="87"/>
      <c r="FP302" s="87"/>
      <c r="FQ302" s="87"/>
      <c r="FR302" s="87"/>
      <c r="FS302" s="87"/>
      <c r="FT302" s="87"/>
      <c r="FU302" s="87"/>
      <c r="FV302" s="87"/>
      <c r="FW302" s="87"/>
      <c r="FX302" s="87"/>
      <c r="FY302" s="87"/>
      <c r="FZ302" s="87"/>
      <c r="GA302" s="87"/>
      <c r="GB302" s="87"/>
      <c r="GC302" s="87"/>
      <c r="GD302" s="87"/>
      <c r="GE302" s="87"/>
      <c r="GF302" s="87"/>
      <c r="GG302" s="87"/>
      <c r="GH302" s="87"/>
      <c r="GI302" s="87"/>
      <c r="GJ302" s="87"/>
      <c r="GK302" s="87"/>
      <c r="GL302" s="87"/>
      <c r="GM302" s="87"/>
      <c r="GN302" s="87"/>
      <c r="GO302" s="87"/>
      <c r="GP302" s="87"/>
      <c r="GQ302" s="87"/>
      <c r="GR302" s="87"/>
      <c r="GS302" s="87"/>
      <c r="GT302" s="87"/>
      <c r="GU302" s="82">
        <f>FB302+FG302+FL302+FQ302+FV302+GA302+GF302+GK302+GP302</f>
        <v>503120795.88360006</v>
      </c>
      <c r="GV302" s="82">
        <f t="shared" ref="GV302:GY303" si="2913">GQ302+GL302+GG302+GB302+FW302+FR302+FM302+FH302+FC302</f>
        <v>1989366808.8</v>
      </c>
      <c r="GW302" s="82">
        <f t="shared" si="2913"/>
        <v>1936282289.5999999</v>
      </c>
      <c r="GX302" s="82">
        <f t="shared" si="2913"/>
        <v>1936282289.5999999</v>
      </c>
      <c r="GY302" s="792">
        <f t="shared" si="2913"/>
        <v>0</v>
      </c>
      <c r="GZ302" s="792">
        <f t="shared" ref="GZ302:GZ303" si="2914">AC302+BQ302+DJ302+FB302</f>
        <v>0</v>
      </c>
      <c r="HA302" s="792">
        <f t="shared" ref="HA302:HA303" si="2915">AD302+BR302+DK302+FC302</f>
        <v>0</v>
      </c>
      <c r="HB302" s="792">
        <f t="shared" ref="HB302:HB303" si="2916">AE302+BS302+DL302+FD302</f>
        <v>0</v>
      </c>
      <c r="HC302" s="792">
        <f t="shared" ref="HC302:HC303" si="2917">AF302+BT302+DM302+FE302</f>
        <v>0</v>
      </c>
      <c r="HD302" s="792">
        <f t="shared" ref="HD302:HD303" si="2918">FF302</f>
        <v>0</v>
      </c>
      <c r="HE302" s="792">
        <f t="shared" ref="HE302:HE303" si="2919">AG302+BU302+DN302+FG302</f>
        <v>1587755258.796896</v>
      </c>
      <c r="HF302" s="792">
        <f t="shared" ref="HF302:HF303" si="2920">AH302+BV302+DO302+FH302</f>
        <v>4099724300.8000002</v>
      </c>
      <c r="HG302" s="792">
        <f t="shared" ref="HG302:HG303" si="2921">AI302+BW302+DP302+FI302</f>
        <v>3830737779.5999999</v>
      </c>
      <c r="HH302" s="792">
        <f t="shared" ref="HH302:HH303" si="2922">AJ302+BX302+DQ302+FJ302</f>
        <v>3828937779.5999999</v>
      </c>
      <c r="HI302" s="792">
        <f t="shared" ref="HI302:HI303" si="2923">BY302+DR302+FK302</f>
        <v>0</v>
      </c>
      <c r="HJ302" s="792">
        <f t="shared" ref="HJ302:HJ303" si="2924">AK302+BZ302+DS302+FL302</f>
        <v>338498733.20670402</v>
      </c>
      <c r="HK302" s="792">
        <f t="shared" ref="HK302:HK303" si="2925">AL302+CA302+DT302+FM302</f>
        <v>105582133</v>
      </c>
      <c r="HL302" s="792">
        <f t="shared" ref="HL302:HL303" si="2926">AM302+CB302+DU302+FN302</f>
        <v>98246333</v>
      </c>
      <c r="HM302" s="792">
        <f t="shared" ref="HM302:HM303" si="2927">AN302+CC302+DV302+FO302</f>
        <v>98246333</v>
      </c>
      <c r="HN302" s="792">
        <f t="shared" ref="HN302:HN303" si="2928">CD302+DW302+FP302</f>
        <v>0</v>
      </c>
      <c r="HO302" s="792">
        <f t="shared" ref="HO302:HO303" si="2929">AO302+CE302+DX302+FQ302</f>
        <v>0</v>
      </c>
      <c r="HP302" s="792">
        <f t="shared" ref="HP302:HP303" si="2930">AP302+CF302+DY302+FR302</f>
        <v>0</v>
      </c>
      <c r="HQ302" s="792">
        <f t="shared" ref="HQ302:HQ303" si="2931">AQ302+CG302+DZ302+FS302</f>
        <v>0</v>
      </c>
      <c r="HR302" s="792">
        <f t="shared" ref="HR302:HR303" si="2932">AR302+CH302+EA302+FT302</f>
        <v>0</v>
      </c>
      <c r="HS302" s="792">
        <f t="shared" ref="HS302:HS303" si="2933">FU302</f>
        <v>0</v>
      </c>
      <c r="HT302" s="792">
        <f t="shared" ref="HT302:HT303" si="2934">AS302+CI302+EB302+FV302</f>
        <v>0</v>
      </c>
      <c r="HU302" s="792">
        <f t="shared" ref="HU302:HU303" si="2935">AT302+CJ302+EC302+FW302</f>
        <v>0</v>
      </c>
      <c r="HV302" s="792">
        <f t="shared" ref="HV302:HV303" si="2936">AU302+CK302+ED302+FX302</f>
        <v>0</v>
      </c>
      <c r="HW302" s="792">
        <f t="shared" ref="HW302:HW303" si="2937">AV302+CL302+EE302+FY302</f>
        <v>0</v>
      </c>
      <c r="HX302" s="792">
        <f t="shared" ref="HX302:HX303" si="2938">FZ302</f>
        <v>0</v>
      </c>
      <c r="HY302" s="792">
        <f t="shared" ref="HY302:HY303" si="2939">AW302+CM302+EF302+GA302</f>
        <v>0</v>
      </c>
      <c r="HZ302" s="792">
        <f t="shared" ref="HZ302:HZ303" si="2940">AX302+CN302+EG302+GB302</f>
        <v>0</v>
      </c>
      <c r="IA302" s="792">
        <f t="shared" ref="IA302:IA303" si="2941">AY302+CO302+EH302+GC302</f>
        <v>0</v>
      </c>
      <c r="IB302" s="792">
        <f t="shared" ref="IB302:IB303" si="2942">AZ302+CP302+EI302+GD302</f>
        <v>0</v>
      </c>
      <c r="IC302" s="792">
        <f t="shared" ref="IC302:IC303" si="2943">GE302</f>
        <v>0</v>
      </c>
      <c r="ID302" s="792">
        <f t="shared" ref="ID302:ID303" si="2944">BA302+CQ302+EJ302+GF302</f>
        <v>0</v>
      </c>
      <c r="IE302" s="792">
        <f t="shared" ref="IE302:IE303" si="2945">BB302+CR302+EK302+GG302</f>
        <v>0</v>
      </c>
      <c r="IF302" s="792">
        <f t="shared" ref="IF302:IF303" si="2946">BC302+CS302+EL302+GH302</f>
        <v>0</v>
      </c>
      <c r="IG302" s="792">
        <f t="shared" ref="IG302:IG303" si="2947">BD302+CT302+EM302+GI302</f>
        <v>0</v>
      </c>
      <c r="IH302" s="792">
        <f t="shared" ref="IH302:IH303" si="2948">CU302+GJ302</f>
        <v>0</v>
      </c>
      <c r="II302" s="792">
        <f t="shared" ref="II302:II303" si="2949">BE302+CV302+EN302+GK302</f>
        <v>0</v>
      </c>
      <c r="IJ302" s="792">
        <f t="shared" ref="IJ302:IJ303" si="2950">BF302+CW302+EO302+GL302</f>
        <v>0</v>
      </c>
      <c r="IK302" s="792">
        <f t="shared" ref="IK302:IK303" si="2951">BG302+CX302+EP302+GM302</f>
        <v>0</v>
      </c>
      <c r="IL302" s="792">
        <f t="shared" ref="IL302:IL303" si="2952">BH302+CY302+EQ302+GM302</f>
        <v>0</v>
      </c>
      <c r="IM302" s="792">
        <f t="shared" ref="IM302:IM303" si="2953">CZ302+ER302+GO302</f>
        <v>0</v>
      </c>
      <c r="IN302" s="792">
        <f t="shared" ref="IN302:IN303" si="2954">BI302+DA302+ES302+GP302</f>
        <v>0</v>
      </c>
      <c r="IO302" s="792"/>
      <c r="IP302" s="792"/>
      <c r="IQ302" s="792"/>
      <c r="IR302" s="792"/>
      <c r="IS302" s="792">
        <f t="shared" ref="IS302:IS303" si="2955">GZ302+HE302+HJ302+HO302+HT302+HY302+ID302+II302+IN302</f>
        <v>1926253992.0036001</v>
      </c>
      <c r="IT302" s="792">
        <f t="shared" ref="IT302:IT303" si="2956">HA302+HF302+HK302+HP302+HU302+HZ302+IE302+IJ302+IO302</f>
        <v>4205306433.8000002</v>
      </c>
      <c r="IU302" s="792">
        <f t="shared" ref="IU302:IU303" si="2957">HB302+HG302+HL302+HQ302+HV302+IA302+IF302+IK302+IP302</f>
        <v>3928984112.5999999</v>
      </c>
      <c r="IV302" s="792">
        <f t="shared" ref="IV302:IV303" si="2958">HC302+HH302+HM302+HR302+HW302+IB302+IG302+IL302+IQ302</f>
        <v>3927184112.5999999</v>
      </c>
      <c r="IW302" s="793">
        <f t="shared" ref="IW302:IW303" si="2959">HD302+HI302+HN302+HS302+HX302+IC302+IH302+IM302+IR302</f>
        <v>0</v>
      </c>
    </row>
    <row r="303" spans="1:257" ht="67.5" customHeight="1" x14ac:dyDescent="0.2">
      <c r="A303" s="346"/>
      <c r="B303" s="346"/>
      <c r="C303" s="284"/>
      <c r="D303" s="986"/>
      <c r="E303" s="415"/>
      <c r="F303" s="415"/>
      <c r="G303" s="273">
        <v>203</v>
      </c>
      <c r="H303" s="848" t="s">
        <v>709</v>
      </c>
      <c r="I303" s="282" t="s">
        <v>710</v>
      </c>
      <c r="J303" s="270" t="s">
        <v>708</v>
      </c>
      <c r="K303" s="479">
        <v>4</v>
      </c>
      <c r="L303" s="322" t="s">
        <v>58</v>
      </c>
      <c r="M303" s="299">
        <v>20</v>
      </c>
      <c r="N303" s="299">
        <v>20</v>
      </c>
      <c r="O303" s="267">
        <v>20</v>
      </c>
      <c r="P303" s="424">
        <v>20</v>
      </c>
      <c r="Q303" s="299">
        <v>20</v>
      </c>
      <c r="R303" s="275"/>
      <c r="S303" s="426">
        <v>20</v>
      </c>
      <c r="T303" s="299">
        <v>20</v>
      </c>
      <c r="U303" s="299"/>
      <c r="V303" s="426">
        <v>20</v>
      </c>
      <c r="W303" s="299">
        <v>20</v>
      </c>
      <c r="X303" s="322"/>
      <c r="Y303" s="756">
        <v>23</v>
      </c>
      <c r="Z303" s="521">
        <f>BM303/BM301</f>
        <v>0.28268664640940444</v>
      </c>
      <c r="AA303" s="272">
        <v>3</v>
      </c>
      <c r="AB303" s="271" t="s">
        <v>455</v>
      </c>
      <c r="AC303" s="46"/>
      <c r="AD303" s="47"/>
      <c r="AE303" s="48"/>
      <c r="AF303" s="48"/>
      <c r="AG303" s="45">
        <v>3450000</v>
      </c>
      <c r="AH303" s="42">
        <v>3450000</v>
      </c>
      <c r="AI303" s="47">
        <v>3450000</v>
      </c>
      <c r="AJ303" s="47">
        <v>3450000</v>
      </c>
      <c r="AK303" s="73">
        <f>100000000+78000000</f>
        <v>178000000</v>
      </c>
      <c r="AL303" s="42">
        <v>133072339</v>
      </c>
      <c r="AM303" s="47">
        <v>98940000</v>
      </c>
      <c r="AN303" s="47">
        <v>98940000</v>
      </c>
      <c r="AO303" s="46"/>
      <c r="AP303" s="47"/>
      <c r="AQ303" s="47"/>
      <c r="AR303" s="47"/>
      <c r="AS303" s="46"/>
      <c r="AT303" s="47"/>
      <c r="AU303" s="48"/>
      <c r="AV303" s="48"/>
      <c r="AW303" s="46"/>
      <c r="AX303" s="47"/>
      <c r="AY303" s="47"/>
      <c r="AZ303" s="47"/>
      <c r="BA303" s="46"/>
      <c r="BB303" s="47"/>
      <c r="BC303" s="47"/>
      <c r="BD303" s="47"/>
      <c r="BE303" s="46"/>
      <c r="BF303" s="47"/>
      <c r="BG303" s="48"/>
      <c r="BH303" s="48"/>
      <c r="BI303" s="46"/>
      <c r="BJ303" s="47"/>
      <c r="BK303" s="47"/>
      <c r="BL303" s="47"/>
      <c r="BM303" s="40">
        <f>+AC303+AG303+AK303+AO303+AS303+AW303+BA303+BE303+BI303</f>
        <v>181450000</v>
      </c>
      <c r="BN303" s="41">
        <f t="shared" si="2909"/>
        <v>136522339</v>
      </c>
      <c r="BO303" s="41">
        <f t="shared" si="2909"/>
        <v>102390000</v>
      </c>
      <c r="BP303" s="41">
        <f t="shared" si="2909"/>
        <v>102390000</v>
      </c>
      <c r="BQ303" s="87"/>
      <c r="BR303" s="87"/>
      <c r="BS303" s="87"/>
      <c r="BT303" s="87"/>
      <c r="BU303" s="87">
        <f>3450000*1.03</f>
        <v>3553500</v>
      </c>
      <c r="BV303" s="87">
        <v>160000000</v>
      </c>
      <c r="BW303" s="87">
        <v>159130127</v>
      </c>
      <c r="BX303" s="87">
        <v>159130127</v>
      </c>
      <c r="BY303" s="87"/>
      <c r="BZ303" s="87">
        <f>178000000*1.03</f>
        <v>183340000</v>
      </c>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2">
        <f t="shared" si="2910"/>
        <v>186893500</v>
      </c>
      <c r="DF303" s="102">
        <f t="shared" si="2910"/>
        <v>160000000</v>
      </c>
      <c r="DG303" s="102">
        <f t="shared" si="2910"/>
        <v>159130127</v>
      </c>
      <c r="DH303" s="102">
        <f t="shared" si="2910"/>
        <v>159130127</v>
      </c>
      <c r="DI303" s="102"/>
      <c r="DJ303" s="88"/>
      <c r="DK303" s="86"/>
      <c r="DL303" s="87"/>
      <c r="DM303" s="87"/>
      <c r="DN303" s="87">
        <v>3660105</v>
      </c>
      <c r="DO303" s="87">
        <v>168000000</v>
      </c>
      <c r="DP303" s="87">
        <v>163780000</v>
      </c>
      <c r="DQ303" s="87">
        <v>163780000</v>
      </c>
      <c r="DR303" s="87"/>
      <c r="DS303" s="87">
        <v>188840200</v>
      </c>
      <c r="DT303" s="87"/>
      <c r="DU303" s="87"/>
      <c r="DV303" s="87"/>
      <c r="DW303" s="87"/>
      <c r="DX303" s="87"/>
      <c r="DY303" s="87"/>
      <c r="DZ303" s="87"/>
      <c r="EA303" s="87"/>
      <c r="EB303" s="88"/>
      <c r="EC303" s="88"/>
      <c r="ED303" s="88"/>
      <c r="EE303" s="88"/>
      <c r="EF303" s="88"/>
      <c r="EG303" s="88"/>
      <c r="EH303" s="88"/>
      <c r="EI303" s="88"/>
      <c r="EJ303" s="88"/>
      <c r="EK303" s="88"/>
      <c r="EL303" s="88"/>
      <c r="EM303" s="88"/>
      <c r="EN303" s="88"/>
      <c r="EO303" s="88"/>
      <c r="EP303" s="88"/>
      <c r="EQ303" s="88"/>
      <c r="ER303" s="88"/>
      <c r="ES303" s="88"/>
      <c r="ET303" s="87"/>
      <c r="EU303" s="87"/>
      <c r="EV303" s="87"/>
      <c r="EW303" s="82">
        <f t="shared" si="2911"/>
        <v>192500305</v>
      </c>
      <c r="EX303" s="90">
        <f t="shared" si="2911"/>
        <v>168000000</v>
      </c>
      <c r="EY303" s="90">
        <f t="shared" si="2912"/>
        <v>163780000</v>
      </c>
      <c r="EZ303" s="90">
        <f t="shared" si="2912"/>
        <v>163780000</v>
      </c>
      <c r="FA303" s="173"/>
      <c r="FB303" s="87"/>
      <c r="FC303" s="88"/>
      <c r="FD303" s="88"/>
      <c r="FE303" s="88"/>
      <c r="FF303" s="133"/>
      <c r="FG303" s="87">
        <f>3660105*1.03</f>
        <v>3769908.15</v>
      </c>
      <c r="FH303" s="87">
        <v>190771080</v>
      </c>
      <c r="FI303" s="87">
        <v>188705000</v>
      </c>
      <c r="FJ303" s="87">
        <v>188705000</v>
      </c>
      <c r="FK303" s="87"/>
      <c r="FL303" s="87">
        <f>188840200*1.03</f>
        <v>194505406</v>
      </c>
      <c r="FM303" s="87"/>
      <c r="FN303" s="87"/>
      <c r="FO303" s="87"/>
      <c r="FP303" s="87"/>
      <c r="FQ303" s="87"/>
      <c r="FR303" s="87"/>
      <c r="FS303" s="87"/>
      <c r="FT303" s="87"/>
      <c r="FU303" s="87"/>
      <c r="FV303" s="87"/>
      <c r="FW303" s="87"/>
      <c r="FX303" s="87"/>
      <c r="FY303" s="87"/>
      <c r="FZ303" s="87"/>
      <c r="GA303" s="87"/>
      <c r="GB303" s="87"/>
      <c r="GC303" s="87"/>
      <c r="GD303" s="87"/>
      <c r="GE303" s="87"/>
      <c r="GF303" s="87"/>
      <c r="GG303" s="87"/>
      <c r="GH303" s="87"/>
      <c r="GI303" s="87"/>
      <c r="GJ303" s="87"/>
      <c r="GK303" s="87"/>
      <c r="GL303" s="87"/>
      <c r="GM303" s="87"/>
      <c r="GN303" s="87"/>
      <c r="GO303" s="87"/>
      <c r="GP303" s="87"/>
      <c r="GQ303" s="87"/>
      <c r="GR303" s="87"/>
      <c r="GS303" s="87"/>
      <c r="GT303" s="87"/>
      <c r="GU303" s="82">
        <f>FB303+FG303+FL303+FQ303+FV303+GA303+GF303+GK303+GP303</f>
        <v>198275314.15000001</v>
      </c>
      <c r="GV303" s="82">
        <f t="shared" si="2913"/>
        <v>190771080</v>
      </c>
      <c r="GW303" s="82">
        <f t="shared" si="2913"/>
        <v>188705000</v>
      </c>
      <c r="GX303" s="82">
        <f t="shared" si="2913"/>
        <v>188705000</v>
      </c>
      <c r="GY303" s="792">
        <f t="shared" si="2913"/>
        <v>0</v>
      </c>
      <c r="GZ303" s="792">
        <f t="shared" si="2914"/>
        <v>0</v>
      </c>
      <c r="HA303" s="792">
        <f t="shared" si="2915"/>
        <v>0</v>
      </c>
      <c r="HB303" s="792">
        <f t="shared" si="2916"/>
        <v>0</v>
      </c>
      <c r="HC303" s="792">
        <f t="shared" si="2917"/>
        <v>0</v>
      </c>
      <c r="HD303" s="792">
        <f t="shared" si="2918"/>
        <v>0</v>
      </c>
      <c r="HE303" s="792">
        <f t="shared" si="2919"/>
        <v>14433513.15</v>
      </c>
      <c r="HF303" s="792">
        <f t="shared" si="2920"/>
        <v>522221080</v>
      </c>
      <c r="HG303" s="792">
        <f t="shared" si="2921"/>
        <v>515065127</v>
      </c>
      <c r="HH303" s="792">
        <f t="shared" si="2922"/>
        <v>515065127</v>
      </c>
      <c r="HI303" s="792">
        <f t="shared" si="2923"/>
        <v>0</v>
      </c>
      <c r="HJ303" s="792">
        <f t="shared" si="2924"/>
        <v>744685606</v>
      </c>
      <c r="HK303" s="792">
        <f t="shared" si="2925"/>
        <v>133072339</v>
      </c>
      <c r="HL303" s="792">
        <f t="shared" si="2926"/>
        <v>98940000</v>
      </c>
      <c r="HM303" s="792">
        <f t="shared" si="2927"/>
        <v>98940000</v>
      </c>
      <c r="HN303" s="792">
        <f t="shared" si="2928"/>
        <v>0</v>
      </c>
      <c r="HO303" s="792">
        <f t="shared" si="2929"/>
        <v>0</v>
      </c>
      <c r="HP303" s="792">
        <f t="shared" si="2930"/>
        <v>0</v>
      </c>
      <c r="HQ303" s="792">
        <f t="shared" si="2931"/>
        <v>0</v>
      </c>
      <c r="HR303" s="792">
        <f t="shared" si="2932"/>
        <v>0</v>
      </c>
      <c r="HS303" s="792">
        <f t="shared" si="2933"/>
        <v>0</v>
      </c>
      <c r="HT303" s="792">
        <f t="shared" si="2934"/>
        <v>0</v>
      </c>
      <c r="HU303" s="792">
        <f t="shared" si="2935"/>
        <v>0</v>
      </c>
      <c r="HV303" s="792">
        <f t="shared" si="2936"/>
        <v>0</v>
      </c>
      <c r="HW303" s="792">
        <f t="shared" si="2937"/>
        <v>0</v>
      </c>
      <c r="HX303" s="792">
        <f t="shared" si="2938"/>
        <v>0</v>
      </c>
      <c r="HY303" s="792">
        <f t="shared" si="2939"/>
        <v>0</v>
      </c>
      <c r="HZ303" s="792">
        <f t="shared" si="2940"/>
        <v>0</v>
      </c>
      <c r="IA303" s="792">
        <f t="shared" si="2941"/>
        <v>0</v>
      </c>
      <c r="IB303" s="792">
        <f t="shared" si="2942"/>
        <v>0</v>
      </c>
      <c r="IC303" s="792">
        <f t="shared" si="2943"/>
        <v>0</v>
      </c>
      <c r="ID303" s="792">
        <f t="shared" si="2944"/>
        <v>0</v>
      </c>
      <c r="IE303" s="792">
        <f t="shared" si="2945"/>
        <v>0</v>
      </c>
      <c r="IF303" s="792">
        <f t="shared" si="2946"/>
        <v>0</v>
      </c>
      <c r="IG303" s="792">
        <f t="shared" si="2947"/>
        <v>0</v>
      </c>
      <c r="IH303" s="792">
        <f t="shared" si="2948"/>
        <v>0</v>
      </c>
      <c r="II303" s="792">
        <f t="shared" si="2949"/>
        <v>0</v>
      </c>
      <c r="IJ303" s="792">
        <f t="shared" si="2950"/>
        <v>0</v>
      </c>
      <c r="IK303" s="792">
        <f t="shared" si="2951"/>
        <v>0</v>
      </c>
      <c r="IL303" s="792">
        <f t="shared" si="2952"/>
        <v>0</v>
      </c>
      <c r="IM303" s="792">
        <f t="shared" si="2953"/>
        <v>0</v>
      </c>
      <c r="IN303" s="792">
        <f t="shared" si="2954"/>
        <v>0</v>
      </c>
      <c r="IO303" s="792"/>
      <c r="IP303" s="792"/>
      <c r="IQ303" s="792"/>
      <c r="IR303" s="792"/>
      <c r="IS303" s="792">
        <f t="shared" si="2955"/>
        <v>759119119.14999998</v>
      </c>
      <c r="IT303" s="792">
        <f t="shared" si="2956"/>
        <v>655293419</v>
      </c>
      <c r="IU303" s="792">
        <f t="shared" si="2957"/>
        <v>614005127</v>
      </c>
      <c r="IV303" s="792">
        <f t="shared" si="2958"/>
        <v>614005127</v>
      </c>
      <c r="IW303" s="793">
        <f t="shared" si="2959"/>
        <v>0</v>
      </c>
    </row>
    <row r="304" spans="1:257" ht="24.75" customHeight="1" x14ac:dyDescent="0.2">
      <c r="A304" s="346"/>
      <c r="B304" s="346"/>
      <c r="C304" s="252">
        <v>69</v>
      </c>
      <c r="D304" s="253" t="s">
        <v>711</v>
      </c>
      <c r="E304" s="256"/>
      <c r="F304" s="256"/>
      <c r="G304" s="252"/>
      <c r="H304" s="252"/>
      <c r="I304" s="252"/>
      <c r="J304" s="252"/>
      <c r="K304" s="252"/>
      <c r="L304" s="252"/>
      <c r="M304" s="252"/>
      <c r="N304" s="252"/>
      <c r="O304" s="252"/>
      <c r="P304" s="252"/>
      <c r="Q304" s="252"/>
      <c r="R304" s="252"/>
      <c r="S304" s="252"/>
      <c r="T304" s="252"/>
      <c r="U304" s="252"/>
      <c r="V304" s="252"/>
      <c r="W304" s="252"/>
      <c r="X304" s="252"/>
      <c r="Y304" s="749"/>
      <c r="Z304" s="252"/>
      <c r="AA304" s="252"/>
      <c r="AB304" s="252"/>
      <c r="AC304" s="38">
        <f t="shared" ref="AC304:BL304" si="2960">SUM(AC305)</f>
        <v>0</v>
      </c>
      <c r="AD304" s="38">
        <f t="shared" si="2960"/>
        <v>0</v>
      </c>
      <c r="AE304" s="38">
        <f t="shared" si="2960"/>
        <v>0</v>
      </c>
      <c r="AF304" s="38">
        <f t="shared" si="2960"/>
        <v>0</v>
      </c>
      <c r="AG304" s="38">
        <f t="shared" si="2960"/>
        <v>0</v>
      </c>
      <c r="AH304" s="38">
        <f t="shared" si="2960"/>
        <v>0</v>
      </c>
      <c r="AI304" s="38">
        <f t="shared" si="2960"/>
        <v>0</v>
      </c>
      <c r="AJ304" s="38">
        <f t="shared" si="2960"/>
        <v>0</v>
      </c>
      <c r="AK304" s="38">
        <f t="shared" si="2960"/>
        <v>30000000</v>
      </c>
      <c r="AL304" s="38">
        <f t="shared" si="2960"/>
        <v>30000000</v>
      </c>
      <c r="AM304" s="38">
        <f t="shared" si="2960"/>
        <v>8000000</v>
      </c>
      <c r="AN304" s="38">
        <f t="shared" si="2960"/>
        <v>8000000</v>
      </c>
      <c r="AO304" s="38">
        <f t="shared" si="2960"/>
        <v>0</v>
      </c>
      <c r="AP304" s="38">
        <f t="shared" si="2960"/>
        <v>0</v>
      </c>
      <c r="AQ304" s="38">
        <f t="shared" si="2960"/>
        <v>0</v>
      </c>
      <c r="AR304" s="38">
        <f t="shared" si="2960"/>
        <v>0</v>
      </c>
      <c r="AS304" s="38">
        <f t="shared" si="2960"/>
        <v>0</v>
      </c>
      <c r="AT304" s="38">
        <f t="shared" si="2960"/>
        <v>0</v>
      </c>
      <c r="AU304" s="38">
        <f t="shared" si="2960"/>
        <v>0</v>
      </c>
      <c r="AV304" s="38">
        <f t="shared" si="2960"/>
        <v>0</v>
      </c>
      <c r="AW304" s="38">
        <f t="shared" si="2960"/>
        <v>0</v>
      </c>
      <c r="AX304" s="38">
        <f t="shared" si="2960"/>
        <v>0</v>
      </c>
      <c r="AY304" s="38">
        <f t="shared" si="2960"/>
        <v>0</v>
      </c>
      <c r="AZ304" s="38">
        <f t="shared" si="2960"/>
        <v>0</v>
      </c>
      <c r="BA304" s="38">
        <f t="shared" si="2960"/>
        <v>0</v>
      </c>
      <c r="BB304" s="38">
        <f t="shared" si="2960"/>
        <v>0</v>
      </c>
      <c r="BC304" s="38">
        <f t="shared" si="2960"/>
        <v>0</v>
      </c>
      <c r="BD304" s="38">
        <f t="shared" si="2960"/>
        <v>0</v>
      </c>
      <c r="BE304" s="38">
        <f t="shared" si="2960"/>
        <v>0</v>
      </c>
      <c r="BF304" s="38">
        <f t="shared" si="2960"/>
        <v>0</v>
      </c>
      <c r="BG304" s="38">
        <f t="shared" si="2960"/>
        <v>0</v>
      </c>
      <c r="BH304" s="38">
        <f t="shared" si="2960"/>
        <v>0</v>
      </c>
      <c r="BI304" s="38">
        <f t="shared" si="2960"/>
        <v>0</v>
      </c>
      <c r="BJ304" s="38">
        <f t="shared" si="2960"/>
        <v>0</v>
      </c>
      <c r="BK304" s="38">
        <f t="shared" si="2960"/>
        <v>0</v>
      </c>
      <c r="BL304" s="38">
        <f t="shared" si="2960"/>
        <v>0</v>
      </c>
      <c r="BM304" s="38">
        <f t="shared" ref="BM304:DX304" si="2961">SUM(BM305)</f>
        <v>30000000</v>
      </c>
      <c r="BN304" s="38">
        <f t="shared" si="2961"/>
        <v>30000000</v>
      </c>
      <c r="BO304" s="38">
        <f t="shared" si="2961"/>
        <v>8000000</v>
      </c>
      <c r="BP304" s="38">
        <f t="shared" si="2961"/>
        <v>8000000</v>
      </c>
      <c r="BQ304" s="38">
        <f t="shared" si="2961"/>
        <v>0</v>
      </c>
      <c r="BR304" s="38">
        <f t="shared" si="2961"/>
        <v>0</v>
      </c>
      <c r="BS304" s="38">
        <f t="shared" si="2961"/>
        <v>0</v>
      </c>
      <c r="BT304" s="38">
        <f t="shared" si="2961"/>
        <v>0</v>
      </c>
      <c r="BU304" s="38">
        <f t="shared" si="2961"/>
        <v>0</v>
      </c>
      <c r="BV304" s="38">
        <f t="shared" si="2961"/>
        <v>231288679.81</v>
      </c>
      <c r="BW304" s="38">
        <f t="shared" si="2961"/>
        <v>207953663.81</v>
      </c>
      <c r="BX304" s="38">
        <f t="shared" si="2961"/>
        <v>203229023.62</v>
      </c>
      <c r="BY304" s="38">
        <f t="shared" si="2961"/>
        <v>0</v>
      </c>
      <c r="BZ304" s="38">
        <f t="shared" si="2961"/>
        <v>30900000</v>
      </c>
      <c r="CA304" s="38">
        <f t="shared" si="2961"/>
        <v>0</v>
      </c>
      <c r="CB304" s="38">
        <f t="shared" si="2961"/>
        <v>0</v>
      </c>
      <c r="CC304" s="38">
        <f t="shared" si="2961"/>
        <v>0</v>
      </c>
      <c r="CD304" s="38">
        <f t="shared" si="2961"/>
        <v>0</v>
      </c>
      <c r="CE304" s="38">
        <f t="shared" si="2961"/>
        <v>0</v>
      </c>
      <c r="CF304" s="38">
        <f t="shared" si="2961"/>
        <v>0</v>
      </c>
      <c r="CG304" s="38">
        <f t="shared" si="2961"/>
        <v>0</v>
      </c>
      <c r="CH304" s="38">
        <f t="shared" si="2961"/>
        <v>0</v>
      </c>
      <c r="CI304" s="38">
        <f t="shared" si="2961"/>
        <v>0</v>
      </c>
      <c r="CJ304" s="38">
        <f t="shared" si="2961"/>
        <v>0</v>
      </c>
      <c r="CK304" s="38">
        <f t="shared" si="2961"/>
        <v>0</v>
      </c>
      <c r="CL304" s="38">
        <f t="shared" si="2961"/>
        <v>0</v>
      </c>
      <c r="CM304" s="38">
        <f t="shared" si="2961"/>
        <v>0</v>
      </c>
      <c r="CN304" s="38">
        <f t="shared" si="2961"/>
        <v>0</v>
      </c>
      <c r="CO304" s="38">
        <f t="shared" si="2961"/>
        <v>0</v>
      </c>
      <c r="CP304" s="38">
        <f t="shared" si="2961"/>
        <v>0</v>
      </c>
      <c r="CQ304" s="38">
        <f t="shared" si="2961"/>
        <v>0</v>
      </c>
      <c r="CR304" s="38">
        <f t="shared" si="2961"/>
        <v>0</v>
      </c>
      <c r="CS304" s="38">
        <f t="shared" si="2961"/>
        <v>0</v>
      </c>
      <c r="CT304" s="38">
        <f t="shared" si="2961"/>
        <v>0</v>
      </c>
      <c r="CU304" s="38">
        <f t="shared" si="2961"/>
        <v>0</v>
      </c>
      <c r="CV304" s="38">
        <f t="shared" si="2961"/>
        <v>0</v>
      </c>
      <c r="CW304" s="38">
        <f t="shared" si="2961"/>
        <v>0</v>
      </c>
      <c r="CX304" s="38">
        <f t="shared" si="2961"/>
        <v>0</v>
      </c>
      <c r="CY304" s="38">
        <f t="shared" si="2961"/>
        <v>0</v>
      </c>
      <c r="CZ304" s="38">
        <f t="shared" si="2961"/>
        <v>0</v>
      </c>
      <c r="DA304" s="38">
        <f t="shared" si="2961"/>
        <v>0</v>
      </c>
      <c r="DB304" s="38">
        <f t="shared" si="2961"/>
        <v>0</v>
      </c>
      <c r="DC304" s="38">
        <f t="shared" si="2961"/>
        <v>0</v>
      </c>
      <c r="DD304" s="38">
        <f t="shared" si="2961"/>
        <v>0</v>
      </c>
      <c r="DE304" s="38">
        <f t="shared" si="2961"/>
        <v>30900000</v>
      </c>
      <c r="DF304" s="38">
        <f t="shared" si="2961"/>
        <v>231288679.81</v>
      </c>
      <c r="DG304" s="38">
        <f t="shared" si="2961"/>
        <v>207953663.81</v>
      </c>
      <c r="DH304" s="38">
        <f t="shared" si="2961"/>
        <v>203229023.62</v>
      </c>
      <c r="DI304" s="38">
        <f t="shared" si="2961"/>
        <v>0</v>
      </c>
      <c r="DJ304" s="38">
        <f t="shared" si="2961"/>
        <v>0</v>
      </c>
      <c r="DK304" s="38">
        <f t="shared" si="2961"/>
        <v>0</v>
      </c>
      <c r="DL304" s="38">
        <f t="shared" si="2961"/>
        <v>0</v>
      </c>
      <c r="DM304" s="38">
        <f t="shared" si="2961"/>
        <v>0</v>
      </c>
      <c r="DN304" s="38">
        <f t="shared" si="2961"/>
        <v>0</v>
      </c>
      <c r="DO304" s="38">
        <f t="shared" si="2961"/>
        <v>170200000</v>
      </c>
      <c r="DP304" s="38">
        <f t="shared" si="2961"/>
        <v>149731343</v>
      </c>
      <c r="DQ304" s="38">
        <f t="shared" si="2961"/>
        <v>149731343</v>
      </c>
      <c r="DR304" s="38">
        <f t="shared" si="2961"/>
        <v>0</v>
      </c>
      <c r="DS304" s="38">
        <f t="shared" si="2961"/>
        <v>31827000</v>
      </c>
      <c r="DT304" s="38">
        <f t="shared" si="2961"/>
        <v>0</v>
      </c>
      <c r="DU304" s="38">
        <f t="shared" si="2961"/>
        <v>0</v>
      </c>
      <c r="DV304" s="38">
        <f t="shared" si="2961"/>
        <v>0</v>
      </c>
      <c r="DW304" s="38">
        <f t="shared" si="2961"/>
        <v>0</v>
      </c>
      <c r="DX304" s="38">
        <f t="shared" si="2961"/>
        <v>0</v>
      </c>
      <c r="DY304" s="38">
        <f t="shared" ref="DY304:EW304" si="2962">SUM(DY305)</f>
        <v>0</v>
      </c>
      <c r="DZ304" s="38">
        <f t="shared" si="2962"/>
        <v>0</v>
      </c>
      <c r="EA304" s="38">
        <f t="shared" si="2962"/>
        <v>0</v>
      </c>
      <c r="EB304" s="38">
        <f t="shared" si="2962"/>
        <v>0</v>
      </c>
      <c r="EC304" s="38">
        <f t="shared" si="2962"/>
        <v>0</v>
      </c>
      <c r="ED304" s="38">
        <f t="shared" si="2962"/>
        <v>0</v>
      </c>
      <c r="EE304" s="38">
        <f t="shared" si="2962"/>
        <v>0</v>
      </c>
      <c r="EF304" s="38">
        <f t="shared" si="2962"/>
        <v>0</v>
      </c>
      <c r="EG304" s="38">
        <f t="shared" si="2962"/>
        <v>0</v>
      </c>
      <c r="EH304" s="38">
        <f t="shared" si="2962"/>
        <v>0</v>
      </c>
      <c r="EI304" s="38">
        <f t="shared" si="2962"/>
        <v>0</v>
      </c>
      <c r="EJ304" s="38">
        <f t="shared" si="2962"/>
        <v>0</v>
      </c>
      <c r="EK304" s="38">
        <f t="shared" si="2962"/>
        <v>0</v>
      </c>
      <c r="EL304" s="38">
        <f t="shared" si="2962"/>
        <v>0</v>
      </c>
      <c r="EM304" s="38">
        <f t="shared" si="2962"/>
        <v>0</v>
      </c>
      <c r="EN304" s="38">
        <f t="shared" si="2962"/>
        <v>0</v>
      </c>
      <c r="EO304" s="38">
        <f t="shared" si="2962"/>
        <v>0</v>
      </c>
      <c r="EP304" s="38">
        <f t="shared" si="2962"/>
        <v>0</v>
      </c>
      <c r="EQ304" s="38">
        <f t="shared" si="2962"/>
        <v>0</v>
      </c>
      <c r="ER304" s="38">
        <f t="shared" si="2962"/>
        <v>0</v>
      </c>
      <c r="ES304" s="38">
        <f t="shared" si="2962"/>
        <v>0</v>
      </c>
      <c r="ET304" s="38">
        <f t="shared" si="2962"/>
        <v>0</v>
      </c>
      <c r="EU304" s="38">
        <f t="shared" si="2962"/>
        <v>0</v>
      </c>
      <c r="EV304" s="38">
        <f t="shared" si="2962"/>
        <v>0</v>
      </c>
      <c r="EW304" s="38">
        <f t="shared" si="2962"/>
        <v>31827000</v>
      </c>
      <c r="EX304" s="38">
        <f t="shared" ref="EX304:IW304" si="2963">SUM(EX305)</f>
        <v>170200000</v>
      </c>
      <c r="EY304" s="38">
        <f t="shared" si="2963"/>
        <v>149731343</v>
      </c>
      <c r="EZ304" s="38">
        <f t="shared" si="2963"/>
        <v>149731343</v>
      </c>
      <c r="FA304" s="38">
        <f t="shared" si="2963"/>
        <v>0</v>
      </c>
      <c r="FB304" s="38">
        <f t="shared" si="2963"/>
        <v>0</v>
      </c>
      <c r="FC304" s="38">
        <f t="shared" si="2963"/>
        <v>0</v>
      </c>
      <c r="FD304" s="38">
        <f t="shared" si="2963"/>
        <v>0</v>
      </c>
      <c r="FE304" s="38">
        <f t="shared" si="2963"/>
        <v>0</v>
      </c>
      <c r="FF304" s="38">
        <f t="shared" si="2963"/>
        <v>0</v>
      </c>
      <c r="FG304" s="38">
        <f t="shared" si="2963"/>
        <v>0</v>
      </c>
      <c r="FH304" s="38">
        <f t="shared" si="2963"/>
        <v>170200000</v>
      </c>
      <c r="FI304" s="38">
        <f t="shared" si="2963"/>
        <v>124154156.8</v>
      </c>
      <c r="FJ304" s="38">
        <f t="shared" si="2963"/>
        <v>124154156.8</v>
      </c>
      <c r="FK304" s="38">
        <f t="shared" si="2963"/>
        <v>0</v>
      </c>
      <c r="FL304" s="38">
        <f t="shared" si="2963"/>
        <v>32781810</v>
      </c>
      <c r="FM304" s="38">
        <f t="shared" si="2963"/>
        <v>0</v>
      </c>
      <c r="FN304" s="38">
        <f t="shared" si="2963"/>
        <v>0</v>
      </c>
      <c r="FO304" s="38">
        <f t="shared" si="2963"/>
        <v>0</v>
      </c>
      <c r="FP304" s="38">
        <f t="shared" si="2963"/>
        <v>0</v>
      </c>
      <c r="FQ304" s="38">
        <f t="shared" si="2963"/>
        <v>0</v>
      </c>
      <c r="FR304" s="38">
        <f t="shared" si="2963"/>
        <v>0</v>
      </c>
      <c r="FS304" s="38">
        <f t="shared" si="2963"/>
        <v>0</v>
      </c>
      <c r="FT304" s="38">
        <f t="shared" si="2963"/>
        <v>0</v>
      </c>
      <c r="FU304" s="38">
        <f t="shared" si="2963"/>
        <v>0</v>
      </c>
      <c r="FV304" s="38">
        <f t="shared" si="2963"/>
        <v>0</v>
      </c>
      <c r="FW304" s="38">
        <f t="shared" si="2963"/>
        <v>0</v>
      </c>
      <c r="FX304" s="38">
        <f t="shared" si="2963"/>
        <v>0</v>
      </c>
      <c r="FY304" s="38">
        <f t="shared" si="2963"/>
        <v>0</v>
      </c>
      <c r="FZ304" s="38">
        <f t="shared" si="2963"/>
        <v>0</v>
      </c>
      <c r="GA304" s="38">
        <f t="shared" si="2963"/>
        <v>0</v>
      </c>
      <c r="GB304" s="38">
        <f t="shared" si="2963"/>
        <v>0</v>
      </c>
      <c r="GC304" s="38">
        <f t="shared" si="2963"/>
        <v>0</v>
      </c>
      <c r="GD304" s="38">
        <f t="shared" si="2963"/>
        <v>0</v>
      </c>
      <c r="GE304" s="38">
        <f t="shared" si="2963"/>
        <v>0</v>
      </c>
      <c r="GF304" s="38">
        <f t="shared" si="2963"/>
        <v>0</v>
      </c>
      <c r="GG304" s="38">
        <f t="shared" si="2963"/>
        <v>0</v>
      </c>
      <c r="GH304" s="38">
        <f t="shared" si="2963"/>
        <v>0</v>
      </c>
      <c r="GI304" s="38">
        <f t="shared" si="2963"/>
        <v>0</v>
      </c>
      <c r="GJ304" s="38">
        <f t="shared" si="2963"/>
        <v>0</v>
      </c>
      <c r="GK304" s="38">
        <f t="shared" si="2963"/>
        <v>0</v>
      </c>
      <c r="GL304" s="38">
        <f t="shared" si="2963"/>
        <v>0</v>
      </c>
      <c r="GM304" s="38">
        <f t="shared" si="2963"/>
        <v>0</v>
      </c>
      <c r="GN304" s="38">
        <f t="shared" si="2963"/>
        <v>0</v>
      </c>
      <c r="GO304" s="38">
        <f t="shared" si="2963"/>
        <v>0</v>
      </c>
      <c r="GP304" s="38">
        <f t="shared" si="2963"/>
        <v>0</v>
      </c>
      <c r="GQ304" s="38">
        <f t="shared" si="2963"/>
        <v>0</v>
      </c>
      <c r="GR304" s="38">
        <f t="shared" si="2963"/>
        <v>0</v>
      </c>
      <c r="GS304" s="38">
        <f t="shared" si="2963"/>
        <v>0</v>
      </c>
      <c r="GT304" s="38">
        <f t="shared" si="2963"/>
        <v>0</v>
      </c>
      <c r="GU304" s="38">
        <f t="shared" si="2963"/>
        <v>32781810</v>
      </c>
      <c r="GV304" s="38">
        <f t="shared" si="2963"/>
        <v>170200000</v>
      </c>
      <c r="GW304" s="38">
        <f t="shared" si="2963"/>
        <v>124154156.8</v>
      </c>
      <c r="GX304" s="38">
        <f t="shared" si="2963"/>
        <v>124154156.8</v>
      </c>
      <c r="GY304" s="724">
        <f t="shared" si="2963"/>
        <v>0</v>
      </c>
      <c r="GZ304" s="38">
        <f t="shared" si="2963"/>
        <v>0</v>
      </c>
      <c r="HA304" s="38">
        <f t="shared" si="2963"/>
        <v>0</v>
      </c>
      <c r="HB304" s="38">
        <f t="shared" si="2963"/>
        <v>0</v>
      </c>
      <c r="HC304" s="38">
        <f t="shared" si="2963"/>
        <v>0</v>
      </c>
      <c r="HD304" s="38">
        <f t="shared" si="2963"/>
        <v>0</v>
      </c>
      <c r="HE304" s="38">
        <f t="shared" si="2963"/>
        <v>0</v>
      </c>
      <c r="HF304" s="38">
        <f t="shared" si="2963"/>
        <v>571688679.80999994</v>
      </c>
      <c r="HG304" s="38">
        <f t="shared" si="2963"/>
        <v>481839163.61000001</v>
      </c>
      <c r="HH304" s="38">
        <f t="shared" si="2963"/>
        <v>477114523.42000002</v>
      </c>
      <c r="HI304" s="38">
        <f t="shared" si="2963"/>
        <v>0</v>
      </c>
      <c r="HJ304" s="38">
        <f t="shared" si="2963"/>
        <v>125508810</v>
      </c>
      <c r="HK304" s="38">
        <f t="shared" si="2963"/>
        <v>30000000</v>
      </c>
      <c r="HL304" s="38">
        <f t="shared" si="2963"/>
        <v>8000000</v>
      </c>
      <c r="HM304" s="38">
        <f t="shared" si="2963"/>
        <v>8000000</v>
      </c>
      <c r="HN304" s="38">
        <f t="shared" si="2963"/>
        <v>0</v>
      </c>
      <c r="HO304" s="38">
        <f t="shared" si="2963"/>
        <v>0</v>
      </c>
      <c r="HP304" s="38">
        <f t="shared" si="2963"/>
        <v>0</v>
      </c>
      <c r="HQ304" s="38">
        <f t="shared" si="2963"/>
        <v>0</v>
      </c>
      <c r="HR304" s="38">
        <f t="shared" si="2963"/>
        <v>0</v>
      </c>
      <c r="HS304" s="38">
        <f t="shared" si="2963"/>
        <v>0</v>
      </c>
      <c r="HT304" s="38">
        <f t="shared" si="2963"/>
        <v>0</v>
      </c>
      <c r="HU304" s="38">
        <f t="shared" si="2963"/>
        <v>0</v>
      </c>
      <c r="HV304" s="38">
        <f t="shared" si="2963"/>
        <v>0</v>
      </c>
      <c r="HW304" s="38">
        <f t="shared" si="2963"/>
        <v>0</v>
      </c>
      <c r="HX304" s="38">
        <f t="shared" si="2963"/>
        <v>0</v>
      </c>
      <c r="HY304" s="38">
        <f t="shared" si="2963"/>
        <v>0</v>
      </c>
      <c r="HZ304" s="38">
        <f t="shared" si="2963"/>
        <v>0</v>
      </c>
      <c r="IA304" s="38">
        <f t="shared" si="2963"/>
        <v>0</v>
      </c>
      <c r="IB304" s="38">
        <f t="shared" si="2963"/>
        <v>0</v>
      </c>
      <c r="IC304" s="38">
        <f t="shared" si="2963"/>
        <v>0</v>
      </c>
      <c r="ID304" s="38">
        <f t="shared" si="2963"/>
        <v>0</v>
      </c>
      <c r="IE304" s="38">
        <f t="shared" si="2963"/>
        <v>0</v>
      </c>
      <c r="IF304" s="38">
        <f t="shared" si="2963"/>
        <v>0</v>
      </c>
      <c r="IG304" s="38">
        <f t="shared" si="2963"/>
        <v>0</v>
      </c>
      <c r="IH304" s="38">
        <f t="shared" si="2963"/>
        <v>0</v>
      </c>
      <c r="II304" s="38">
        <f t="shared" si="2963"/>
        <v>0</v>
      </c>
      <c r="IJ304" s="38">
        <f t="shared" si="2963"/>
        <v>0</v>
      </c>
      <c r="IK304" s="38">
        <f t="shared" si="2963"/>
        <v>0</v>
      </c>
      <c r="IL304" s="38">
        <f t="shared" si="2963"/>
        <v>0</v>
      </c>
      <c r="IM304" s="38">
        <f t="shared" si="2963"/>
        <v>0</v>
      </c>
      <c r="IN304" s="38">
        <f t="shared" si="2963"/>
        <v>0</v>
      </c>
      <c r="IO304" s="38">
        <f t="shared" si="2963"/>
        <v>0</v>
      </c>
      <c r="IP304" s="38">
        <f t="shared" si="2963"/>
        <v>0</v>
      </c>
      <c r="IQ304" s="38">
        <f t="shared" si="2963"/>
        <v>0</v>
      </c>
      <c r="IR304" s="38">
        <f t="shared" si="2963"/>
        <v>0</v>
      </c>
      <c r="IS304" s="38">
        <f t="shared" si="2963"/>
        <v>125508810</v>
      </c>
      <c r="IT304" s="38">
        <f t="shared" si="2963"/>
        <v>601688679.80999994</v>
      </c>
      <c r="IU304" s="38">
        <f t="shared" si="2963"/>
        <v>489839163.61000001</v>
      </c>
      <c r="IV304" s="38">
        <f t="shared" si="2963"/>
        <v>485114523.42000002</v>
      </c>
      <c r="IW304" s="38">
        <f t="shared" si="2963"/>
        <v>0</v>
      </c>
    </row>
    <row r="305" spans="1:257" ht="57.75" customHeight="1" x14ac:dyDescent="0.2">
      <c r="A305" s="346"/>
      <c r="B305" s="346"/>
      <c r="C305" s="299">
        <v>36</v>
      </c>
      <c r="D305" s="287" t="s">
        <v>705</v>
      </c>
      <c r="E305" s="599">
        <v>0.4</v>
      </c>
      <c r="F305" s="599">
        <v>0.6</v>
      </c>
      <c r="G305" s="273">
        <v>204</v>
      </c>
      <c r="H305" s="848" t="s">
        <v>712</v>
      </c>
      <c r="I305" s="282" t="s">
        <v>713</v>
      </c>
      <c r="J305" s="270" t="s">
        <v>708</v>
      </c>
      <c r="K305" s="479">
        <v>4</v>
      </c>
      <c r="L305" s="322" t="s">
        <v>58</v>
      </c>
      <c r="M305" s="299">
        <v>13</v>
      </c>
      <c r="N305" s="299">
        <v>13</v>
      </c>
      <c r="O305" s="267">
        <v>13</v>
      </c>
      <c r="P305" s="424">
        <v>13</v>
      </c>
      <c r="Q305" s="299">
        <v>13</v>
      </c>
      <c r="R305" s="275"/>
      <c r="S305" s="426">
        <v>13</v>
      </c>
      <c r="T305" s="299">
        <v>13</v>
      </c>
      <c r="U305" s="299"/>
      <c r="V305" s="426">
        <v>13</v>
      </c>
      <c r="W305" s="299">
        <v>13</v>
      </c>
      <c r="X305" s="322"/>
      <c r="Y305" s="763">
        <v>13</v>
      </c>
      <c r="Z305" s="521">
        <f>BM305/BM304</f>
        <v>1</v>
      </c>
      <c r="AA305" s="272">
        <v>3</v>
      </c>
      <c r="AB305" s="271" t="s">
        <v>455</v>
      </c>
      <c r="AC305" s="46"/>
      <c r="AD305" s="47"/>
      <c r="AE305" s="48"/>
      <c r="AF305" s="48"/>
      <c r="AG305" s="46"/>
      <c r="AH305" s="47"/>
      <c r="AI305" s="47"/>
      <c r="AJ305" s="47"/>
      <c r="AK305" s="46">
        <v>30000000</v>
      </c>
      <c r="AL305" s="42">
        <v>30000000</v>
      </c>
      <c r="AM305" s="47">
        <v>8000000</v>
      </c>
      <c r="AN305" s="47">
        <v>8000000</v>
      </c>
      <c r="AO305" s="46"/>
      <c r="AP305" s="47"/>
      <c r="AQ305" s="47"/>
      <c r="AR305" s="47"/>
      <c r="AS305" s="46"/>
      <c r="AT305" s="47"/>
      <c r="AU305" s="48"/>
      <c r="AV305" s="48"/>
      <c r="AW305" s="46"/>
      <c r="AX305" s="47"/>
      <c r="AY305" s="47"/>
      <c r="AZ305" s="47"/>
      <c r="BA305" s="46"/>
      <c r="BB305" s="47"/>
      <c r="BC305" s="47"/>
      <c r="BD305" s="47"/>
      <c r="BE305" s="46"/>
      <c r="BF305" s="47"/>
      <c r="BG305" s="48"/>
      <c r="BH305" s="48"/>
      <c r="BI305" s="46"/>
      <c r="BJ305" s="47"/>
      <c r="BK305" s="47"/>
      <c r="BL305" s="47"/>
      <c r="BM305" s="40">
        <f>+AC305+AG305+AK305+AO305+AS305+AW305+BA305+BE305+BI305</f>
        <v>30000000</v>
      </c>
      <c r="BN305" s="41">
        <f>AD305+AH305+AL305+AP305+AT305+AX305+BB305+BF305+BJ305</f>
        <v>30000000</v>
      </c>
      <c r="BO305" s="41">
        <f>AE305+AI305+AM305+AQ305+AU305+AY305+BC305+BG305+BK305</f>
        <v>8000000</v>
      </c>
      <c r="BP305" s="41">
        <f>AF305+AJ305+AN305+AR305+AV305+AZ305+BD305+BH305+BL305</f>
        <v>8000000</v>
      </c>
      <c r="BQ305" s="87"/>
      <c r="BR305" s="87"/>
      <c r="BS305" s="87"/>
      <c r="BT305" s="87"/>
      <c r="BU305" s="87"/>
      <c r="BV305" s="636">
        <v>231288679.81</v>
      </c>
      <c r="BW305" s="636">
        <v>207953663.81</v>
      </c>
      <c r="BX305" s="87">
        <v>203229023.62</v>
      </c>
      <c r="BY305" s="87"/>
      <c r="BZ305" s="88">
        <v>30900000</v>
      </c>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2">
        <f>BQ305+BU305+BZ305+CE305+CI305+CM305+CQ305+CV305+DA305</f>
        <v>30900000</v>
      </c>
      <c r="DF305" s="102">
        <f>BR305+BV305+CA305+CF305+CJ305+CN305+CR305+CW305+DB305</f>
        <v>231288679.81</v>
      </c>
      <c r="DG305" s="102">
        <f>BS305+BW305+CB305+CG305+CK305+CO305+CS305+CX305+DC305</f>
        <v>207953663.81</v>
      </c>
      <c r="DH305" s="102">
        <f>BT305+BX305+CC305+CH305+CL305+CP305+CT305+CY305+DD305</f>
        <v>203229023.62</v>
      </c>
      <c r="DI305" s="102"/>
      <c r="DJ305" s="88"/>
      <c r="DK305" s="57"/>
      <c r="DL305" s="88"/>
      <c r="DM305" s="88"/>
      <c r="DN305" s="88"/>
      <c r="DO305" s="88">
        <v>170200000</v>
      </c>
      <c r="DP305" s="88">
        <v>149731343</v>
      </c>
      <c r="DQ305" s="88">
        <v>149731343</v>
      </c>
      <c r="DR305" s="88"/>
      <c r="DS305" s="88">
        <v>31827000</v>
      </c>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7"/>
      <c r="EU305" s="87"/>
      <c r="EV305" s="87"/>
      <c r="EW305" s="82">
        <f>DJ305+DN305+DS305+DX305+EB305+EF305+EJ305+EN305+ES305</f>
        <v>31827000</v>
      </c>
      <c r="EX305" s="90">
        <f>DK305+DO305+DT305+DY305+EC305+EG305+EK305+EO305+ET305</f>
        <v>170200000</v>
      </c>
      <c r="EY305" s="90">
        <f>DL305+DP305+DU305+DZ305+ED305+EH305+EL305+EP305+EU305</f>
        <v>149731343</v>
      </c>
      <c r="EZ305" s="90">
        <f>DM305+DQ305+DV305+EA305+EE305+EI305+EM305+EQ305+EV305</f>
        <v>149731343</v>
      </c>
      <c r="FA305" s="173"/>
      <c r="FB305" s="87"/>
      <c r="FC305" s="88"/>
      <c r="FD305" s="88"/>
      <c r="FE305" s="88"/>
      <c r="FF305" s="133"/>
      <c r="FG305" s="87"/>
      <c r="FH305" s="87">
        <v>170200000</v>
      </c>
      <c r="FI305" s="87">
        <v>124154156.8</v>
      </c>
      <c r="FJ305" s="87">
        <v>124154156.8</v>
      </c>
      <c r="FK305" s="87"/>
      <c r="FL305" s="87">
        <v>32781810</v>
      </c>
      <c r="FM305" s="87"/>
      <c r="FN305" s="87"/>
      <c r="FO305" s="87"/>
      <c r="FP305" s="87"/>
      <c r="FQ305" s="87"/>
      <c r="FR305" s="87"/>
      <c r="FS305" s="87"/>
      <c r="FT305" s="87"/>
      <c r="FU305" s="87"/>
      <c r="FV305" s="87"/>
      <c r="FW305" s="87"/>
      <c r="FX305" s="87"/>
      <c r="FY305" s="87"/>
      <c r="FZ305" s="87"/>
      <c r="GA305" s="87"/>
      <c r="GB305" s="87"/>
      <c r="GC305" s="87"/>
      <c r="GD305" s="87"/>
      <c r="GE305" s="87"/>
      <c r="GF305" s="87"/>
      <c r="GG305" s="87"/>
      <c r="GH305" s="87"/>
      <c r="GI305" s="87"/>
      <c r="GJ305" s="87"/>
      <c r="GK305" s="87"/>
      <c r="GL305" s="87"/>
      <c r="GM305" s="87"/>
      <c r="GN305" s="87"/>
      <c r="GO305" s="87"/>
      <c r="GP305" s="87"/>
      <c r="GQ305" s="87"/>
      <c r="GR305" s="87"/>
      <c r="GS305" s="87"/>
      <c r="GT305" s="87"/>
      <c r="GU305" s="82">
        <f>FB305+FG305+FL305+FQ305+FV305+GA305+GF305+GK305+GP305</f>
        <v>32781810</v>
      </c>
      <c r="GV305" s="82">
        <f>GQ305+GL305+GG305+GB305+FW305+FR305+FM305+FH305+FC305</f>
        <v>170200000</v>
      </c>
      <c r="GW305" s="82">
        <f>GR305+GM305+GH305+GC305+FX305+FS305+FN305+FI305+FD305</f>
        <v>124154156.8</v>
      </c>
      <c r="GX305" s="82">
        <f>GS305+GN305+GI305+GD305+FY305+FT305+FO305+FJ305+FE305</f>
        <v>124154156.8</v>
      </c>
      <c r="GY305" s="792">
        <f>GT305+GO305+GJ305+GE305+FZ305+FU305+FP305+FK305+FF305</f>
        <v>0</v>
      </c>
      <c r="GZ305" s="792">
        <f>AC305+BQ305+DJ305+FB305</f>
        <v>0</v>
      </c>
      <c r="HA305" s="792">
        <f>AD305+BR305+DK305+FC305</f>
        <v>0</v>
      </c>
      <c r="HB305" s="792">
        <f>AE305+BS305+DL305+FD305</f>
        <v>0</v>
      </c>
      <c r="HC305" s="792">
        <f>AF305+BT305+DM305+FE305</f>
        <v>0</v>
      </c>
      <c r="HD305" s="792">
        <f>FF305</f>
        <v>0</v>
      </c>
      <c r="HE305" s="792">
        <f>AG305+BU305+DN305+FG305</f>
        <v>0</v>
      </c>
      <c r="HF305" s="792">
        <f>AH305+BV305+DO305+FH305</f>
        <v>571688679.80999994</v>
      </c>
      <c r="HG305" s="792">
        <f>AI305+BW305+DP305+FI305</f>
        <v>481839163.61000001</v>
      </c>
      <c r="HH305" s="792">
        <f>AJ305+BX305+DQ305+FJ305</f>
        <v>477114523.42000002</v>
      </c>
      <c r="HI305" s="792">
        <f>BY305+DR305+FK305</f>
        <v>0</v>
      </c>
      <c r="HJ305" s="792">
        <f>AK305+BZ305+DS305+FL305</f>
        <v>125508810</v>
      </c>
      <c r="HK305" s="792">
        <f>AL305+CA305+DT305+FM305</f>
        <v>30000000</v>
      </c>
      <c r="HL305" s="792">
        <f>AM305+CB305+DU305+FN305</f>
        <v>8000000</v>
      </c>
      <c r="HM305" s="792">
        <f>AN305+CC305+DV305+FO305</f>
        <v>8000000</v>
      </c>
      <c r="HN305" s="792">
        <f>CD305+DW305+FP305</f>
        <v>0</v>
      </c>
      <c r="HO305" s="792">
        <f>AO305+CE305+DX305+FQ305</f>
        <v>0</v>
      </c>
      <c r="HP305" s="792">
        <f>AP305+CF305+DY305+FR305</f>
        <v>0</v>
      </c>
      <c r="HQ305" s="792">
        <f>AQ305+CG305+DZ305+FS305</f>
        <v>0</v>
      </c>
      <c r="HR305" s="792">
        <f>AR305+CH305+EA305+FT305</f>
        <v>0</v>
      </c>
      <c r="HS305" s="792">
        <f>FU305</f>
        <v>0</v>
      </c>
      <c r="HT305" s="792">
        <f>AS305+CI305+EB305+FV305</f>
        <v>0</v>
      </c>
      <c r="HU305" s="792">
        <f>AT305+CJ305+EC305+FW305</f>
        <v>0</v>
      </c>
      <c r="HV305" s="792">
        <f>AU305+CK305+ED305+FX305</f>
        <v>0</v>
      </c>
      <c r="HW305" s="792">
        <f>AV305+CL305+EE305+FY305</f>
        <v>0</v>
      </c>
      <c r="HX305" s="792">
        <f>FZ305</f>
        <v>0</v>
      </c>
      <c r="HY305" s="792">
        <f>AW305+CM305+EF305+GA305</f>
        <v>0</v>
      </c>
      <c r="HZ305" s="792">
        <f>AX305+CN305+EG305+GB305</f>
        <v>0</v>
      </c>
      <c r="IA305" s="792">
        <f>AY305+CO305+EH305+GC305</f>
        <v>0</v>
      </c>
      <c r="IB305" s="792">
        <f>AZ305+CP305+EI305+GD305</f>
        <v>0</v>
      </c>
      <c r="IC305" s="792">
        <f>GE305</f>
        <v>0</v>
      </c>
      <c r="ID305" s="792">
        <f>BA305+CQ305+EJ305+GF305</f>
        <v>0</v>
      </c>
      <c r="IE305" s="792">
        <f>BB305+CR305+EK305+GG305</f>
        <v>0</v>
      </c>
      <c r="IF305" s="792">
        <f>BC305+CS305+EL305+GH305</f>
        <v>0</v>
      </c>
      <c r="IG305" s="792">
        <f>BD305+CT305+EM305+GI305</f>
        <v>0</v>
      </c>
      <c r="IH305" s="792">
        <f>CU305+GJ305</f>
        <v>0</v>
      </c>
      <c r="II305" s="792">
        <f>BE305+CV305+EN305+GK305</f>
        <v>0</v>
      </c>
      <c r="IJ305" s="792">
        <f>BF305+CW305+EO305+GL305</f>
        <v>0</v>
      </c>
      <c r="IK305" s="792">
        <f>BG305+CX305+EP305+GM305</f>
        <v>0</v>
      </c>
      <c r="IL305" s="792">
        <f>BH305+CY305+EQ305+GM305</f>
        <v>0</v>
      </c>
      <c r="IM305" s="792">
        <f>CZ305+ER305+GO305</f>
        <v>0</v>
      </c>
      <c r="IN305" s="792">
        <f>BI305+DA305+ES305+GP305</f>
        <v>0</v>
      </c>
      <c r="IO305" s="792"/>
      <c r="IP305" s="792"/>
      <c r="IQ305" s="792"/>
      <c r="IR305" s="792"/>
      <c r="IS305" s="792">
        <f>GZ305+HE305+HJ305+HO305+HT305+HY305+ID305+II305+IN305</f>
        <v>125508810</v>
      </c>
      <c r="IT305" s="792">
        <f>HA305+HF305+HK305+HP305+HU305+HZ305+IE305+IJ305+IO305</f>
        <v>601688679.80999994</v>
      </c>
      <c r="IU305" s="792">
        <f>HB305+HG305+HL305+HQ305+HV305+IA305+IF305+IK305+IP305</f>
        <v>489839163.61000001</v>
      </c>
      <c r="IV305" s="792">
        <f>HC305+HH305+HM305+HR305+HW305+IB305+IG305+IL305+IQ305</f>
        <v>485114523.42000002</v>
      </c>
      <c r="IW305" s="793">
        <f>HD305+HI305+HN305+HS305+HX305+IC305+IH305+IM305+IR305</f>
        <v>0</v>
      </c>
    </row>
    <row r="306" spans="1:257" ht="24.75" customHeight="1" x14ac:dyDescent="0.2">
      <c r="A306" s="346"/>
      <c r="B306" s="346"/>
      <c r="C306" s="252">
        <v>70</v>
      </c>
      <c r="D306" s="456" t="s">
        <v>714</v>
      </c>
      <c r="E306" s="311"/>
      <c r="F306" s="311"/>
      <c r="G306" s="255"/>
      <c r="H306" s="255"/>
      <c r="I306" s="255"/>
      <c r="J306" s="255"/>
      <c r="K306" s="255"/>
      <c r="L306" s="255"/>
      <c r="M306" s="255"/>
      <c r="N306" s="255"/>
      <c r="O306" s="255"/>
      <c r="P306" s="255"/>
      <c r="Q306" s="255"/>
      <c r="R306" s="255"/>
      <c r="S306" s="255"/>
      <c r="T306" s="255"/>
      <c r="U306" s="255"/>
      <c r="V306" s="255"/>
      <c r="W306" s="255"/>
      <c r="X306" s="255"/>
      <c r="Y306" s="312"/>
      <c r="Z306" s="255"/>
      <c r="AA306" s="255"/>
      <c r="AB306" s="255"/>
      <c r="AC306" s="196">
        <f t="shared" ref="AC306:BL306" si="2964">SUM(AC307)</f>
        <v>0</v>
      </c>
      <c r="AD306" s="196">
        <f t="shared" si="2964"/>
        <v>0</v>
      </c>
      <c r="AE306" s="196">
        <f t="shared" si="2964"/>
        <v>0</v>
      </c>
      <c r="AF306" s="196">
        <f t="shared" si="2964"/>
        <v>0</v>
      </c>
      <c r="AG306" s="196">
        <f t="shared" si="2964"/>
        <v>0</v>
      </c>
      <c r="AH306" s="196">
        <f t="shared" si="2964"/>
        <v>3989853</v>
      </c>
      <c r="AI306" s="196">
        <f t="shared" si="2964"/>
        <v>0</v>
      </c>
      <c r="AJ306" s="196">
        <f t="shared" si="2964"/>
        <v>0</v>
      </c>
      <c r="AK306" s="196">
        <f t="shared" si="2964"/>
        <v>41876799.640000001</v>
      </c>
      <c r="AL306" s="196">
        <f t="shared" si="2964"/>
        <v>156192514.63999999</v>
      </c>
      <c r="AM306" s="196">
        <f t="shared" si="2964"/>
        <v>150315135</v>
      </c>
      <c r="AN306" s="196">
        <f t="shared" si="2964"/>
        <v>150315135</v>
      </c>
      <c r="AO306" s="196">
        <f t="shared" si="2964"/>
        <v>0</v>
      </c>
      <c r="AP306" s="196">
        <f t="shared" si="2964"/>
        <v>0</v>
      </c>
      <c r="AQ306" s="196">
        <f t="shared" si="2964"/>
        <v>0</v>
      </c>
      <c r="AR306" s="196">
        <f t="shared" si="2964"/>
        <v>0</v>
      </c>
      <c r="AS306" s="196">
        <f t="shared" si="2964"/>
        <v>0</v>
      </c>
      <c r="AT306" s="196">
        <f t="shared" si="2964"/>
        <v>0</v>
      </c>
      <c r="AU306" s="196">
        <f t="shared" si="2964"/>
        <v>0</v>
      </c>
      <c r="AV306" s="196">
        <f t="shared" si="2964"/>
        <v>0</v>
      </c>
      <c r="AW306" s="196">
        <f t="shared" si="2964"/>
        <v>0</v>
      </c>
      <c r="AX306" s="196">
        <f t="shared" si="2964"/>
        <v>0</v>
      </c>
      <c r="AY306" s="196">
        <f t="shared" si="2964"/>
        <v>0</v>
      </c>
      <c r="AZ306" s="196">
        <f t="shared" si="2964"/>
        <v>0</v>
      </c>
      <c r="BA306" s="196">
        <f t="shared" si="2964"/>
        <v>0</v>
      </c>
      <c r="BB306" s="196">
        <f t="shared" si="2964"/>
        <v>0</v>
      </c>
      <c r="BC306" s="196">
        <f t="shared" si="2964"/>
        <v>0</v>
      </c>
      <c r="BD306" s="196">
        <f t="shared" si="2964"/>
        <v>0</v>
      </c>
      <c r="BE306" s="196">
        <f t="shared" si="2964"/>
        <v>0</v>
      </c>
      <c r="BF306" s="196">
        <f t="shared" si="2964"/>
        <v>0</v>
      </c>
      <c r="BG306" s="196">
        <f t="shared" si="2964"/>
        <v>0</v>
      </c>
      <c r="BH306" s="196">
        <f t="shared" si="2964"/>
        <v>0</v>
      </c>
      <c r="BI306" s="196">
        <f t="shared" si="2964"/>
        <v>0</v>
      </c>
      <c r="BJ306" s="196">
        <f t="shared" si="2964"/>
        <v>0</v>
      </c>
      <c r="BK306" s="196">
        <f t="shared" si="2964"/>
        <v>0</v>
      </c>
      <c r="BL306" s="196">
        <f t="shared" si="2964"/>
        <v>0</v>
      </c>
      <c r="BM306" s="196">
        <f t="shared" ref="BM306:DX306" si="2965">SUM(BM307)</f>
        <v>41876799.640000001</v>
      </c>
      <c r="BN306" s="196">
        <f t="shared" si="2965"/>
        <v>160182367.63999999</v>
      </c>
      <c r="BO306" s="196">
        <f t="shared" si="2965"/>
        <v>150315135</v>
      </c>
      <c r="BP306" s="196">
        <f t="shared" si="2965"/>
        <v>150315135</v>
      </c>
      <c r="BQ306" s="196">
        <f t="shared" si="2965"/>
        <v>0</v>
      </c>
      <c r="BR306" s="196">
        <f t="shared" si="2965"/>
        <v>0</v>
      </c>
      <c r="BS306" s="196">
        <f t="shared" si="2965"/>
        <v>0</v>
      </c>
      <c r="BT306" s="196">
        <f t="shared" si="2965"/>
        <v>0</v>
      </c>
      <c r="BU306" s="196">
        <f t="shared" si="2965"/>
        <v>0</v>
      </c>
      <c r="BV306" s="196">
        <f t="shared" si="2965"/>
        <v>405652384</v>
      </c>
      <c r="BW306" s="196">
        <f t="shared" si="2965"/>
        <v>384167978</v>
      </c>
      <c r="BX306" s="196">
        <f t="shared" si="2965"/>
        <v>384167978</v>
      </c>
      <c r="BY306" s="196">
        <f t="shared" si="2965"/>
        <v>0</v>
      </c>
      <c r="BZ306" s="196">
        <f t="shared" si="2965"/>
        <v>43133103.629199989</v>
      </c>
      <c r="CA306" s="196">
        <f t="shared" si="2965"/>
        <v>0</v>
      </c>
      <c r="CB306" s="196">
        <f t="shared" si="2965"/>
        <v>0</v>
      </c>
      <c r="CC306" s="196">
        <f t="shared" si="2965"/>
        <v>0</v>
      </c>
      <c r="CD306" s="196">
        <f t="shared" si="2965"/>
        <v>0</v>
      </c>
      <c r="CE306" s="196">
        <f t="shared" si="2965"/>
        <v>0</v>
      </c>
      <c r="CF306" s="196">
        <f t="shared" si="2965"/>
        <v>0</v>
      </c>
      <c r="CG306" s="196">
        <f t="shared" si="2965"/>
        <v>0</v>
      </c>
      <c r="CH306" s="196">
        <f t="shared" si="2965"/>
        <v>0</v>
      </c>
      <c r="CI306" s="196">
        <f t="shared" si="2965"/>
        <v>0</v>
      </c>
      <c r="CJ306" s="196">
        <f t="shared" si="2965"/>
        <v>0</v>
      </c>
      <c r="CK306" s="196">
        <f t="shared" si="2965"/>
        <v>0</v>
      </c>
      <c r="CL306" s="196">
        <f t="shared" si="2965"/>
        <v>0</v>
      </c>
      <c r="CM306" s="196">
        <f t="shared" si="2965"/>
        <v>0</v>
      </c>
      <c r="CN306" s="196">
        <f t="shared" si="2965"/>
        <v>0</v>
      </c>
      <c r="CO306" s="196">
        <f t="shared" si="2965"/>
        <v>0</v>
      </c>
      <c r="CP306" s="196">
        <f t="shared" si="2965"/>
        <v>0</v>
      </c>
      <c r="CQ306" s="196">
        <f t="shared" si="2965"/>
        <v>0</v>
      </c>
      <c r="CR306" s="196">
        <f t="shared" si="2965"/>
        <v>0</v>
      </c>
      <c r="CS306" s="196">
        <f t="shared" si="2965"/>
        <v>0</v>
      </c>
      <c r="CT306" s="196">
        <f t="shared" si="2965"/>
        <v>0</v>
      </c>
      <c r="CU306" s="196">
        <f t="shared" si="2965"/>
        <v>0</v>
      </c>
      <c r="CV306" s="196">
        <f t="shared" si="2965"/>
        <v>0</v>
      </c>
      <c r="CW306" s="196">
        <f t="shared" si="2965"/>
        <v>0</v>
      </c>
      <c r="CX306" s="196">
        <f t="shared" si="2965"/>
        <v>0</v>
      </c>
      <c r="CY306" s="196">
        <f t="shared" si="2965"/>
        <v>0</v>
      </c>
      <c r="CZ306" s="196">
        <f t="shared" si="2965"/>
        <v>0</v>
      </c>
      <c r="DA306" s="196">
        <f t="shared" si="2965"/>
        <v>0</v>
      </c>
      <c r="DB306" s="196">
        <f t="shared" si="2965"/>
        <v>0</v>
      </c>
      <c r="DC306" s="196">
        <f t="shared" si="2965"/>
        <v>0</v>
      </c>
      <c r="DD306" s="196">
        <f t="shared" si="2965"/>
        <v>0</v>
      </c>
      <c r="DE306" s="196">
        <f t="shared" si="2965"/>
        <v>43133103.629199989</v>
      </c>
      <c r="DF306" s="196">
        <f t="shared" si="2965"/>
        <v>405652384</v>
      </c>
      <c r="DG306" s="196">
        <f t="shared" si="2965"/>
        <v>384167978</v>
      </c>
      <c r="DH306" s="196">
        <f t="shared" si="2965"/>
        <v>384167978</v>
      </c>
      <c r="DI306" s="196">
        <f t="shared" si="2965"/>
        <v>0</v>
      </c>
      <c r="DJ306" s="196">
        <f t="shared" si="2965"/>
        <v>0</v>
      </c>
      <c r="DK306" s="196">
        <f t="shared" si="2965"/>
        <v>0</v>
      </c>
      <c r="DL306" s="196">
        <f t="shared" si="2965"/>
        <v>0</v>
      </c>
      <c r="DM306" s="196">
        <f t="shared" si="2965"/>
        <v>0</v>
      </c>
      <c r="DN306" s="196">
        <f t="shared" si="2965"/>
        <v>0</v>
      </c>
      <c r="DO306" s="196">
        <f t="shared" si="2965"/>
        <v>420107384.49000001</v>
      </c>
      <c r="DP306" s="196">
        <f t="shared" si="2965"/>
        <v>366421084</v>
      </c>
      <c r="DQ306" s="196">
        <f t="shared" si="2965"/>
        <v>366421084</v>
      </c>
      <c r="DR306" s="196">
        <f t="shared" si="2965"/>
        <v>0</v>
      </c>
      <c r="DS306" s="196">
        <f t="shared" si="2965"/>
        <v>44427096.738075987</v>
      </c>
      <c r="DT306" s="196">
        <f t="shared" si="2965"/>
        <v>0</v>
      </c>
      <c r="DU306" s="196">
        <f t="shared" si="2965"/>
        <v>0</v>
      </c>
      <c r="DV306" s="196">
        <f t="shared" si="2965"/>
        <v>0</v>
      </c>
      <c r="DW306" s="196">
        <f t="shared" si="2965"/>
        <v>0</v>
      </c>
      <c r="DX306" s="196">
        <f t="shared" si="2965"/>
        <v>0</v>
      </c>
      <c r="DY306" s="196">
        <f t="shared" ref="DY306:EW306" si="2966">SUM(DY307)</f>
        <v>0</v>
      </c>
      <c r="DZ306" s="196">
        <f t="shared" si="2966"/>
        <v>0</v>
      </c>
      <c r="EA306" s="196">
        <f t="shared" si="2966"/>
        <v>0</v>
      </c>
      <c r="EB306" s="196">
        <f t="shared" si="2966"/>
        <v>0</v>
      </c>
      <c r="EC306" s="196">
        <f t="shared" si="2966"/>
        <v>0</v>
      </c>
      <c r="ED306" s="196">
        <f t="shared" si="2966"/>
        <v>0</v>
      </c>
      <c r="EE306" s="196">
        <f t="shared" si="2966"/>
        <v>0</v>
      </c>
      <c r="EF306" s="196">
        <f t="shared" si="2966"/>
        <v>0</v>
      </c>
      <c r="EG306" s="196">
        <f t="shared" si="2966"/>
        <v>0</v>
      </c>
      <c r="EH306" s="196">
        <f t="shared" si="2966"/>
        <v>0</v>
      </c>
      <c r="EI306" s="196">
        <f t="shared" si="2966"/>
        <v>0</v>
      </c>
      <c r="EJ306" s="196">
        <f t="shared" si="2966"/>
        <v>0</v>
      </c>
      <c r="EK306" s="196">
        <f t="shared" si="2966"/>
        <v>0</v>
      </c>
      <c r="EL306" s="196">
        <f t="shared" si="2966"/>
        <v>0</v>
      </c>
      <c r="EM306" s="196">
        <f t="shared" si="2966"/>
        <v>0</v>
      </c>
      <c r="EN306" s="196">
        <f t="shared" si="2966"/>
        <v>0</v>
      </c>
      <c r="EO306" s="196">
        <f t="shared" si="2966"/>
        <v>0</v>
      </c>
      <c r="EP306" s="196">
        <f t="shared" si="2966"/>
        <v>0</v>
      </c>
      <c r="EQ306" s="196">
        <f t="shared" si="2966"/>
        <v>0</v>
      </c>
      <c r="ER306" s="196">
        <f t="shared" si="2966"/>
        <v>0</v>
      </c>
      <c r="ES306" s="196">
        <f t="shared" si="2966"/>
        <v>0</v>
      </c>
      <c r="ET306" s="196">
        <f t="shared" si="2966"/>
        <v>0</v>
      </c>
      <c r="EU306" s="196">
        <f t="shared" si="2966"/>
        <v>0</v>
      </c>
      <c r="EV306" s="196">
        <f t="shared" si="2966"/>
        <v>0</v>
      </c>
      <c r="EW306" s="196">
        <f t="shared" si="2966"/>
        <v>44427096.738075987</v>
      </c>
      <c r="EX306" s="196">
        <f t="shared" ref="EX306:IW306" si="2967">SUM(EX307)</f>
        <v>420107384.49000001</v>
      </c>
      <c r="EY306" s="196">
        <f t="shared" si="2967"/>
        <v>366421084</v>
      </c>
      <c r="EZ306" s="196">
        <f t="shared" si="2967"/>
        <v>366421084</v>
      </c>
      <c r="FA306" s="196">
        <f t="shared" si="2967"/>
        <v>0</v>
      </c>
      <c r="FB306" s="196">
        <f t="shared" si="2967"/>
        <v>0</v>
      </c>
      <c r="FC306" s="196">
        <f t="shared" si="2967"/>
        <v>0</v>
      </c>
      <c r="FD306" s="196">
        <f t="shared" si="2967"/>
        <v>0</v>
      </c>
      <c r="FE306" s="196">
        <f t="shared" si="2967"/>
        <v>0</v>
      </c>
      <c r="FF306" s="196">
        <f t="shared" si="2967"/>
        <v>0</v>
      </c>
      <c r="FG306" s="196">
        <f t="shared" si="2967"/>
        <v>0</v>
      </c>
      <c r="FH306" s="196">
        <f t="shared" si="2967"/>
        <v>387947240.34000003</v>
      </c>
      <c r="FI306" s="196">
        <f t="shared" si="2967"/>
        <v>372881283</v>
      </c>
      <c r="FJ306" s="196">
        <f t="shared" si="2967"/>
        <v>372881283</v>
      </c>
      <c r="FK306" s="196">
        <f t="shared" si="2967"/>
        <v>0</v>
      </c>
      <c r="FL306" s="196">
        <f t="shared" si="2967"/>
        <v>45759909.640218265</v>
      </c>
      <c r="FM306" s="196">
        <f t="shared" si="2967"/>
        <v>0</v>
      </c>
      <c r="FN306" s="196">
        <f t="shared" si="2967"/>
        <v>0</v>
      </c>
      <c r="FO306" s="196">
        <f t="shared" si="2967"/>
        <v>0</v>
      </c>
      <c r="FP306" s="196">
        <f t="shared" si="2967"/>
        <v>0</v>
      </c>
      <c r="FQ306" s="196">
        <f t="shared" si="2967"/>
        <v>0</v>
      </c>
      <c r="FR306" s="196">
        <f t="shared" si="2967"/>
        <v>0</v>
      </c>
      <c r="FS306" s="196">
        <f t="shared" si="2967"/>
        <v>0</v>
      </c>
      <c r="FT306" s="196">
        <f t="shared" si="2967"/>
        <v>0</v>
      </c>
      <c r="FU306" s="196">
        <f t="shared" si="2967"/>
        <v>0</v>
      </c>
      <c r="FV306" s="196">
        <f t="shared" si="2967"/>
        <v>0</v>
      </c>
      <c r="FW306" s="196">
        <f t="shared" si="2967"/>
        <v>0</v>
      </c>
      <c r="FX306" s="196">
        <f t="shared" si="2967"/>
        <v>0</v>
      </c>
      <c r="FY306" s="196">
        <f t="shared" si="2967"/>
        <v>0</v>
      </c>
      <c r="FZ306" s="196">
        <f t="shared" si="2967"/>
        <v>0</v>
      </c>
      <c r="GA306" s="196">
        <f t="shared" si="2967"/>
        <v>0</v>
      </c>
      <c r="GB306" s="196">
        <f t="shared" si="2967"/>
        <v>0</v>
      </c>
      <c r="GC306" s="196">
        <f t="shared" si="2967"/>
        <v>0</v>
      </c>
      <c r="GD306" s="196">
        <f t="shared" si="2967"/>
        <v>0</v>
      </c>
      <c r="GE306" s="196">
        <f t="shared" si="2967"/>
        <v>0</v>
      </c>
      <c r="GF306" s="196">
        <f t="shared" si="2967"/>
        <v>0</v>
      </c>
      <c r="GG306" s="196">
        <f t="shared" si="2967"/>
        <v>0</v>
      </c>
      <c r="GH306" s="196">
        <f t="shared" si="2967"/>
        <v>0</v>
      </c>
      <c r="GI306" s="196">
        <f t="shared" si="2967"/>
        <v>0</v>
      </c>
      <c r="GJ306" s="196">
        <f t="shared" si="2967"/>
        <v>0</v>
      </c>
      <c r="GK306" s="196">
        <f t="shared" si="2967"/>
        <v>0</v>
      </c>
      <c r="GL306" s="196">
        <f t="shared" si="2967"/>
        <v>0</v>
      </c>
      <c r="GM306" s="196">
        <f t="shared" si="2967"/>
        <v>0</v>
      </c>
      <c r="GN306" s="196">
        <f t="shared" si="2967"/>
        <v>0</v>
      </c>
      <c r="GO306" s="196">
        <f t="shared" si="2967"/>
        <v>0</v>
      </c>
      <c r="GP306" s="196">
        <f t="shared" si="2967"/>
        <v>0</v>
      </c>
      <c r="GQ306" s="196">
        <f t="shared" si="2967"/>
        <v>0</v>
      </c>
      <c r="GR306" s="196">
        <f t="shared" si="2967"/>
        <v>0</v>
      </c>
      <c r="GS306" s="196">
        <f t="shared" si="2967"/>
        <v>0</v>
      </c>
      <c r="GT306" s="196">
        <f t="shared" si="2967"/>
        <v>0</v>
      </c>
      <c r="GU306" s="196">
        <f t="shared" si="2967"/>
        <v>45759909.640218265</v>
      </c>
      <c r="GV306" s="196">
        <f t="shared" si="2967"/>
        <v>387947240.34000003</v>
      </c>
      <c r="GW306" s="196">
        <f t="shared" si="2967"/>
        <v>372881283</v>
      </c>
      <c r="GX306" s="196">
        <f t="shared" si="2967"/>
        <v>372881283</v>
      </c>
      <c r="GY306" s="196">
        <f t="shared" si="2967"/>
        <v>0</v>
      </c>
      <c r="GZ306" s="723">
        <f t="shared" si="2967"/>
        <v>0</v>
      </c>
      <c r="HA306" s="196">
        <f t="shared" si="2967"/>
        <v>0</v>
      </c>
      <c r="HB306" s="196">
        <f t="shared" si="2967"/>
        <v>0</v>
      </c>
      <c r="HC306" s="196">
        <f t="shared" si="2967"/>
        <v>0</v>
      </c>
      <c r="HD306" s="196">
        <f t="shared" si="2967"/>
        <v>0</v>
      </c>
      <c r="HE306" s="196">
        <f t="shared" si="2967"/>
        <v>0</v>
      </c>
      <c r="HF306" s="196">
        <f t="shared" si="2967"/>
        <v>1217696861.8299999</v>
      </c>
      <c r="HG306" s="196">
        <f t="shared" si="2967"/>
        <v>1123470345</v>
      </c>
      <c r="HH306" s="196">
        <f t="shared" si="2967"/>
        <v>1123470345</v>
      </c>
      <c r="HI306" s="196">
        <f t="shared" si="2967"/>
        <v>0</v>
      </c>
      <c r="HJ306" s="196">
        <f t="shared" si="2967"/>
        <v>175196909.64749426</v>
      </c>
      <c r="HK306" s="196">
        <f t="shared" si="2967"/>
        <v>156192514.63999999</v>
      </c>
      <c r="HL306" s="196">
        <f t="shared" si="2967"/>
        <v>150315135</v>
      </c>
      <c r="HM306" s="196">
        <f t="shared" si="2967"/>
        <v>150315135</v>
      </c>
      <c r="HN306" s="196">
        <f t="shared" si="2967"/>
        <v>0</v>
      </c>
      <c r="HO306" s="196">
        <f t="shared" si="2967"/>
        <v>0</v>
      </c>
      <c r="HP306" s="196">
        <f t="shared" si="2967"/>
        <v>0</v>
      </c>
      <c r="HQ306" s="196">
        <f t="shared" si="2967"/>
        <v>0</v>
      </c>
      <c r="HR306" s="196">
        <f t="shared" si="2967"/>
        <v>0</v>
      </c>
      <c r="HS306" s="196">
        <f t="shared" si="2967"/>
        <v>0</v>
      </c>
      <c r="HT306" s="196">
        <f t="shared" si="2967"/>
        <v>0</v>
      </c>
      <c r="HU306" s="196">
        <f t="shared" si="2967"/>
        <v>0</v>
      </c>
      <c r="HV306" s="196">
        <f t="shared" si="2967"/>
        <v>0</v>
      </c>
      <c r="HW306" s="196">
        <f t="shared" si="2967"/>
        <v>0</v>
      </c>
      <c r="HX306" s="196">
        <f t="shared" si="2967"/>
        <v>0</v>
      </c>
      <c r="HY306" s="196">
        <f t="shared" si="2967"/>
        <v>0</v>
      </c>
      <c r="HZ306" s="196">
        <f t="shared" si="2967"/>
        <v>0</v>
      </c>
      <c r="IA306" s="196">
        <f t="shared" si="2967"/>
        <v>0</v>
      </c>
      <c r="IB306" s="196">
        <f t="shared" si="2967"/>
        <v>0</v>
      </c>
      <c r="IC306" s="196">
        <f t="shared" si="2967"/>
        <v>0</v>
      </c>
      <c r="ID306" s="196">
        <f t="shared" si="2967"/>
        <v>0</v>
      </c>
      <c r="IE306" s="196">
        <f t="shared" si="2967"/>
        <v>0</v>
      </c>
      <c r="IF306" s="196">
        <f t="shared" si="2967"/>
        <v>0</v>
      </c>
      <c r="IG306" s="196">
        <f t="shared" si="2967"/>
        <v>0</v>
      </c>
      <c r="IH306" s="196">
        <f t="shared" si="2967"/>
        <v>0</v>
      </c>
      <c r="II306" s="196">
        <f t="shared" si="2967"/>
        <v>0</v>
      </c>
      <c r="IJ306" s="196">
        <f t="shared" si="2967"/>
        <v>0</v>
      </c>
      <c r="IK306" s="196">
        <f t="shared" si="2967"/>
        <v>0</v>
      </c>
      <c r="IL306" s="196">
        <f t="shared" si="2967"/>
        <v>0</v>
      </c>
      <c r="IM306" s="196">
        <f t="shared" si="2967"/>
        <v>0</v>
      </c>
      <c r="IN306" s="196">
        <f t="shared" si="2967"/>
        <v>0</v>
      </c>
      <c r="IO306" s="196">
        <f t="shared" si="2967"/>
        <v>0</v>
      </c>
      <c r="IP306" s="196">
        <f t="shared" si="2967"/>
        <v>0</v>
      </c>
      <c r="IQ306" s="196">
        <f t="shared" si="2967"/>
        <v>0</v>
      </c>
      <c r="IR306" s="196">
        <f t="shared" si="2967"/>
        <v>0</v>
      </c>
      <c r="IS306" s="196">
        <f t="shared" si="2967"/>
        <v>175196909.64749426</v>
      </c>
      <c r="IT306" s="196">
        <f t="shared" si="2967"/>
        <v>1373889376.4699998</v>
      </c>
      <c r="IU306" s="196">
        <f t="shared" si="2967"/>
        <v>1273785480</v>
      </c>
      <c r="IV306" s="196">
        <f t="shared" si="2967"/>
        <v>1273785480</v>
      </c>
      <c r="IW306" s="187">
        <f t="shared" si="2967"/>
        <v>0</v>
      </c>
    </row>
    <row r="307" spans="1:257" ht="152.25" customHeight="1" x14ac:dyDescent="0.2">
      <c r="A307" s="346"/>
      <c r="B307" s="346"/>
      <c r="C307" s="299">
        <v>36</v>
      </c>
      <c r="D307" s="287" t="s">
        <v>705</v>
      </c>
      <c r="E307" s="599">
        <v>0.4</v>
      </c>
      <c r="F307" s="599">
        <v>0.6</v>
      </c>
      <c r="G307" s="273">
        <v>205</v>
      </c>
      <c r="H307" s="848" t="s">
        <v>715</v>
      </c>
      <c r="I307" s="282" t="s">
        <v>716</v>
      </c>
      <c r="J307" s="270" t="s">
        <v>708</v>
      </c>
      <c r="K307" s="479">
        <v>4</v>
      </c>
      <c r="L307" s="322" t="s">
        <v>73</v>
      </c>
      <c r="M307" s="299">
        <v>4</v>
      </c>
      <c r="N307" s="299">
        <v>4</v>
      </c>
      <c r="O307" s="267">
        <v>1</v>
      </c>
      <c r="P307" s="424">
        <v>1</v>
      </c>
      <c r="Q307" s="299">
        <v>1</v>
      </c>
      <c r="R307" s="275"/>
      <c r="S307" s="424">
        <v>1</v>
      </c>
      <c r="T307" s="299">
        <v>1</v>
      </c>
      <c r="U307" s="299"/>
      <c r="V307" s="426">
        <v>1</v>
      </c>
      <c r="W307" s="299">
        <v>1</v>
      </c>
      <c r="X307" s="322"/>
      <c r="Y307" s="756">
        <v>1</v>
      </c>
      <c r="Z307" s="521">
        <f>BM307/BM306</f>
        <v>1</v>
      </c>
      <c r="AA307" s="272">
        <v>10</v>
      </c>
      <c r="AB307" s="271" t="s">
        <v>389</v>
      </c>
      <c r="AC307" s="46"/>
      <c r="AD307" s="47"/>
      <c r="AE307" s="48"/>
      <c r="AF307" s="48"/>
      <c r="AG307" s="46"/>
      <c r="AH307" s="47">
        <v>3989853</v>
      </c>
      <c r="AI307" s="47"/>
      <c r="AJ307" s="47"/>
      <c r="AK307" s="46">
        <v>41876799.640000001</v>
      </c>
      <c r="AL307" s="42">
        <v>156192514.63999999</v>
      </c>
      <c r="AM307" s="47">
        <v>150315135</v>
      </c>
      <c r="AN307" s="47">
        <v>150315135</v>
      </c>
      <c r="AO307" s="46"/>
      <c r="AP307" s="47"/>
      <c r="AQ307" s="47"/>
      <c r="AR307" s="47"/>
      <c r="AS307" s="46"/>
      <c r="AT307" s="47"/>
      <c r="AU307" s="48"/>
      <c r="AV307" s="48"/>
      <c r="AW307" s="46"/>
      <c r="AX307" s="47"/>
      <c r="AY307" s="47"/>
      <c r="AZ307" s="47"/>
      <c r="BA307" s="46"/>
      <c r="BB307" s="47"/>
      <c r="BC307" s="47"/>
      <c r="BD307" s="47"/>
      <c r="BE307" s="46"/>
      <c r="BF307" s="47"/>
      <c r="BG307" s="48"/>
      <c r="BH307" s="48"/>
      <c r="BI307" s="46"/>
      <c r="BJ307" s="47"/>
      <c r="BK307" s="47"/>
      <c r="BL307" s="47"/>
      <c r="BM307" s="40">
        <f>+AC307+AG307+AK307+AO307+AS307+AW307+BA307+BE307+BI307</f>
        <v>41876799.640000001</v>
      </c>
      <c r="BN307" s="41">
        <f>AD307+AH307+AL307+AP307+AT307+AX307+BB307+BF307+BJ307</f>
        <v>160182367.63999999</v>
      </c>
      <c r="BO307" s="41">
        <f>AE307+AI307+AM307+AQ307+AU307+AY307+BC307+BG307+BK307</f>
        <v>150315135</v>
      </c>
      <c r="BP307" s="41">
        <f>AF307+AJ307+AN307+AR307+AV307+AZ307+BD307+BH307+BL307</f>
        <v>150315135</v>
      </c>
      <c r="BQ307" s="87"/>
      <c r="BR307" s="87"/>
      <c r="BS307" s="87"/>
      <c r="BT307" s="87"/>
      <c r="BU307" s="87"/>
      <c r="BV307" s="87">
        <v>405652384</v>
      </c>
      <c r="BW307" s="87">
        <v>384167978</v>
      </c>
      <c r="BX307" s="87">
        <v>384167978</v>
      </c>
      <c r="BY307" s="87"/>
      <c r="BZ307" s="88">
        <v>43133103.629199989</v>
      </c>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2">
        <f>BQ307+BU307+BZ307+CE307+CI307+CM307+CQ307+CV307+DA307</f>
        <v>43133103.629199989</v>
      </c>
      <c r="DF307" s="102">
        <f>BR307+BV307+CA307+CF307+CJ307+CN307+CR307+CW307+DB307</f>
        <v>405652384</v>
      </c>
      <c r="DG307" s="102">
        <f>BS307+BW307+CB307+CG307+CK307+CO307+CS307+CX307+DC307</f>
        <v>384167978</v>
      </c>
      <c r="DH307" s="102">
        <f>BT307+BX307+CC307+CH307+CL307+CP307+CT307+CY307+DD307</f>
        <v>384167978</v>
      </c>
      <c r="DI307" s="102"/>
      <c r="DJ307" s="88"/>
      <c r="DK307" s="57"/>
      <c r="DL307" s="88"/>
      <c r="DM307" s="88"/>
      <c r="DN307" s="88"/>
      <c r="DO307" s="88">
        <v>420107384.49000001</v>
      </c>
      <c r="DP307" s="88">
        <v>366421084</v>
      </c>
      <c r="DQ307" s="88">
        <v>366421084</v>
      </c>
      <c r="DR307" s="88"/>
      <c r="DS307" s="88">
        <v>44427096.738075987</v>
      </c>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7"/>
      <c r="EU307" s="87"/>
      <c r="EV307" s="87"/>
      <c r="EW307" s="82">
        <f>DJ307+DN307+DS307+DX307+EB307+EF307+EJ307+EN307+ES307</f>
        <v>44427096.738075987</v>
      </c>
      <c r="EX307" s="90">
        <f>DK307+DO307+DT307+DY307+EC307+EG307+EK307+EO307+ET307</f>
        <v>420107384.49000001</v>
      </c>
      <c r="EY307" s="90">
        <f>DL307+DP307+DU307+DZ307+ED307+EH307+EL307+EP307+EU307</f>
        <v>366421084</v>
      </c>
      <c r="EZ307" s="90">
        <f>DM307+DQ307+DV307+EA307+EE307+EI307+EM307+EQ307+EV307</f>
        <v>366421084</v>
      </c>
      <c r="FA307" s="173"/>
      <c r="FB307" s="725"/>
      <c r="FC307" s="181"/>
      <c r="FD307" s="181"/>
      <c r="FE307" s="181"/>
      <c r="FF307" s="100"/>
      <c r="FG307" s="87"/>
      <c r="FH307" s="87">
        <v>387947240.34000003</v>
      </c>
      <c r="FI307" s="87">
        <v>372881283</v>
      </c>
      <c r="FJ307" s="87">
        <v>372881283</v>
      </c>
      <c r="FK307" s="87"/>
      <c r="FL307" s="87">
        <v>45759909.640218265</v>
      </c>
      <c r="FM307" s="87"/>
      <c r="FN307" s="87"/>
      <c r="FO307" s="87"/>
      <c r="FP307" s="87"/>
      <c r="FQ307" s="87"/>
      <c r="FR307" s="87"/>
      <c r="FS307" s="87"/>
      <c r="FT307" s="87"/>
      <c r="FU307" s="87"/>
      <c r="FV307" s="87"/>
      <c r="FW307" s="87"/>
      <c r="FX307" s="87"/>
      <c r="FY307" s="87"/>
      <c r="FZ307" s="87"/>
      <c r="GA307" s="87"/>
      <c r="GB307" s="87"/>
      <c r="GC307" s="87"/>
      <c r="GD307" s="87"/>
      <c r="GE307" s="87"/>
      <c r="GF307" s="87"/>
      <c r="GG307" s="87"/>
      <c r="GH307" s="87"/>
      <c r="GI307" s="87"/>
      <c r="GJ307" s="87"/>
      <c r="GK307" s="87"/>
      <c r="GL307" s="87"/>
      <c r="GM307" s="87"/>
      <c r="GN307" s="87"/>
      <c r="GO307" s="87"/>
      <c r="GP307" s="87"/>
      <c r="GQ307" s="87"/>
      <c r="GR307" s="87"/>
      <c r="GS307" s="87"/>
      <c r="GT307" s="87"/>
      <c r="GU307" s="82">
        <f>FB307+FG307+FL307+FQ307+FV307+GA307+GF307+GK307+GP307</f>
        <v>45759909.640218265</v>
      </c>
      <c r="GV307" s="82">
        <f>GQ307+GL307+GG307+GB307+FW307+FR307+FM307+FH307+FC307</f>
        <v>387947240.34000003</v>
      </c>
      <c r="GW307" s="82">
        <f>GR307+GM307+GH307+GC307+FX307+FS307+FN307+FI307+FD307</f>
        <v>372881283</v>
      </c>
      <c r="GX307" s="82">
        <f>GS307+GN307+GI307+GD307+FY307+FT307+FO307+FJ307+FE307</f>
        <v>372881283</v>
      </c>
      <c r="GY307" s="792">
        <f>GT307+GO307+GJ307+GE307+FZ307+FU307+FP307+FK307+FF307</f>
        <v>0</v>
      </c>
      <c r="GZ307" s="792">
        <f>AC307+BQ307+DJ307+FB307</f>
        <v>0</v>
      </c>
      <c r="HA307" s="792">
        <f>AD307+BR307+DK307+FC307</f>
        <v>0</v>
      </c>
      <c r="HB307" s="792">
        <f>AE307+BS307+DL307+FD307</f>
        <v>0</v>
      </c>
      <c r="HC307" s="792">
        <f>AF307+BT307+DM307+FE307</f>
        <v>0</v>
      </c>
      <c r="HD307" s="792">
        <f>FF307</f>
        <v>0</v>
      </c>
      <c r="HE307" s="792">
        <f>AG307+BU307+DN307+FG307</f>
        <v>0</v>
      </c>
      <c r="HF307" s="792">
        <f>AH307+BV307+DO307+FH307</f>
        <v>1217696861.8299999</v>
      </c>
      <c r="HG307" s="792">
        <f>AI307+BW307+DP307+FI307</f>
        <v>1123470345</v>
      </c>
      <c r="HH307" s="792">
        <f>AJ307+BX307+DQ307+FJ307</f>
        <v>1123470345</v>
      </c>
      <c r="HI307" s="792">
        <f>BY307+DR307+FK307</f>
        <v>0</v>
      </c>
      <c r="HJ307" s="792">
        <f>AK307+BZ307+DS307+FL307</f>
        <v>175196909.64749426</v>
      </c>
      <c r="HK307" s="792">
        <f>AL307+CA307+DT307+FM307</f>
        <v>156192514.63999999</v>
      </c>
      <c r="HL307" s="792">
        <f>AM307+CB307+DU307+FN307</f>
        <v>150315135</v>
      </c>
      <c r="HM307" s="792">
        <f>AN307+CC307+DV307+FO307</f>
        <v>150315135</v>
      </c>
      <c r="HN307" s="792">
        <f>CD307+DW307+FP307</f>
        <v>0</v>
      </c>
      <c r="HO307" s="792">
        <f>AO307+CE307+DX307+FQ307</f>
        <v>0</v>
      </c>
      <c r="HP307" s="792">
        <f>AP307+CF307+DY307+FR307</f>
        <v>0</v>
      </c>
      <c r="HQ307" s="792">
        <f>AQ307+CG307+DZ307+FS307</f>
        <v>0</v>
      </c>
      <c r="HR307" s="792">
        <f>AR307+CH307+EA307+FT307</f>
        <v>0</v>
      </c>
      <c r="HS307" s="792">
        <f>FU307</f>
        <v>0</v>
      </c>
      <c r="HT307" s="792">
        <f>AS307+CI307+EB307+FV307</f>
        <v>0</v>
      </c>
      <c r="HU307" s="792">
        <f>AT307+CJ307+EC307+FW307</f>
        <v>0</v>
      </c>
      <c r="HV307" s="792">
        <f>AU307+CK307+ED307+FX307</f>
        <v>0</v>
      </c>
      <c r="HW307" s="792">
        <f>AV307+CL307+EE307+FY307</f>
        <v>0</v>
      </c>
      <c r="HX307" s="792">
        <f>FZ307</f>
        <v>0</v>
      </c>
      <c r="HY307" s="792">
        <f>AW307+CM307+EF307+GA307</f>
        <v>0</v>
      </c>
      <c r="HZ307" s="792">
        <f>AX307+CN307+EG307+GB307</f>
        <v>0</v>
      </c>
      <c r="IA307" s="792">
        <f>AY307+CO307+EH307+GC307</f>
        <v>0</v>
      </c>
      <c r="IB307" s="792">
        <f>AZ307+CP307+EI307+GD307</f>
        <v>0</v>
      </c>
      <c r="IC307" s="792">
        <f>GE307</f>
        <v>0</v>
      </c>
      <c r="ID307" s="792">
        <f>BA307+CQ307+EJ307+GF307</f>
        <v>0</v>
      </c>
      <c r="IE307" s="792">
        <f>BB307+CR307+EK307+GG307</f>
        <v>0</v>
      </c>
      <c r="IF307" s="792">
        <f>BC307+CS307+EL307+GH307</f>
        <v>0</v>
      </c>
      <c r="IG307" s="792">
        <f>BD307+CT307+EM307+GI307</f>
        <v>0</v>
      </c>
      <c r="IH307" s="792">
        <f>CU307+GJ307</f>
        <v>0</v>
      </c>
      <c r="II307" s="792">
        <f>BE307+CV307+EN307+GK307</f>
        <v>0</v>
      </c>
      <c r="IJ307" s="792">
        <f>BF307+CW307+EO307+GL307</f>
        <v>0</v>
      </c>
      <c r="IK307" s="792">
        <f>BG307+CX307+EP307+GM307</f>
        <v>0</v>
      </c>
      <c r="IL307" s="792">
        <f>BH307+CY307+EQ307+GM307</f>
        <v>0</v>
      </c>
      <c r="IM307" s="792">
        <f>CZ307+ER307+GO307</f>
        <v>0</v>
      </c>
      <c r="IN307" s="792">
        <f>BI307+DA307+ES307+GP307</f>
        <v>0</v>
      </c>
      <c r="IO307" s="792"/>
      <c r="IP307" s="792"/>
      <c r="IQ307" s="792"/>
      <c r="IR307" s="792"/>
      <c r="IS307" s="792">
        <f>GZ307+HE307+HJ307+HO307+HT307+HY307+ID307+II307+IN307</f>
        <v>175196909.64749426</v>
      </c>
      <c r="IT307" s="792">
        <f>HA307+HF307+HK307+HP307+HU307+HZ307+IE307+IJ307+IO307</f>
        <v>1373889376.4699998</v>
      </c>
      <c r="IU307" s="792">
        <f>HB307+HG307+HL307+HQ307+HV307+IA307+IF307+IK307+IP307</f>
        <v>1273785480</v>
      </c>
      <c r="IV307" s="792">
        <f>HC307+HH307+HM307+HR307+HW307+IB307+IG307+IL307+IQ307</f>
        <v>1273785480</v>
      </c>
      <c r="IW307" s="793">
        <f>HD307+HI307+HN307+HS307+HX307+IC307+IH307+IM307+IR307</f>
        <v>0</v>
      </c>
    </row>
    <row r="308" spans="1:257" ht="24.75" customHeight="1" x14ac:dyDescent="0.2">
      <c r="A308" s="346"/>
      <c r="B308" s="346"/>
      <c r="C308" s="252">
        <v>71</v>
      </c>
      <c r="D308" s="253" t="s">
        <v>717</v>
      </c>
      <c r="E308" s="256"/>
      <c r="F308" s="256"/>
      <c r="G308" s="255"/>
      <c r="H308" s="255"/>
      <c r="I308" s="255"/>
      <c r="J308" s="255"/>
      <c r="K308" s="255"/>
      <c r="L308" s="255"/>
      <c r="M308" s="255"/>
      <c r="N308" s="255"/>
      <c r="O308" s="255"/>
      <c r="P308" s="255"/>
      <c r="Q308" s="255"/>
      <c r="R308" s="255"/>
      <c r="S308" s="255"/>
      <c r="T308" s="255"/>
      <c r="U308" s="255"/>
      <c r="V308" s="255"/>
      <c r="W308" s="255"/>
      <c r="X308" s="255"/>
      <c r="Y308" s="312"/>
      <c r="Z308" s="255"/>
      <c r="AA308" s="255"/>
      <c r="AB308" s="255"/>
      <c r="AC308" s="38">
        <f t="shared" ref="AC308:BL308" si="2968">SUM(AC309:AC311)</f>
        <v>0</v>
      </c>
      <c r="AD308" s="38">
        <f t="shared" si="2968"/>
        <v>0</v>
      </c>
      <c r="AE308" s="38">
        <f t="shared" si="2968"/>
        <v>0</v>
      </c>
      <c r="AF308" s="38">
        <f t="shared" si="2968"/>
        <v>0</v>
      </c>
      <c r="AG308" s="38">
        <f t="shared" si="2968"/>
        <v>0</v>
      </c>
      <c r="AH308" s="38">
        <f t="shared" si="2968"/>
        <v>0</v>
      </c>
      <c r="AI308" s="38">
        <f t="shared" si="2968"/>
        <v>0</v>
      </c>
      <c r="AJ308" s="38">
        <f t="shared" si="2968"/>
        <v>0</v>
      </c>
      <c r="AK308" s="38">
        <f t="shared" si="2968"/>
        <v>30000000</v>
      </c>
      <c r="AL308" s="38">
        <f t="shared" si="2968"/>
        <v>30000000</v>
      </c>
      <c r="AM308" s="38">
        <f t="shared" si="2968"/>
        <v>28133333</v>
      </c>
      <c r="AN308" s="38">
        <f t="shared" si="2968"/>
        <v>28133333</v>
      </c>
      <c r="AO308" s="38">
        <f t="shared" si="2968"/>
        <v>0</v>
      </c>
      <c r="AP308" s="38">
        <f t="shared" si="2968"/>
        <v>0</v>
      </c>
      <c r="AQ308" s="38">
        <f t="shared" si="2968"/>
        <v>0</v>
      </c>
      <c r="AR308" s="38">
        <f t="shared" si="2968"/>
        <v>0</v>
      </c>
      <c r="AS308" s="38">
        <f t="shared" si="2968"/>
        <v>0</v>
      </c>
      <c r="AT308" s="38">
        <f t="shared" si="2968"/>
        <v>0</v>
      </c>
      <c r="AU308" s="38">
        <f t="shared" si="2968"/>
        <v>0</v>
      </c>
      <c r="AV308" s="38">
        <f t="shared" si="2968"/>
        <v>0</v>
      </c>
      <c r="AW308" s="38">
        <f t="shared" si="2968"/>
        <v>0</v>
      </c>
      <c r="AX308" s="38">
        <f t="shared" si="2968"/>
        <v>0</v>
      </c>
      <c r="AY308" s="38">
        <f t="shared" si="2968"/>
        <v>0</v>
      </c>
      <c r="AZ308" s="38">
        <f t="shared" si="2968"/>
        <v>0</v>
      </c>
      <c r="BA308" s="38">
        <f t="shared" si="2968"/>
        <v>0</v>
      </c>
      <c r="BB308" s="38">
        <f t="shared" si="2968"/>
        <v>0</v>
      </c>
      <c r="BC308" s="38">
        <f t="shared" si="2968"/>
        <v>0</v>
      </c>
      <c r="BD308" s="38">
        <f t="shared" si="2968"/>
        <v>0</v>
      </c>
      <c r="BE308" s="38">
        <f t="shared" si="2968"/>
        <v>0</v>
      </c>
      <c r="BF308" s="38">
        <f t="shared" si="2968"/>
        <v>0</v>
      </c>
      <c r="BG308" s="38">
        <f t="shared" si="2968"/>
        <v>0</v>
      </c>
      <c r="BH308" s="38">
        <f t="shared" si="2968"/>
        <v>0</v>
      </c>
      <c r="BI308" s="38">
        <f t="shared" si="2968"/>
        <v>0</v>
      </c>
      <c r="BJ308" s="38">
        <f t="shared" si="2968"/>
        <v>0</v>
      </c>
      <c r="BK308" s="38">
        <f t="shared" si="2968"/>
        <v>0</v>
      </c>
      <c r="BL308" s="38">
        <f t="shared" si="2968"/>
        <v>0</v>
      </c>
      <c r="BM308" s="38">
        <f t="shared" ref="BM308:DX308" si="2969">SUM(BM309:BM311)</f>
        <v>30000000</v>
      </c>
      <c r="BN308" s="38">
        <f t="shared" si="2969"/>
        <v>30000000</v>
      </c>
      <c r="BO308" s="38">
        <f t="shared" si="2969"/>
        <v>28133333</v>
      </c>
      <c r="BP308" s="38">
        <f t="shared" si="2969"/>
        <v>28133333</v>
      </c>
      <c r="BQ308" s="38">
        <f t="shared" si="2969"/>
        <v>0</v>
      </c>
      <c r="BR308" s="38">
        <f t="shared" si="2969"/>
        <v>0</v>
      </c>
      <c r="BS308" s="38">
        <f t="shared" si="2969"/>
        <v>0</v>
      </c>
      <c r="BT308" s="38">
        <f t="shared" si="2969"/>
        <v>0</v>
      </c>
      <c r="BU308" s="38">
        <f t="shared" si="2969"/>
        <v>0</v>
      </c>
      <c r="BV308" s="38">
        <f t="shared" si="2969"/>
        <v>490107447</v>
      </c>
      <c r="BW308" s="38">
        <f t="shared" si="2969"/>
        <v>475479425.19</v>
      </c>
      <c r="BX308" s="38">
        <f t="shared" si="2969"/>
        <v>475479425.19</v>
      </c>
      <c r="BY308" s="38">
        <f t="shared" si="2969"/>
        <v>0</v>
      </c>
      <c r="BZ308" s="38">
        <f t="shared" si="2969"/>
        <v>30900000</v>
      </c>
      <c r="CA308" s="38">
        <f t="shared" si="2969"/>
        <v>0</v>
      </c>
      <c r="CB308" s="38">
        <f t="shared" si="2969"/>
        <v>0</v>
      </c>
      <c r="CC308" s="38">
        <f t="shared" si="2969"/>
        <v>0</v>
      </c>
      <c r="CD308" s="38">
        <f t="shared" si="2969"/>
        <v>0</v>
      </c>
      <c r="CE308" s="38">
        <f t="shared" si="2969"/>
        <v>0</v>
      </c>
      <c r="CF308" s="38">
        <f t="shared" si="2969"/>
        <v>0</v>
      </c>
      <c r="CG308" s="38">
        <f t="shared" si="2969"/>
        <v>0</v>
      </c>
      <c r="CH308" s="38">
        <f t="shared" si="2969"/>
        <v>0</v>
      </c>
      <c r="CI308" s="38">
        <f t="shared" si="2969"/>
        <v>0</v>
      </c>
      <c r="CJ308" s="38">
        <f t="shared" si="2969"/>
        <v>0</v>
      </c>
      <c r="CK308" s="38">
        <f t="shared" si="2969"/>
        <v>0</v>
      </c>
      <c r="CL308" s="38">
        <f t="shared" si="2969"/>
        <v>0</v>
      </c>
      <c r="CM308" s="38">
        <f t="shared" si="2969"/>
        <v>0</v>
      </c>
      <c r="CN308" s="38">
        <f t="shared" si="2969"/>
        <v>0</v>
      </c>
      <c r="CO308" s="38">
        <f t="shared" si="2969"/>
        <v>0</v>
      </c>
      <c r="CP308" s="38">
        <f t="shared" si="2969"/>
        <v>0</v>
      </c>
      <c r="CQ308" s="38">
        <f t="shared" si="2969"/>
        <v>0</v>
      </c>
      <c r="CR308" s="38">
        <f t="shared" si="2969"/>
        <v>0</v>
      </c>
      <c r="CS308" s="38">
        <f t="shared" si="2969"/>
        <v>0</v>
      </c>
      <c r="CT308" s="38">
        <f t="shared" si="2969"/>
        <v>0</v>
      </c>
      <c r="CU308" s="38">
        <f t="shared" si="2969"/>
        <v>0</v>
      </c>
      <c r="CV308" s="38">
        <f t="shared" si="2969"/>
        <v>0</v>
      </c>
      <c r="CW308" s="38">
        <f t="shared" si="2969"/>
        <v>0</v>
      </c>
      <c r="CX308" s="38">
        <f t="shared" si="2969"/>
        <v>0</v>
      </c>
      <c r="CY308" s="38">
        <f t="shared" si="2969"/>
        <v>0</v>
      </c>
      <c r="CZ308" s="38">
        <f t="shared" si="2969"/>
        <v>0</v>
      </c>
      <c r="DA308" s="38">
        <f t="shared" si="2969"/>
        <v>0</v>
      </c>
      <c r="DB308" s="38">
        <f t="shared" si="2969"/>
        <v>0</v>
      </c>
      <c r="DC308" s="38">
        <f t="shared" si="2969"/>
        <v>0</v>
      </c>
      <c r="DD308" s="38">
        <f t="shared" si="2969"/>
        <v>0</v>
      </c>
      <c r="DE308" s="38">
        <f t="shared" si="2969"/>
        <v>30900000</v>
      </c>
      <c r="DF308" s="38">
        <f t="shared" si="2969"/>
        <v>490107447</v>
      </c>
      <c r="DG308" s="38">
        <f t="shared" si="2969"/>
        <v>475479425.19</v>
      </c>
      <c r="DH308" s="38">
        <f t="shared" si="2969"/>
        <v>475479425.19</v>
      </c>
      <c r="DI308" s="38">
        <f t="shared" si="2969"/>
        <v>0</v>
      </c>
      <c r="DJ308" s="38">
        <f t="shared" si="2969"/>
        <v>0</v>
      </c>
      <c r="DK308" s="38">
        <f t="shared" si="2969"/>
        <v>0</v>
      </c>
      <c r="DL308" s="38">
        <f t="shared" si="2969"/>
        <v>0</v>
      </c>
      <c r="DM308" s="38">
        <f t="shared" si="2969"/>
        <v>0</v>
      </c>
      <c r="DN308" s="38">
        <f t="shared" si="2969"/>
        <v>0</v>
      </c>
      <c r="DO308" s="38">
        <f t="shared" si="2969"/>
        <v>855994512</v>
      </c>
      <c r="DP308" s="38">
        <f t="shared" si="2969"/>
        <v>567427002</v>
      </c>
      <c r="DQ308" s="38">
        <f t="shared" si="2969"/>
        <v>567427002</v>
      </c>
      <c r="DR308" s="38">
        <f t="shared" si="2969"/>
        <v>0</v>
      </c>
      <c r="DS308" s="38">
        <f t="shared" si="2969"/>
        <v>31827000</v>
      </c>
      <c r="DT308" s="38">
        <f t="shared" si="2969"/>
        <v>0</v>
      </c>
      <c r="DU308" s="38">
        <f t="shared" si="2969"/>
        <v>0</v>
      </c>
      <c r="DV308" s="38">
        <f t="shared" si="2969"/>
        <v>0</v>
      </c>
      <c r="DW308" s="38">
        <f t="shared" si="2969"/>
        <v>0</v>
      </c>
      <c r="DX308" s="38">
        <f t="shared" si="2969"/>
        <v>0</v>
      </c>
      <c r="DY308" s="38">
        <f t="shared" ref="DY308:EW308" si="2970">SUM(DY309:DY311)</f>
        <v>0</v>
      </c>
      <c r="DZ308" s="38">
        <f t="shared" si="2970"/>
        <v>0</v>
      </c>
      <c r="EA308" s="38">
        <f t="shared" si="2970"/>
        <v>0</v>
      </c>
      <c r="EB308" s="38">
        <f t="shared" si="2970"/>
        <v>0</v>
      </c>
      <c r="EC308" s="38">
        <f t="shared" si="2970"/>
        <v>0</v>
      </c>
      <c r="ED308" s="38">
        <f t="shared" si="2970"/>
        <v>0</v>
      </c>
      <c r="EE308" s="38">
        <f t="shared" si="2970"/>
        <v>0</v>
      </c>
      <c r="EF308" s="38">
        <f t="shared" si="2970"/>
        <v>0</v>
      </c>
      <c r="EG308" s="38">
        <f t="shared" si="2970"/>
        <v>0</v>
      </c>
      <c r="EH308" s="38">
        <f t="shared" si="2970"/>
        <v>0</v>
      </c>
      <c r="EI308" s="38">
        <f t="shared" si="2970"/>
        <v>0</v>
      </c>
      <c r="EJ308" s="38">
        <f t="shared" si="2970"/>
        <v>0</v>
      </c>
      <c r="EK308" s="38">
        <f t="shared" si="2970"/>
        <v>0</v>
      </c>
      <c r="EL308" s="38">
        <f t="shared" si="2970"/>
        <v>0</v>
      </c>
      <c r="EM308" s="38">
        <f t="shared" si="2970"/>
        <v>0</v>
      </c>
      <c r="EN308" s="38">
        <f t="shared" si="2970"/>
        <v>0</v>
      </c>
      <c r="EO308" s="38">
        <f t="shared" si="2970"/>
        <v>0</v>
      </c>
      <c r="EP308" s="38">
        <f t="shared" si="2970"/>
        <v>0</v>
      </c>
      <c r="EQ308" s="38">
        <f t="shared" si="2970"/>
        <v>0</v>
      </c>
      <c r="ER308" s="38">
        <f t="shared" si="2970"/>
        <v>0</v>
      </c>
      <c r="ES308" s="38">
        <f t="shared" si="2970"/>
        <v>0</v>
      </c>
      <c r="ET308" s="38">
        <f t="shared" si="2970"/>
        <v>0</v>
      </c>
      <c r="EU308" s="38">
        <f t="shared" si="2970"/>
        <v>0</v>
      </c>
      <c r="EV308" s="38">
        <f t="shared" si="2970"/>
        <v>0</v>
      </c>
      <c r="EW308" s="38">
        <f t="shared" si="2970"/>
        <v>31827000</v>
      </c>
      <c r="EX308" s="38">
        <f t="shared" ref="EX308:IW308" si="2971">SUM(EX309:EX311)</f>
        <v>855994512</v>
      </c>
      <c r="EY308" s="38">
        <f t="shared" si="2971"/>
        <v>567427002</v>
      </c>
      <c r="EZ308" s="38">
        <f t="shared" si="2971"/>
        <v>567427002</v>
      </c>
      <c r="FA308" s="38">
        <f t="shared" si="2971"/>
        <v>0</v>
      </c>
      <c r="FB308" s="38">
        <f t="shared" si="2971"/>
        <v>0</v>
      </c>
      <c r="FC308" s="38">
        <f t="shared" si="2971"/>
        <v>0</v>
      </c>
      <c r="FD308" s="38">
        <f t="shared" si="2971"/>
        <v>0</v>
      </c>
      <c r="FE308" s="38">
        <f t="shared" si="2971"/>
        <v>0</v>
      </c>
      <c r="FF308" s="38">
        <f t="shared" si="2971"/>
        <v>0</v>
      </c>
      <c r="FG308" s="38">
        <f t="shared" si="2971"/>
        <v>0</v>
      </c>
      <c r="FH308" s="38">
        <f t="shared" si="2971"/>
        <v>350000000</v>
      </c>
      <c r="FI308" s="38">
        <f t="shared" si="2971"/>
        <v>323740011</v>
      </c>
      <c r="FJ308" s="38">
        <f t="shared" si="2971"/>
        <v>323740011</v>
      </c>
      <c r="FK308" s="38">
        <f t="shared" si="2971"/>
        <v>0</v>
      </c>
      <c r="FL308" s="38">
        <f t="shared" si="2971"/>
        <v>32781810</v>
      </c>
      <c r="FM308" s="38">
        <f t="shared" si="2971"/>
        <v>0</v>
      </c>
      <c r="FN308" s="38">
        <f t="shared" si="2971"/>
        <v>0</v>
      </c>
      <c r="FO308" s="38">
        <f t="shared" si="2971"/>
        <v>0</v>
      </c>
      <c r="FP308" s="38">
        <f t="shared" si="2971"/>
        <v>0</v>
      </c>
      <c r="FQ308" s="38">
        <f t="shared" si="2971"/>
        <v>0</v>
      </c>
      <c r="FR308" s="38">
        <f t="shared" si="2971"/>
        <v>0</v>
      </c>
      <c r="FS308" s="38">
        <f t="shared" si="2971"/>
        <v>0</v>
      </c>
      <c r="FT308" s="38">
        <f t="shared" si="2971"/>
        <v>0</v>
      </c>
      <c r="FU308" s="38">
        <f t="shared" si="2971"/>
        <v>0</v>
      </c>
      <c r="FV308" s="38">
        <f t="shared" si="2971"/>
        <v>0</v>
      </c>
      <c r="FW308" s="38">
        <f t="shared" si="2971"/>
        <v>0</v>
      </c>
      <c r="FX308" s="38">
        <f t="shared" si="2971"/>
        <v>0</v>
      </c>
      <c r="FY308" s="38">
        <f t="shared" si="2971"/>
        <v>0</v>
      </c>
      <c r="FZ308" s="38">
        <f t="shared" si="2971"/>
        <v>0</v>
      </c>
      <c r="GA308" s="38">
        <f t="shared" si="2971"/>
        <v>0</v>
      </c>
      <c r="GB308" s="38">
        <f t="shared" si="2971"/>
        <v>0</v>
      </c>
      <c r="GC308" s="38">
        <f t="shared" si="2971"/>
        <v>0</v>
      </c>
      <c r="GD308" s="38">
        <f t="shared" si="2971"/>
        <v>0</v>
      </c>
      <c r="GE308" s="38">
        <f t="shared" si="2971"/>
        <v>0</v>
      </c>
      <c r="GF308" s="38">
        <f t="shared" si="2971"/>
        <v>0</v>
      </c>
      <c r="GG308" s="38">
        <f t="shared" si="2971"/>
        <v>0</v>
      </c>
      <c r="GH308" s="38">
        <f t="shared" si="2971"/>
        <v>0</v>
      </c>
      <c r="GI308" s="38">
        <f t="shared" si="2971"/>
        <v>0</v>
      </c>
      <c r="GJ308" s="38">
        <f t="shared" si="2971"/>
        <v>0</v>
      </c>
      <c r="GK308" s="38">
        <f t="shared" si="2971"/>
        <v>0</v>
      </c>
      <c r="GL308" s="38">
        <f t="shared" si="2971"/>
        <v>0</v>
      </c>
      <c r="GM308" s="38">
        <f t="shared" si="2971"/>
        <v>0</v>
      </c>
      <c r="GN308" s="38">
        <f t="shared" si="2971"/>
        <v>0</v>
      </c>
      <c r="GO308" s="38">
        <f t="shared" si="2971"/>
        <v>0</v>
      </c>
      <c r="GP308" s="38">
        <f t="shared" si="2971"/>
        <v>0</v>
      </c>
      <c r="GQ308" s="38">
        <f t="shared" si="2971"/>
        <v>0</v>
      </c>
      <c r="GR308" s="38">
        <f t="shared" si="2971"/>
        <v>0</v>
      </c>
      <c r="GS308" s="38">
        <f t="shared" si="2971"/>
        <v>0</v>
      </c>
      <c r="GT308" s="38">
        <f t="shared" si="2971"/>
        <v>0</v>
      </c>
      <c r="GU308" s="38">
        <f t="shared" si="2971"/>
        <v>32781810</v>
      </c>
      <c r="GV308" s="38">
        <f t="shared" si="2971"/>
        <v>350000000</v>
      </c>
      <c r="GW308" s="38">
        <f t="shared" si="2971"/>
        <v>323740011</v>
      </c>
      <c r="GX308" s="38">
        <f t="shared" si="2971"/>
        <v>323740011</v>
      </c>
      <c r="GY308" s="724">
        <f t="shared" si="2971"/>
        <v>0</v>
      </c>
      <c r="GZ308" s="38">
        <f t="shared" si="2971"/>
        <v>0</v>
      </c>
      <c r="HA308" s="38">
        <f t="shared" si="2971"/>
        <v>0</v>
      </c>
      <c r="HB308" s="38">
        <f t="shared" si="2971"/>
        <v>0</v>
      </c>
      <c r="HC308" s="38">
        <f t="shared" si="2971"/>
        <v>0</v>
      </c>
      <c r="HD308" s="38">
        <f t="shared" si="2971"/>
        <v>0</v>
      </c>
      <c r="HE308" s="38">
        <f t="shared" si="2971"/>
        <v>0</v>
      </c>
      <c r="HF308" s="38">
        <f t="shared" si="2971"/>
        <v>1696101959</v>
      </c>
      <c r="HG308" s="38">
        <f t="shared" si="2971"/>
        <v>1366646438.1900001</v>
      </c>
      <c r="HH308" s="38">
        <f t="shared" si="2971"/>
        <v>1366646438.1900001</v>
      </c>
      <c r="HI308" s="38">
        <f t="shared" si="2971"/>
        <v>0</v>
      </c>
      <c r="HJ308" s="38">
        <f t="shared" si="2971"/>
        <v>125508810</v>
      </c>
      <c r="HK308" s="38">
        <f t="shared" si="2971"/>
        <v>30000000</v>
      </c>
      <c r="HL308" s="38">
        <f t="shared" si="2971"/>
        <v>28133333</v>
      </c>
      <c r="HM308" s="38">
        <f t="shared" si="2971"/>
        <v>28133333</v>
      </c>
      <c r="HN308" s="38">
        <f t="shared" si="2971"/>
        <v>0</v>
      </c>
      <c r="HO308" s="38">
        <f t="shared" si="2971"/>
        <v>0</v>
      </c>
      <c r="HP308" s="38">
        <f t="shared" si="2971"/>
        <v>0</v>
      </c>
      <c r="HQ308" s="38">
        <f t="shared" si="2971"/>
        <v>0</v>
      </c>
      <c r="HR308" s="38">
        <f t="shared" si="2971"/>
        <v>0</v>
      </c>
      <c r="HS308" s="38">
        <f t="shared" si="2971"/>
        <v>0</v>
      </c>
      <c r="HT308" s="38">
        <f t="shared" si="2971"/>
        <v>0</v>
      </c>
      <c r="HU308" s="38">
        <f t="shared" si="2971"/>
        <v>0</v>
      </c>
      <c r="HV308" s="38">
        <f t="shared" si="2971"/>
        <v>0</v>
      </c>
      <c r="HW308" s="38">
        <f t="shared" si="2971"/>
        <v>0</v>
      </c>
      <c r="HX308" s="38">
        <f t="shared" si="2971"/>
        <v>0</v>
      </c>
      <c r="HY308" s="38">
        <f t="shared" si="2971"/>
        <v>0</v>
      </c>
      <c r="HZ308" s="38">
        <f t="shared" si="2971"/>
        <v>0</v>
      </c>
      <c r="IA308" s="38">
        <f t="shared" si="2971"/>
        <v>0</v>
      </c>
      <c r="IB308" s="38">
        <f t="shared" si="2971"/>
        <v>0</v>
      </c>
      <c r="IC308" s="38">
        <f t="shared" si="2971"/>
        <v>0</v>
      </c>
      <c r="ID308" s="38">
        <f t="shared" si="2971"/>
        <v>0</v>
      </c>
      <c r="IE308" s="38">
        <f t="shared" si="2971"/>
        <v>0</v>
      </c>
      <c r="IF308" s="38">
        <f t="shared" si="2971"/>
        <v>0</v>
      </c>
      <c r="IG308" s="38">
        <f t="shared" si="2971"/>
        <v>0</v>
      </c>
      <c r="IH308" s="38">
        <f t="shared" si="2971"/>
        <v>0</v>
      </c>
      <c r="II308" s="38">
        <f t="shared" si="2971"/>
        <v>0</v>
      </c>
      <c r="IJ308" s="38">
        <f t="shared" si="2971"/>
        <v>0</v>
      </c>
      <c r="IK308" s="38">
        <f t="shared" si="2971"/>
        <v>0</v>
      </c>
      <c r="IL308" s="38">
        <f t="shared" si="2971"/>
        <v>0</v>
      </c>
      <c r="IM308" s="38">
        <f t="shared" si="2971"/>
        <v>0</v>
      </c>
      <c r="IN308" s="38">
        <f t="shared" si="2971"/>
        <v>0</v>
      </c>
      <c r="IO308" s="38">
        <f t="shared" si="2971"/>
        <v>0</v>
      </c>
      <c r="IP308" s="38">
        <f t="shared" si="2971"/>
        <v>0</v>
      </c>
      <c r="IQ308" s="38">
        <f t="shared" si="2971"/>
        <v>0</v>
      </c>
      <c r="IR308" s="38">
        <f t="shared" si="2971"/>
        <v>0</v>
      </c>
      <c r="IS308" s="38">
        <f t="shared" si="2971"/>
        <v>125508810</v>
      </c>
      <c r="IT308" s="38">
        <f t="shared" si="2971"/>
        <v>1726101959</v>
      </c>
      <c r="IU308" s="38">
        <f t="shared" si="2971"/>
        <v>1394779771.1900001</v>
      </c>
      <c r="IV308" s="38">
        <f t="shared" si="2971"/>
        <v>1394779771.1900001</v>
      </c>
      <c r="IW308" s="38">
        <f t="shared" si="2971"/>
        <v>0</v>
      </c>
    </row>
    <row r="309" spans="1:257" ht="96" customHeight="1" x14ac:dyDescent="0.2">
      <c r="A309" s="346"/>
      <c r="B309" s="346"/>
      <c r="C309" s="264">
        <v>36</v>
      </c>
      <c r="D309" s="985" t="s">
        <v>705</v>
      </c>
      <c r="E309" s="599">
        <v>0.4</v>
      </c>
      <c r="F309" s="599">
        <v>0.6</v>
      </c>
      <c r="G309" s="273">
        <v>206</v>
      </c>
      <c r="H309" s="848" t="s">
        <v>718</v>
      </c>
      <c r="I309" s="282" t="s">
        <v>719</v>
      </c>
      <c r="J309" s="270" t="s">
        <v>708</v>
      </c>
      <c r="K309" s="479">
        <v>4</v>
      </c>
      <c r="L309" s="322" t="s">
        <v>58</v>
      </c>
      <c r="M309" s="299">
        <v>12</v>
      </c>
      <c r="N309" s="299">
        <v>12</v>
      </c>
      <c r="O309" s="267">
        <v>12</v>
      </c>
      <c r="P309" s="424">
        <v>12</v>
      </c>
      <c r="Q309" s="299">
        <v>12</v>
      </c>
      <c r="R309" s="275"/>
      <c r="S309" s="426">
        <v>12</v>
      </c>
      <c r="T309" s="299">
        <v>12</v>
      </c>
      <c r="U309" s="299"/>
      <c r="V309" s="426">
        <v>12</v>
      </c>
      <c r="W309" s="299">
        <v>12</v>
      </c>
      <c r="X309" s="322"/>
      <c r="Y309" s="756">
        <v>12</v>
      </c>
      <c r="Z309" s="427">
        <f>BM309/$BM$308</f>
        <v>0.28999999999999998</v>
      </c>
      <c r="AA309" s="272">
        <v>10</v>
      </c>
      <c r="AB309" s="271" t="s">
        <v>389</v>
      </c>
      <c r="AC309" s="45"/>
      <c r="AD309" s="42"/>
      <c r="AE309" s="41"/>
      <c r="AF309" s="41"/>
      <c r="AG309" s="45"/>
      <c r="AH309" s="42"/>
      <c r="AI309" s="42"/>
      <c r="AJ309" s="42"/>
      <c r="AK309" s="46">
        <v>8700000</v>
      </c>
      <c r="AL309" s="42">
        <v>8700000</v>
      </c>
      <c r="AM309" s="47">
        <v>8700000</v>
      </c>
      <c r="AN309" s="47">
        <v>8700000</v>
      </c>
      <c r="AO309" s="46"/>
      <c r="AP309" s="47"/>
      <c r="AQ309" s="47"/>
      <c r="AR309" s="42"/>
      <c r="AS309" s="45"/>
      <c r="AT309" s="42"/>
      <c r="AU309" s="41"/>
      <c r="AV309" s="41"/>
      <c r="AW309" s="45"/>
      <c r="AX309" s="42"/>
      <c r="AY309" s="42"/>
      <c r="AZ309" s="42"/>
      <c r="BA309" s="45"/>
      <c r="BB309" s="42"/>
      <c r="BC309" s="42"/>
      <c r="BD309" s="42"/>
      <c r="BE309" s="45"/>
      <c r="BF309" s="42"/>
      <c r="BG309" s="41"/>
      <c r="BH309" s="41"/>
      <c r="BI309" s="45"/>
      <c r="BJ309" s="42"/>
      <c r="BK309" s="42"/>
      <c r="BL309" s="42"/>
      <c r="BM309" s="40">
        <f>+AC309+AG309+AK309+AO309+AS309+AW309+BA309+BE309+BI309</f>
        <v>8700000</v>
      </c>
      <c r="BN309" s="41">
        <f t="shared" ref="BN309:BP311" si="2972">AD309+AH309+AL309+AP309+AT309+AX309+BB309+BF309+BJ309</f>
        <v>8700000</v>
      </c>
      <c r="BO309" s="41">
        <f t="shared" si="2972"/>
        <v>8700000</v>
      </c>
      <c r="BP309" s="41">
        <f t="shared" si="2972"/>
        <v>8700000</v>
      </c>
      <c r="BQ309" s="87"/>
      <c r="BR309" s="87"/>
      <c r="BS309" s="87"/>
      <c r="BT309" s="87"/>
      <c r="BU309" s="87"/>
      <c r="BV309" s="87">
        <v>106800000</v>
      </c>
      <c r="BW309" s="87">
        <v>101069999</v>
      </c>
      <c r="BX309" s="87">
        <v>101069999</v>
      </c>
      <c r="BY309" s="87"/>
      <c r="BZ309" s="88">
        <v>5665000</v>
      </c>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2">
        <f t="shared" ref="DE309:DH311" si="2973">BQ309+BU309+BZ309+CE309+CI309+CM309+CQ309+CV309+DA309</f>
        <v>5665000</v>
      </c>
      <c r="DF309" s="102">
        <f t="shared" si="2973"/>
        <v>106800000</v>
      </c>
      <c r="DG309" s="102">
        <f t="shared" si="2973"/>
        <v>101069999</v>
      </c>
      <c r="DH309" s="102">
        <f t="shared" si="2973"/>
        <v>101069999</v>
      </c>
      <c r="DI309" s="102"/>
      <c r="DJ309" s="88"/>
      <c r="DK309" s="57"/>
      <c r="DL309" s="88"/>
      <c r="DM309" s="88"/>
      <c r="DN309" s="88"/>
      <c r="DO309" s="637">
        <v>75000000</v>
      </c>
      <c r="DP309" s="638">
        <v>41075000</v>
      </c>
      <c r="DQ309" s="637">
        <v>41075000</v>
      </c>
      <c r="DR309" s="638"/>
      <c r="DS309" s="88">
        <v>9200000</v>
      </c>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7"/>
      <c r="EU309" s="87"/>
      <c r="EV309" s="87"/>
      <c r="EW309" s="82">
        <f t="shared" ref="EW309:EX311" si="2974">DJ309+DN309+DS309+DX309+EB309+EF309+EJ309+EN309+ES309</f>
        <v>9200000</v>
      </c>
      <c r="EX309" s="90">
        <f t="shared" si="2974"/>
        <v>75000000</v>
      </c>
      <c r="EY309" s="90">
        <f t="shared" ref="EY309:EZ311" si="2975">DL309+DP309+DU309+DZ309+ED309+EH309+EL309+EP309+EU309</f>
        <v>41075000</v>
      </c>
      <c r="EZ309" s="90">
        <f t="shared" si="2975"/>
        <v>41075000</v>
      </c>
      <c r="FA309" s="173"/>
      <c r="FB309" s="87"/>
      <c r="FC309" s="88"/>
      <c r="FD309" s="88"/>
      <c r="FE309" s="88"/>
      <c r="FF309" s="133"/>
      <c r="FG309" s="87"/>
      <c r="FH309" s="87">
        <v>115000000</v>
      </c>
      <c r="FI309" s="87">
        <v>99342185</v>
      </c>
      <c r="FJ309" s="87">
        <v>99342185</v>
      </c>
      <c r="FK309" s="87"/>
      <c r="FL309" s="87">
        <v>6000000</v>
      </c>
      <c r="FM309" s="87"/>
      <c r="FN309" s="87"/>
      <c r="FO309" s="87"/>
      <c r="FP309" s="87"/>
      <c r="FQ309" s="87"/>
      <c r="FR309" s="87"/>
      <c r="FS309" s="87"/>
      <c r="FT309" s="87"/>
      <c r="FU309" s="87"/>
      <c r="FV309" s="87"/>
      <c r="FW309" s="87"/>
      <c r="FX309" s="87"/>
      <c r="FY309" s="87"/>
      <c r="FZ309" s="87"/>
      <c r="GA309" s="87"/>
      <c r="GB309" s="87"/>
      <c r="GC309" s="87"/>
      <c r="GD309" s="87"/>
      <c r="GE309" s="87"/>
      <c r="GF309" s="87"/>
      <c r="GG309" s="87"/>
      <c r="GH309" s="87"/>
      <c r="GI309" s="87"/>
      <c r="GJ309" s="87"/>
      <c r="GK309" s="87"/>
      <c r="GL309" s="87"/>
      <c r="GM309" s="87"/>
      <c r="GN309" s="87"/>
      <c r="GO309" s="87"/>
      <c r="GP309" s="87"/>
      <c r="GQ309" s="87"/>
      <c r="GR309" s="87"/>
      <c r="GS309" s="87"/>
      <c r="GT309" s="87"/>
      <c r="GU309" s="82">
        <f>FB309+FG309+FL309+FQ309+FV309+GA309+GF309+GK309+GP309</f>
        <v>6000000</v>
      </c>
      <c r="GV309" s="82">
        <f t="shared" ref="GV309:GY311" si="2976">GQ309+GL309+GG309+GB309+FW309+FR309+FM309+FH309+FC309</f>
        <v>115000000</v>
      </c>
      <c r="GW309" s="82">
        <f t="shared" si="2976"/>
        <v>99342185</v>
      </c>
      <c r="GX309" s="82">
        <f t="shared" si="2976"/>
        <v>99342185</v>
      </c>
      <c r="GY309" s="792">
        <f t="shared" si="2976"/>
        <v>0</v>
      </c>
      <c r="GZ309" s="792">
        <f t="shared" ref="GZ309:GZ311" si="2977">AC309+BQ309+DJ309+FB309</f>
        <v>0</v>
      </c>
      <c r="HA309" s="792">
        <f t="shared" ref="HA309:HA311" si="2978">AD309+BR309+DK309+FC309</f>
        <v>0</v>
      </c>
      <c r="HB309" s="792">
        <f t="shared" ref="HB309:HB311" si="2979">AE309+BS309+DL309+FD309</f>
        <v>0</v>
      </c>
      <c r="HC309" s="792">
        <f t="shared" ref="HC309:HC311" si="2980">AF309+BT309+DM309+FE309</f>
        <v>0</v>
      </c>
      <c r="HD309" s="792">
        <f t="shared" ref="HD309:HD311" si="2981">FF309</f>
        <v>0</v>
      </c>
      <c r="HE309" s="792">
        <f t="shared" ref="HE309:HE311" si="2982">AG309+BU309+DN309+FG309</f>
        <v>0</v>
      </c>
      <c r="HF309" s="792">
        <f t="shared" ref="HF309:HF311" si="2983">AH309+BV309+DO309+FH309</f>
        <v>296800000</v>
      </c>
      <c r="HG309" s="792">
        <f t="shared" ref="HG309:HG311" si="2984">AI309+BW309+DP309+FI309</f>
        <v>241487184</v>
      </c>
      <c r="HH309" s="792">
        <f t="shared" ref="HH309:HH311" si="2985">AJ309+BX309+DQ309+FJ309</f>
        <v>241487184</v>
      </c>
      <c r="HI309" s="792">
        <f t="shared" ref="HI309:HI311" si="2986">BY309+DR309+FK309</f>
        <v>0</v>
      </c>
      <c r="HJ309" s="792">
        <f t="shared" ref="HJ309:HJ311" si="2987">AK309+BZ309+DS309+FL309</f>
        <v>29565000</v>
      </c>
      <c r="HK309" s="792">
        <f t="shared" ref="HK309:HK311" si="2988">AL309+CA309+DT309+FM309</f>
        <v>8700000</v>
      </c>
      <c r="HL309" s="792">
        <f t="shared" ref="HL309:HL311" si="2989">AM309+CB309+DU309+FN309</f>
        <v>8700000</v>
      </c>
      <c r="HM309" s="792">
        <f t="shared" ref="HM309:HM311" si="2990">AN309+CC309+DV309+FO309</f>
        <v>8700000</v>
      </c>
      <c r="HN309" s="792">
        <f t="shared" ref="HN309:HN311" si="2991">CD309+DW309+FP309</f>
        <v>0</v>
      </c>
      <c r="HO309" s="792">
        <f t="shared" ref="HO309:HO311" si="2992">AO309+CE309+DX309+FQ309</f>
        <v>0</v>
      </c>
      <c r="HP309" s="792">
        <f t="shared" ref="HP309:HP311" si="2993">AP309+CF309+DY309+FR309</f>
        <v>0</v>
      </c>
      <c r="HQ309" s="792">
        <f t="shared" ref="HQ309:HQ311" si="2994">AQ309+CG309+DZ309+FS309</f>
        <v>0</v>
      </c>
      <c r="HR309" s="792">
        <f t="shared" ref="HR309:HR311" si="2995">AR309+CH309+EA309+FT309</f>
        <v>0</v>
      </c>
      <c r="HS309" s="792">
        <f t="shared" ref="HS309:HS311" si="2996">FU309</f>
        <v>0</v>
      </c>
      <c r="HT309" s="792">
        <f t="shared" ref="HT309:HT311" si="2997">AS309+CI309+EB309+FV309</f>
        <v>0</v>
      </c>
      <c r="HU309" s="792">
        <f t="shared" ref="HU309:HU311" si="2998">AT309+CJ309+EC309+FW309</f>
        <v>0</v>
      </c>
      <c r="HV309" s="792">
        <f t="shared" ref="HV309:HV311" si="2999">AU309+CK309+ED309+FX309</f>
        <v>0</v>
      </c>
      <c r="HW309" s="792">
        <f t="shared" ref="HW309:HW311" si="3000">AV309+CL309+EE309+FY309</f>
        <v>0</v>
      </c>
      <c r="HX309" s="792">
        <f t="shared" ref="HX309:HX311" si="3001">FZ309</f>
        <v>0</v>
      </c>
      <c r="HY309" s="792">
        <f t="shared" ref="HY309:HY311" si="3002">AW309+CM309+EF309+GA309</f>
        <v>0</v>
      </c>
      <c r="HZ309" s="792">
        <f t="shared" ref="HZ309:HZ311" si="3003">AX309+CN309+EG309+GB309</f>
        <v>0</v>
      </c>
      <c r="IA309" s="792">
        <f t="shared" ref="IA309:IA311" si="3004">AY309+CO309+EH309+GC309</f>
        <v>0</v>
      </c>
      <c r="IB309" s="792">
        <f t="shared" ref="IB309:IB311" si="3005">AZ309+CP309+EI309+GD309</f>
        <v>0</v>
      </c>
      <c r="IC309" s="792">
        <f t="shared" ref="IC309:IC311" si="3006">GE309</f>
        <v>0</v>
      </c>
      <c r="ID309" s="792">
        <f t="shared" ref="ID309:ID311" si="3007">BA309+CQ309+EJ309+GF309</f>
        <v>0</v>
      </c>
      <c r="IE309" s="792">
        <f t="shared" ref="IE309:IE311" si="3008">BB309+CR309+EK309+GG309</f>
        <v>0</v>
      </c>
      <c r="IF309" s="792">
        <f t="shared" ref="IF309:IF311" si="3009">BC309+CS309+EL309+GH309</f>
        <v>0</v>
      </c>
      <c r="IG309" s="792">
        <f t="shared" ref="IG309:IG311" si="3010">BD309+CT309+EM309+GI309</f>
        <v>0</v>
      </c>
      <c r="IH309" s="792">
        <f t="shared" ref="IH309:IH311" si="3011">CU309+GJ309</f>
        <v>0</v>
      </c>
      <c r="II309" s="792">
        <f t="shared" ref="II309:II311" si="3012">BE309+CV309+EN309+GK309</f>
        <v>0</v>
      </c>
      <c r="IJ309" s="792">
        <f t="shared" ref="IJ309:IJ311" si="3013">BF309+CW309+EO309+GL309</f>
        <v>0</v>
      </c>
      <c r="IK309" s="792">
        <f t="shared" ref="IK309:IK311" si="3014">BG309+CX309+EP309+GM309</f>
        <v>0</v>
      </c>
      <c r="IL309" s="792">
        <f t="shared" ref="IL309:IL311" si="3015">BH309+CY309+EQ309+GM309</f>
        <v>0</v>
      </c>
      <c r="IM309" s="792">
        <f t="shared" ref="IM309:IM311" si="3016">CZ309+ER309+GO309</f>
        <v>0</v>
      </c>
      <c r="IN309" s="792">
        <f t="shared" ref="IN309:IN311" si="3017">BI309+DA309+ES309+GP309</f>
        <v>0</v>
      </c>
      <c r="IO309" s="792"/>
      <c r="IP309" s="792"/>
      <c r="IQ309" s="792"/>
      <c r="IR309" s="792"/>
      <c r="IS309" s="792">
        <f t="shared" ref="IS309:IS311" si="3018">GZ309+HE309+HJ309+HO309+HT309+HY309+ID309+II309+IN309</f>
        <v>29565000</v>
      </c>
      <c r="IT309" s="792">
        <f t="shared" ref="IT309:IT311" si="3019">HA309+HF309+HK309+HP309+HU309+HZ309+IE309+IJ309+IO309</f>
        <v>305500000</v>
      </c>
      <c r="IU309" s="792">
        <f t="shared" ref="IU309:IU311" si="3020">HB309+HG309+HL309+HQ309+HV309+IA309+IF309+IK309+IP309</f>
        <v>250187184</v>
      </c>
      <c r="IV309" s="792">
        <f t="shared" ref="IV309:IV311" si="3021">HC309+HH309+HM309+HR309+HW309+IB309+IG309+IL309+IQ309</f>
        <v>250187184</v>
      </c>
      <c r="IW309" s="793">
        <f t="shared" ref="IW309:IW311" si="3022">HD309+HI309+HN309+HS309+HX309+IC309+IH309+IM309+IR309</f>
        <v>0</v>
      </c>
    </row>
    <row r="310" spans="1:257" ht="57.75" customHeight="1" x14ac:dyDescent="0.2">
      <c r="A310" s="346"/>
      <c r="B310" s="346"/>
      <c r="C310" s="286"/>
      <c r="D310" s="1023"/>
      <c r="E310" s="639"/>
      <c r="F310" s="639"/>
      <c r="G310" s="273">
        <v>207</v>
      </c>
      <c r="H310" s="848" t="s">
        <v>720</v>
      </c>
      <c r="I310" s="282" t="s">
        <v>721</v>
      </c>
      <c r="J310" s="270" t="s">
        <v>708</v>
      </c>
      <c r="K310" s="479">
        <v>4</v>
      </c>
      <c r="L310" s="322" t="s">
        <v>73</v>
      </c>
      <c r="M310" s="299">
        <v>4</v>
      </c>
      <c r="N310" s="299">
        <v>4</v>
      </c>
      <c r="O310" s="267">
        <v>1</v>
      </c>
      <c r="P310" s="424">
        <v>1</v>
      </c>
      <c r="Q310" s="299">
        <v>1</v>
      </c>
      <c r="R310" s="275"/>
      <c r="S310" s="426">
        <v>1</v>
      </c>
      <c r="T310" s="299">
        <v>1</v>
      </c>
      <c r="U310" s="299"/>
      <c r="V310" s="426">
        <v>1</v>
      </c>
      <c r="W310" s="299">
        <v>1</v>
      </c>
      <c r="X310" s="322"/>
      <c r="Y310" s="756">
        <v>1</v>
      </c>
      <c r="Z310" s="427">
        <f>BM310/$BM$308</f>
        <v>0.54333333333333333</v>
      </c>
      <c r="AA310" s="272">
        <v>3</v>
      </c>
      <c r="AB310" s="271" t="s">
        <v>455</v>
      </c>
      <c r="AC310" s="45"/>
      <c r="AD310" s="42"/>
      <c r="AE310" s="41"/>
      <c r="AF310" s="41"/>
      <c r="AG310" s="45"/>
      <c r="AH310" s="42"/>
      <c r="AI310" s="42"/>
      <c r="AJ310" s="42"/>
      <c r="AK310" s="46">
        <v>16300000</v>
      </c>
      <c r="AL310" s="42">
        <v>16300000</v>
      </c>
      <c r="AM310" s="47">
        <v>14433333</v>
      </c>
      <c r="AN310" s="47">
        <v>14433333</v>
      </c>
      <c r="AO310" s="46"/>
      <c r="AP310" s="47"/>
      <c r="AQ310" s="47"/>
      <c r="AR310" s="42"/>
      <c r="AS310" s="45"/>
      <c r="AT310" s="42"/>
      <c r="AU310" s="41"/>
      <c r="AV310" s="41"/>
      <c r="AW310" s="45"/>
      <c r="AX310" s="42"/>
      <c r="AY310" s="42"/>
      <c r="AZ310" s="42"/>
      <c r="BA310" s="45"/>
      <c r="BB310" s="42"/>
      <c r="BC310" s="42"/>
      <c r="BD310" s="42"/>
      <c r="BE310" s="45"/>
      <c r="BF310" s="42"/>
      <c r="BG310" s="41"/>
      <c r="BH310" s="41"/>
      <c r="BI310" s="45"/>
      <c r="BJ310" s="42"/>
      <c r="BK310" s="42"/>
      <c r="BL310" s="42"/>
      <c r="BM310" s="40">
        <f>+AC310+AG310+AK310+AO310+AS310+AW310+BA310+BE310+BI310</f>
        <v>16300000</v>
      </c>
      <c r="BN310" s="41">
        <f t="shared" si="2972"/>
        <v>16300000</v>
      </c>
      <c r="BO310" s="41">
        <f t="shared" si="2972"/>
        <v>14433333</v>
      </c>
      <c r="BP310" s="41">
        <f t="shared" si="2972"/>
        <v>14433333</v>
      </c>
      <c r="BQ310" s="87"/>
      <c r="BR310" s="87"/>
      <c r="BS310" s="87"/>
      <c r="BT310" s="87"/>
      <c r="BU310" s="87"/>
      <c r="BV310" s="87">
        <v>333307447</v>
      </c>
      <c r="BW310" s="87">
        <v>325472559.19</v>
      </c>
      <c r="BX310" s="87">
        <v>325472559.19</v>
      </c>
      <c r="BY310" s="87"/>
      <c r="BZ310" s="88">
        <v>20085000</v>
      </c>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2">
        <f t="shared" si="2973"/>
        <v>20085000</v>
      </c>
      <c r="DF310" s="102">
        <f t="shared" si="2973"/>
        <v>333307447</v>
      </c>
      <c r="DG310" s="102">
        <f t="shared" si="2973"/>
        <v>325472559.19</v>
      </c>
      <c r="DH310" s="102">
        <f t="shared" si="2973"/>
        <v>325472559.19</v>
      </c>
      <c r="DI310" s="102"/>
      <c r="DJ310" s="88"/>
      <c r="DK310" s="57"/>
      <c r="DL310" s="88"/>
      <c r="DM310" s="88"/>
      <c r="DN310" s="88"/>
      <c r="DO310" s="88">
        <v>665994512</v>
      </c>
      <c r="DP310" s="88">
        <v>428259307</v>
      </c>
      <c r="DQ310" s="88">
        <v>428259307</v>
      </c>
      <c r="DR310" s="88"/>
      <c r="DS310" s="88">
        <v>17250000</v>
      </c>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7"/>
      <c r="EU310" s="87"/>
      <c r="EV310" s="87"/>
      <c r="EW310" s="82">
        <f t="shared" si="2974"/>
        <v>17250000</v>
      </c>
      <c r="EX310" s="90">
        <f t="shared" si="2974"/>
        <v>665994512</v>
      </c>
      <c r="EY310" s="90">
        <f t="shared" si="2975"/>
        <v>428259307</v>
      </c>
      <c r="EZ310" s="90">
        <f t="shared" si="2975"/>
        <v>428259307</v>
      </c>
      <c r="FA310" s="173"/>
      <c r="FB310" s="87"/>
      <c r="FC310" s="88"/>
      <c r="FD310" s="88"/>
      <c r="FE310" s="88"/>
      <c r="FF310" s="133"/>
      <c r="FG310" s="87"/>
      <c r="FH310" s="87">
        <v>180000000</v>
      </c>
      <c r="FI310" s="87">
        <v>173606828</v>
      </c>
      <c r="FJ310" s="87">
        <v>173606828</v>
      </c>
      <c r="FK310" s="87"/>
      <c r="FL310" s="87">
        <v>21300000</v>
      </c>
      <c r="FM310" s="87"/>
      <c r="FN310" s="87"/>
      <c r="FO310" s="87"/>
      <c r="FP310" s="87"/>
      <c r="FQ310" s="87"/>
      <c r="FR310" s="87"/>
      <c r="FS310" s="87"/>
      <c r="FT310" s="87"/>
      <c r="FU310" s="87"/>
      <c r="FV310" s="87"/>
      <c r="FW310" s="87"/>
      <c r="FX310" s="87"/>
      <c r="FY310" s="87"/>
      <c r="FZ310" s="87"/>
      <c r="GA310" s="87"/>
      <c r="GB310" s="87"/>
      <c r="GC310" s="87"/>
      <c r="GD310" s="87"/>
      <c r="GE310" s="87"/>
      <c r="GF310" s="87"/>
      <c r="GG310" s="87"/>
      <c r="GH310" s="87"/>
      <c r="GI310" s="87"/>
      <c r="GJ310" s="87"/>
      <c r="GK310" s="87"/>
      <c r="GL310" s="87"/>
      <c r="GM310" s="87"/>
      <c r="GN310" s="87"/>
      <c r="GO310" s="87"/>
      <c r="GP310" s="87"/>
      <c r="GQ310" s="87"/>
      <c r="GR310" s="87"/>
      <c r="GS310" s="87"/>
      <c r="GT310" s="87"/>
      <c r="GU310" s="82">
        <f>FB310+FG310+FL310+FQ310+FV310+GA310+GF310+GK310+GP310</f>
        <v>21300000</v>
      </c>
      <c r="GV310" s="82">
        <f t="shared" si="2976"/>
        <v>180000000</v>
      </c>
      <c r="GW310" s="82">
        <f t="shared" si="2976"/>
        <v>173606828</v>
      </c>
      <c r="GX310" s="82">
        <f t="shared" si="2976"/>
        <v>173606828</v>
      </c>
      <c r="GY310" s="792">
        <f t="shared" si="2976"/>
        <v>0</v>
      </c>
      <c r="GZ310" s="792">
        <f t="shared" si="2977"/>
        <v>0</v>
      </c>
      <c r="HA310" s="792">
        <f t="shared" si="2978"/>
        <v>0</v>
      </c>
      <c r="HB310" s="792">
        <f t="shared" si="2979"/>
        <v>0</v>
      </c>
      <c r="HC310" s="792">
        <f t="shared" si="2980"/>
        <v>0</v>
      </c>
      <c r="HD310" s="792">
        <f t="shared" si="2981"/>
        <v>0</v>
      </c>
      <c r="HE310" s="792">
        <f t="shared" si="2982"/>
        <v>0</v>
      </c>
      <c r="HF310" s="792">
        <f t="shared" si="2983"/>
        <v>1179301959</v>
      </c>
      <c r="HG310" s="792">
        <f t="shared" si="2984"/>
        <v>927338694.19000006</v>
      </c>
      <c r="HH310" s="792">
        <f t="shared" si="2985"/>
        <v>927338694.19000006</v>
      </c>
      <c r="HI310" s="792">
        <f t="shared" si="2986"/>
        <v>0</v>
      </c>
      <c r="HJ310" s="792">
        <f t="shared" si="2987"/>
        <v>74935000</v>
      </c>
      <c r="HK310" s="792">
        <f t="shared" si="2988"/>
        <v>16300000</v>
      </c>
      <c r="HL310" s="792">
        <f t="shared" si="2989"/>
        <v>14433333</v>
      </c>
      <c r="HM310" s="792">
        <f t="shared" si="2990"/>
        <v>14433333</v>
      </c>
      <c r="HN310" s="792">
        <f t="shared" si="2991"/>
        <v>0</v>
      </c>
      <c r="HO310" s="792">
        <f t="shared" si="2992"/>
        <v>0</v>
      </c>
      <c r="HP310" s="792">
        <f t="shared" si="2993"/>
        <v>0</v>
      </c>
      <c r="HQ310" s="792">
        <f t="shared" si="2994"/>
        <v>0</v>
      </c>
      <c r="HR310" s="792">
        <f t="shared" si="2995"/>
        <v>0</v>
      </c>
      <c r="HS310" s="792">
        <f t="shared" si="2996"/>
        <v>0</v>
      </c>
      <c r="HT310" s="792">
        <f t="shared" si="2997"/>
        <v>0</v>
      </c>
      <c r="HU310" s="792">
        <f t="shared" si="2998"/>
        <v>0</v>
      </c>
      <c r="HV310" s="792">
        <f t="shared" si="2999"/>
        <v>0</v>
      </c>
      <c r="HW310" s="792">
        <f t="shared" si="3000"/>
        <v>0</v>
      </c>
      <c r="HX310" s="792">
        <f t="shared" si="3001"/>
        <v>0</v>
      </c>
      <c r="HY310" s="792">
        <f t="shared" si="3002"/>
        <v>0</v>
      </c>
      <c r="HZ310" s="792">
        <f t="shared" si="3003"/>
        <v>0</v>
      </c>
      <c r="IA310" s="792">
        <f t="shared" si="3004"/>
        <v>0</v>
      </c>
      <c r="IB310" s="792">
        <f t="shared" si="3005"/>
        <v>0</v>
      </c>
      <c r="IC310" s="792">
        <f t="shared" si="3006"/>
        <v>0</v>
      </c>
      <c r="ID310" s="792">
        <f t="shared" si="3007"/>
        <v>0</v>
      </c>
      <c r="IE310" s="792">
        <f t="shared" si="3008"/>
        <v>0</v>
      </c>
      <c r="IF310" s="792">
        <f t="shared" si="3009"/>
        <v>0</v>
      </c>
      <c r="IG310" s="792">
        <f t="shared" si="3010"/>
        <v>0</v>
      </c>
      <c r="IH310" s="792">
        <f t="shared" si="3011"/>
        <v>0</v>
      </c>
      <c r="II310" s="792">
        <f t="shared" si="3012"/>
        <v>0</v>
      </c>
      <c r="IJ310" s="792">
        <f t="shared" si="3013"/>
        <v>0</v>
      </c>
      <c r="IK310" s="792">
        <f t="shared" si="3014"/>
        <v>0</v>
      </c>
      <c r="IL310" s="792">
        <f t="shared" si="3015"/>
        <v>0</v>
      </c>
      <c r="IM310" s="792">
        <f t="shared" si="3016"/>
        <v>0</v>
      </c>
      <c r="IN310" s="792">
        <f t="shared" si="3017"/>
        <v>0</v>
      </c>
      <c r="IO310" s="792"/>
      <c r="IP310" s="792"/>
      <c r="IQ310" s="792"/>
      <c r="IR310" s="792"/>
      <c r="IS310" s="792">
        <f t="shared" si="3018"/>
        <v>74935000</v>
      </c>
      <c r="IT310" s="792">
        <f t="shared" si="3019"/>
        <v>1195601959</v>
      </c>
      <c r="IU310" s="792">
        <f t="shared" si="3020"/>
        <v>941772027.19000006</v>
      </c>
      <c r="IV310" s="792">
        <f t="shared" si="3021"/>
        <v>941772027.19000006</v>
      </c>
      <c r="IW310" s="793">
        <f t="shared" si="3022"/>
        <v>0</v>
      </c>
    </row>
    <row r="311" spans="1:257" ht="95.25" customHeight="1" x14ac:dyDescent="0.2">
      <c r="A311" s="346"/>
      <c r="B311" s="401"/>
      <c r="C311" s="284"/>
      <c r="D311" s="986"/>
      <c r="E311" s="415"/>
      <c r="F311" s="415"/>
      <c r="G311" s="273">
        <v>208</v>
      </c>
      <c r="H311" s="848" t="s">
        <v>722</v>
      </c>
      <c r="I311" s="282" t="s">
        <v>723</v>
      </c>
      <c r="J311" s="270" t="s">
        <v>708</v>
      </c>
      <c r="K311" s="479">
        <v>4</v>
      </c>
      <c r="L311" s="322" t="s">
        <v>58</v>
      </c>
      <c r="M311" s="299">
        <v>1</v>
      </c>
      <c r="N311" s="299">
        <v>1</v>
      </c>
      <c r="O311" s="267">
        <v>1</v>
      </c>
      <c r="P311" s="424">
        <v>0</v>
      </c>
      <c r="Q311" s="299">
        <v>1</v>
      </c>
      <c r="R311" s="275"/>
      <c r="S311" s="426">
        <v>1</v>
      </c>
      <c r="T311" s="299">
        <v>1</v>
      </c>
      <c r="U311" s="299"/>
      <c r="V311" s="426">
        <v>1</v>
      </c>
      <c r="W311" s="299">
        <v>1</v>
      </c>
      <c r="X311" s="322"/>
      <c r="Y311" s="756">
        <v>1</v>
      </c>
      <c r="Z311" s="427">
        <f>BM311/$BM$308</f>
        <v>0.16666666666666666</v>
      </c>
      <c r="AA311" s="272">
        <v>10</v>
      </c>
      <c r="AB311" s="271" t="s">
        <v>389</v>
      </c>
      <c r="AC311" s="45"/>
      <c r="AD311" s="42"/>
      <c r="AE311" s="41"/>
      <c r="AF311" s="41"/>
      <c r="AG311" s="45"/>
      <c r="AH311" s="42"/>
      <c r="AI311" s="42"/>
      <c r="AJ311" s="42"/>
      <c r="AK311" s="46">
        <v>5000000</v>
      </c>
      <c r="AL311" s="42">
        <v>5000000</v>
      </c>
      <c r="AM311" s="47">
        <v>5000000</v>
      </c>
      <c r="AN311" s="47">
        <v>5000000</v>
      </c>
      <c r="AO311" s="46"/>
      <c r="AP311" s="47"/>
      <c r="AQ311" s="47"/>
      <c r="AR311" s="42"/>
      <c r="AS311" s="45"/>
      <c r="AT311" s="42"/>
      <c r="AU311" s="41"/>
      <c r="AV311" s="41"/>
      <c r="AW311" s="45"/>
      <c r="AX311" s="42"/>
      <c r="AY311" s="42"/>
      <c r="AZ311" s="42"/>
      <c r="BA311" s="45"/>
      <c r="BB311" s="42"/>
      <c r="BC311" s="42"/>
      <c r="BD311" s="42"/>
      <c r="BE311" s="45"/>
      <c r="BF311" s="42"/>
      <c r="BG311" s="41"/>
      <c r="BH311" s="41"/>
      <c r="BI311" s="45"/>
      <c r="BJ311" s="42"/>
      <c r="BK311" s="42"/>
      <c r="BL311" s="42"/>
      <c r="BM311" s="40">
        <f>+AC311+AG311+AK311+AO311+AS311+AW311+BA311+BE311+BI311</f>
        <v>5000000</v>
      </c>
      <c r="BN311" s="41">
        <f t="shared" si="2972"/>
        <v>5000000</v>
      </c>
      <c r="BO311" s="41">
        <f t="shared" si="2972"/>
        <v>5000000</v>
      </c>
      <c r="BP311" s="41">
        <f t="shared" si="2972"/>
        <v>5000000</v>
      </c>
      <c r="BQ311" s="87"/>
      <c r="BR311" s="87"/>
      <c r="BS311" s="87"/>
      <c r="BT311" s="87"/>
      <c r="BU311" s="87"/>
      <c r="BV311" s="87">
        <v>50000000</v>
      </c>
      <c r="BW311" s="87">
        <v>48936867</v>
      </c>
      <c r="BX311" s="87">
        <v>48936867</v>
      </c>
      <c r="BY311" s="87"/>
      <c r="BZ311" s="88">
        <v>5150000</v>
      </c>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2">
        <f t="shared" si="2973"/>
        <v>5150000</v>
      </c>
      <c r="DF311" s="102">
        <f t="shared" si="2973"/>
        <v>50000000</v>
      </c>
      <c r="DG311" s="102">
        <f t="shared" si="2973"/>
        <v>48936867</v>
      </c>
      <c r="DH311" s="102">
        <f t="shared" si="2973"/>
        <v>48936867</v>
      </c>
      <c r="DI311" s="102"/>
      <c r="DJ311" s="88"/>
      <c r="DK311" s="57"/>
      <c r="DL311" s="88"/>
      <c r="DM311" s="88"/>
      <c r="DN311" s="88"/>
      <c r="DO311" s="88">
        <v>115000000</v>
      </c>
      <c r="DP311" s="88">
        <v>98092695</v>
      </c>
      <c r="DQ311" s="88">
        <v>98092695</v>
      </c>
      <c r="DR311" s="88"/>
      <c r="DS311" s="88">
        <v>5377000</v>
      </c>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2"/>
      <c r="EU311" s="87"/>
      <c r="EV311" s="87"/>
      <c r="EW311" s="82">
        <f t="shared" si="2974"/>
        <v>5377000</v>
      </c>
      <c r="EX311" s="90">
        <f t="shared" si="2974"/>
        <v>115000000</v>
      </c>
      <c r="EY311" s="90">
        <f t="shared" si="2975"/>
        <v>98092695</v>
      </c>
      <c r="EZ311" s="90">
        <f t="shared" si="2975"/>
        <v>98092695</v>
      </c>
      <c r="FA311" s="173"/>
      <c r="FB311" s="87"/>
      <c r="FC311" s="88"/>
      <c r="FD311" s="88"/>
      <c r="FE311" s="88"/>
      <c r="FF311" s="133"/>
      <c r="FG311" s="87"/>
      <c r="FH311" s="87">
        <v>55000000</v>
      </c>
      <c r="FI311" s="87">
        <v>50790998</v>
      </c>
      <c r="FJ311" s="87">
        <v>50790998</v>
      </c>
      <c r="FK311" s="87"/>
      <c r="FL311" s="87">
        <v>5481810</v>
      </c>
      <c r="FM311" s="87"/>
      <c r="FN311" s="87"/>
      <c r="FO311" s="87"/>
      <c r="FP311" s="87"/>
      <c r="FQ311" s="87"/>
      <c r="FR311" s="87"/>
      <c r="FS311" s="87"/>
      <c r="FT311" s="87"/>
      <c r="FU311" s="87"/>
      <c r="FV311" s="87"/>
      <c r="FW311" s="87"/>
      <c r="FX311" s="87"/>
      <c r="FY311" s="87"/>
      <c r="FZ311" s="87"/>
      <c r="GA311" s="87"/>
      <c r="GB311" s="87"/>
      <c r="GC311" s="87"/>
      <c r="GD311" s="87"/>
      <c r="GE311" s="87"/>
      <c r="GF311" s="87"/>
      <c r="GG311" s="87"/>
      <c r="GH311" s="87"/>
      <c r="GI311" s="87"/>
      <c r="GJ311" s="87"/>
      <c r="GK311" s="87"/>
      <c r="GL311" s="87"/>
      <c r="GM311" s="87"/>
      <c r="GN311" s="87"/>
      <c r="GO311" s="87"/>
      <c r="GP311" s="87"/>
      <c r="GQ311" s="87"/>
      <c r="GR311" s="87"/>
      <c r="GS311" s="87"/>
      <c r="GT311" s="87"/>
      <c r="GU311" s="82">
        <f>FB311+FG311+FL311+FQ311+FV311+GA311+GF311+GK311+GP311</f>
        <v>5481810</v>
      </c>
      <c r="GV311" s="82">
        <f t="shared" si="2976"/>
        <v>55000000</v>
      </c>
      <c r="GW311" s="82">
        <f t="shared" si="2976"/>
        <v>50790998</v>
      </c>
      <c r="GX311" s="82">
        <f t="shared" si="2976"/>
        <v>50790998</v>
      </c>
      <c r="GY311" s="792">
        <f t="shared" si="2976"/>
        <v>0</v>
      </c>
      <c r="GZ311" s="792">
        <f t="shared" si="2977"/>
        <v>0</v>
      </c>
      <c r="HA311" s="792">
        <f t="shared" si="2978"/>
        <v>0</v>
      </c>
      <c r="HB311" s="792">
        <f t="shared" si="2979"/>
        <v>0</v>
      </c>
      <c r="HC311" s="792">
        <f t="shared" si="2980"/>
        <v>0</v>
      </c>
      <c r="HD311" s="792">
        <f t="shared" si="2981"/>
        <v>0</v>
      </c>
      <c r="HE311" s="792">
        <f t="shared" si="2982"/>
        <v>0</v>
      </c>
      <c r="HF311" s="792">
        <f t="shared" si="2983"/>
        <v>220000000</v>
      </c>
      <c r="HG311" s="792">
        <f t="shared" si="2984"/>
        <v>197820560</v>
      </c>
      <c r="HH311" s="792">
        <f t="shared" si="2985"/>
        <v>197820560</v>
      </c>
      <c r="HI311" s="792">
        <f t="shared" si="2986"/>
        <v>0</v>
      </c>
      <c r="HJ311" s="792">
        <f t="shared" si="2987"/>
        <v>21008810</v>
      </c>
      <c r="HK311" s="792">
        <f t="shared" si="2988"/>
        <v>5000000</v>
      </c>
      <c r="HL311" s="792">
        <f t="shared" si="2989"/>
        <v>5000000</v>
      </c>
      <c r="HM311" s="792">
        <f t="shared" si="2990"/>
        <v>5000000</v>
      </c>
      <c r="HN311" s="792">
        <f t="shared" si="2991"/>
        <v>0</v>
      </c>
      <c r="HO311" s="792">
        <f t="shared" si="2992"/>
        <v>0</v>
      </c>
      <c r="HP311" s="792">
        <f t="shared" si="2993"/>
        <v>0</v>
      </c>
      <c r="HQ311" s="792">
        <f t="shared" si="2994"/>
        <v>0</v>
      </c>
      <c r="HR311" s="792">
        <f t="shared" si="2995"/>
        <v>0</v>
      </c>
      <c r="HS311" s="792">
        <f t="shared" si="2996"/>
        <v>0</v>
      </c>
      <c r="HT311" s="792">
        <f t="shared" si="2997"/>
        <v>0</v>
      </c>
      <c r="HU311" s="792">
        <f t="shared" si="2998"/>
        <v>0</v>
      </c>
      <c r="HV311" s="792">
        <f t="shared" si="2999"/>
        <v>0</v>
      </c>
      <c r="HW311" s="792">
        <f t="shared" si="3000"/>
        <v>0</v>
      </c>
      <c r="HX311" s="792">
        <f t="shared" si="3001"/>
        <v>0</v>
      </c>
      <c r="HY311" s="792">
        <f t="shared" si="3002"/>
        <v>0</v>
      </c>
      <c r="HZ311" s="792">
        <f t="shared" si="3003"/>
        <v>0</v>
      </c>
      <c r="IA311" s="792">
        <f t="shared" si="3004"/>
        <v>0</v>
      </c>
      <c r="IB311" s="792">
        <f t="shared" si="3005"/>
        <v>0</v>
      </c>
      <c r="IC311" s="792">
        <f t="shared" si="3006"/>
        <v>0</v>
      </c>
      <c r="ID311" s="792">
        <f t="shared" si="3007"/>
        <v>0</v>
      </c>
      <c r="IE311" s="792">
        <f t="shared" si="3008"/>
        <v>0</v>
      </c>
      <c r="IF311" s="792">
        <f t="shared" si="3009"/>
        <v>0</v>
      </c>
      <c r="IG311" s="792">
        <f t="shared" si="3010"/>
        <v>0</v>
      </c>
      <c r="IH311" s="792">
        <f t="shared" si="3011"/>
        <v>0</v>
      </c>
      <c r="II311" s="792">
        <f t="shared" si="3012"/>
        <v>0</v>
      </c>
      <c r="IJ311" s="792">
        <f t="shared" si="3013"/>
        <v>0</v>
      </c>
      <c r="IK311" s="792">
        <f t="shared" si="3014"/>
        <v>0</v>
      </c>
      <c r="IL311" s="792">
        <f t="shared" si="3015"/>
        <v>0</v>
      </c>
      <c r="IM311" s="792">
        <f t="shared" si="3016"/>
        <v>0</v>
      </c>
      <c r="IN311" s="792">
        <f t="shared" si="3017"/>
        <v>0</v>
      </c>
      <c r="IO311" s="792"/>
      <c r="IP311" s="792"/>
      <c r="IQ311" s="792"/>
      <c r="IR311" s="792"/>
      <c r="IS311" s="792">
        <f t="shared" si="3018"/>
        <v>21008810</v>
      </c>
      <c r="IT311" s="792">
        <f t="shared" si="3019"/>
        <v>225000000</v>
      </c>
      <c r="IU311" s="792">
        <f t="shared" si="3020"/>
        <v>202820560</v>
      </c>
      <c r="IV311" s="792">
        <f t="shared" si="3021"/>
        <v>202820560</v>
      </c>
      <c r="IW311" s="793">
        <f t="shared" si="3022"/>
        <v>0</v>
      </c>
    </row>
    <row r="312" spans="1:257" ht="24.75" customHeight="1" x14ac:dyDescent="0.2">
      <c r="A312" s="346"/>
      <c r="B312" s="239">
        <v>21</v>
      </c>
      <c r="C312" s="344" t="s">
        <v>724</v>
      </c>
      <c r="D312" s="241"/>
      <c r="E312" s="242"/>
      <c r="F312" s="241"/>
      <c r="G312" s="243"/>
      <c r="H312" s="243"/>
      <c r="I312" s="243"/>
      <c r="J312" s="243"/>
      <c r="K312" s="243"/>
      <c r="L312" s="243"/>
      <c r="M312" s="243"/>
      <c r="N312" s="243"/>
      <c r="O312" s="243"/>
      <c r="P312" s="243"/>
      <c r="Q312" s="243"/>
      <c r="R312" s="243"/>
      <c r="S312" s="243"/>
      <c r="T312" s="243"/>
      <c r="U312" s="243"/>
      <c r="V312" s="243"/>
      <c r="W312" s="243"/>
      <c r="X312" s="243"/>
      <c r="Y312" s="246"/>
      <c r="Z312" s="243"/>
      <c r="AA312" s="243"/>
      <c r="AB312" s="243"/>
      <c r="AC312" s="37">
        <f t="shared" ref="AC312:CN312" si="3023">AC313+AC317</f>
        <v>0</v>
      </c>
      <c r="AD312" s="37">
        <f t="shared" si="3023"/>
        <v>0</v>
      </c>
      <c r="AE312" s="37">
        <f t="shared" si="3023"/>
        <v>0</v>
      </c>
      <c r="AF312" s="37">
        <f t="shared" si="3023"/>
        <v>0</v>
      </c>
      <c r="AG312" s="37">
        <f t="shared" si="3023"/>
        <v>0</v>
      </c>
      <c r="AH312" s="37">
        <f t="shared" si="3023"/>
        <v>71923416</v>
      </c>
      <c r="AI312" s="37">
        <f t="shared" si="3023"/>
        <v>22900000</v>
      </c>
      <c r="AJ312" s="37">
        <f t="shared" si="3023"/>
        <v>22900000</v>
      </c>
      <c r="AK312" s="37">
        <f t="shared" si="3023"/>
        <v>201923416</v>
      </c>
      <c r="AL312" s="37">
        <f t="shared" si="3023"/>
        <v>107863581</v>
      </c>
      <c r="AM312" s="37">
        <f t="shared" si="3023"/>
        <v>85875493</v>
      </c>
      <c r="AN312" s="37">
        <f t="shared" si="3023"/>
        <v>85875493</v>
      </c>
      <c r="AO312" s="37">
        <f t="shared" si="3023"/>
        <v>0</v>
      </c>
      <c r="AP312" s="37">
        <f t="shared" si="3023"/>
        <v>0</v>
      </c>
      <c r="AQ312" s="37">
        <f t="shared" si="3023"/>
        <v>0</v>
      </c>
      <c r="AR312" s="37">
        <f t="shared" si="3023"/>
        <v>0</v>
      </c>
      <c r="AS312" s="37">
        <f t="shared" si="3023"/>
        <v>0</v>
      </c>
      <c r="AT312" s="37">
        <f t="shared" si="3023"/>
        <v>0</v>
      </c>
      <c r="AU312" s="37">
        <f t="shared" si="3023"/>
        <v>0</v>
      </c>
      <c r="AV312" s="37">
        <f t="shared" si="3023"/>
        <v>0</v>
      </c>
      <c r="AW312" s="37">
        <f t="shared" si="3023"/>
        <v>0</v>
      </c>
      <c r="AX312" s="37">
        <f t="shared" si="3023"/>
        <v>0</v>
      </c>
      <c r="AY312" s="37">
        <f t="shared" si="3023"/>
        <v>0</v>
      </c>
      <c r="AZ312" s="37">
        <f t="shared" si="3023"/>
        <v>0</v>
      </c>
      <c r="BA312" s="37">
        <f t="shared" si="3023"/>
        <v>0</v>
      </c>
      <c r="BB312" s="37">
        <f t="shared" si="3023"/>
        <v>0</v>
      </c>
      <c r="BC312" s="37">
        <f t="shared" si="3023"/>
        <v>0</v>
      </c>
      <c r="BD312" s="37">
        <f t="shared" si="3023"/>
        <v>0</v>
      </c>
      <c r="BE312" s="37">
        <f t="shared" si="3023"/>
        <v>0</v>
      </c>
      <c r="BF312" s="37">
        <f t="shared" si="3023"/>
        <v>0</v>
      </c>
      <c r="BG312" s="37">
        <f t="shared" si="3023"/>
        <v>0</v>
      </c>
      <c r="BH312" s="37">
        <f t="shared" si="3023"/>
        <v>0</v>
      </c>
      <c r="BI312" s="37">
        <f t="shared" si="3023"/>
        <v>0</v>
      </c>
      <c r="BJ312" s="37">
        <f t="shared" si="3023"/>
        <v>0</v>
      </c>
      <c r="BK312" s="37">
        <f t="shared" si="3023"/>
        <v>0</v>
      </c>
      <c r="BL312" s="37">
        <f t="shared" si="3023"/>
        <v>0</v>
      </c>
      <c r="BM312" s="37">
        <f t="shared" si="3023"/>
        <v>201923416</v>
      </c>
      <c r="BN312" s="37">
        <f t="shared" si="3023"/>
        <v>179786997</v>
      </c>
      <c r="BO312" s="37">
        <f t="shared" si="3023"/>
        <v>108775493</v>
      </c>
      <c r="BP312" s="37">
        <f t="shared" si="3023"/>
        <v>108775493</v>
      </c>
      <c r="BQ312" s="37">
        <f t="shared" si="3023"/>
        <v>0</v>
      </c>
      <c r="BR312" s="37">
        <f t="shared" si="3023"/>
        <v>0</v>
      </c>
      <c r="BS312" s="37">
        <f t="shared" si="3023"/>
        <v>0</v>
      </c>
      <c r="BT312" s="37">
        <f t="shared" si="3023"/>
        <v>0</v>
      </c>
      <c r="BU312" s="37">
        <f t="shared" si="3023"/>
        <v>0</v>
      </c>
      <c r="BV312" s="37">
        <f t="shared" si="3023"/>
        <v>314871960</v>
      </c>
      <c r="BW312" s="37">
        <f t="shared" si="3023"/>
        <v>235510192</v>
      </c>
      <c r="BX312" s="37">
        <f t="shared" si="3023"/>
        <v>235510192</v>
      </c>
      <c r="BY312" s="37">
        <f t="shared" si="3023"/>
        <v>0</v>
      </c>
      <c r="BZ312" s="37">
        <f t="shared" si="3023"/>
        <v>207981118.48000002</v>
      </c>
      <c r="CA312" s="37">
        <f t="shared" si="3023"/>
        <v>0</v>
      </c>
      <c r="CB312" s="37">
        <f t="shared" si="3023"/>
        <v>0</v>
      </c>
      <c r="CC312" s="37">
        <f t="shared" si="3023"/>
        <v>0</v>
      </c>
      <c r="CD312" s="37">
        <f t="shared" si="3023"/>
        <v>0</v>
      </c>
      <c r="CE312" s="37">
        <f t="shared" si="3023"/>
        <v>0</v>
      </c>
      <c r="CF312" s="37">
        <f t="shared" si="3023"/>
        <v>0</v>
      </c>
      <c r="CG312" s="37">
        <f t="shared" si="3023"/>
        <v>0</v>
      </c>
      <c r="CH312" s="37">
        <f t="shared" si="3023"/>
        <v>0</v>
      </c>
      <c r="CI312" s="37">
        <f t="shared" si="3023"/>
        <v>0</v>
      </c>
      <c r="CJ312" s="37">
        <f t="shared" si="3023"/>
        <v>0</v>
      </c>
      <c r="CK312" s="37">
        <f t="shared" si="3023"/>
        <v>0</v>
      </c>
      <c r="CL312" s="37">
        <f t="shared" si="3023"/>
        <v>0</v>
      </c>
      <c r="CM312" s="37">
        <f t="shared" si="3023"/>
        <v>0</v>
      </c>
      <c r="CN312" s="37">
        <f t="shared" si="3023"/>
        <v>0</v>
      </c>
      <c r="CO312" s="37">
        <f t="shared" ref="CO312:EV312" si="3024">CO313+CO317</f>
        <v>0</v>
      </c>
      <c r="CP312" s="37">
        <f t="shared" si="3024"/>
        <v>0</v>
      </c>
      <c r="CQ312" s="37">
        <f t="shared" si="3024"/>
        <v>0</v>
      </c>
      <c r="CR312" s="37">
        <f t="shared" si="3024"/>
        <v>0</v>
      </c>
      <c r="CS312" s="37">
        <f t="shared" si="3024"/>
        <v>0</v>
      </c>
      <c r="CT312" s="37">
        <f t="shared" si="3024"/>
        <v>0</v>
      </c>
      <c r="CU312" s="37">
        <f t="shared" si="3024"/>
        <v>0</v>
      </c>
      <c r="CV312" s="37">
        <f t="shared" si="3024"/>
        <v>0</v>
      </c>
      <c r="CW312" s="37">
        <f t="shared" si="3024"/>
        <v>0</v>
      </c>
      <c r="CX312" s="37">
        <f t="shared" si="3024"/>
        <v>0</v>
      </c>
      <c r="CY312" s="37">
        <f t="shared" si="3024"/>
        <v>0</v>
      </c>
      <c r="CZ312" s="37">
        <f t="shared" si="3024"/>
        <v>0</v>
      </c>
      <c r="DA312" s="37">
        <f t="shared" si="3024"/>
        <v>0</v>
      </c>
      <c r="DB312" s="37">
        <f t="shared" si="3024"/>
        <v>0</v>
      </c>
      <c r="DC312" s="37">
        <f t="shared" si="3024"/>
        <v>0</v>
      </c>
      <c r="DD312" s="37">
        <f t="shared" si="3024"/>
        <v>0</v>
      </c>
      <c r="DE312" s="37">
        <f t="shared" si="3024"/>
        <v>207981118.48000002</v>
      </c>
      <c r="DF312" s="37">
        <f t="shared" si="3024"/>
        <v>314871960</v>
      </c>
      <c r="DG312" s="37">
        <f t="shared" si="3024"/>
        <v>235510192</v>
      </c>
      <c r="DH312" s="37">
        <f t="shared" si="3024"/>
        <v>235510192</v>
      </c>
      <c r="DI312" s="37">
        <f t="shared" si="3024"/>
        <v>0</v>
      </c>
      <c r="DJ312" s="37">
        <f t="shared" si="3024"/>
        <v>0</v>
      </c>
      <c r="DK312" s="37">
        <f t="shared" si="3024"/>
        <v>0</v>
      </c>
      <c r="DL312" s="37">
        <f t="shared" si="3024"/>
        <v>0</v>
      </c>
      <c r="DM312" s="37">
        <f t="shared" si="3024"/>
        <v>0</v>
      </c>
      <c r="DN312" s="37">
        <f t="shared" si="3024"/>
        <v>0</v>
      </c>
      <c r="DO312" s="37">
        <f t="shared" si="3024"/>
        <v>259679925</v>
      </c>
      <c r="DP312" s="37">
        <f t="shared" si="3024"/>
        <v>199658627</v>
      </c>
      <c r="DQ312" s="37">
        <f t="shared" si="3024"/>
        <v>199658627</v>
      </c>
      <c r="DR312" s="37">
        <f t="shared" si="3024"/>
        <v>0</v>
      </c>
      <c r="DS312" s="37">
        <f t="shared" si="3024"/>
        <v>214220552.03439999</v>
      </c>
      <c r="DT312" s="37">
        <f t="shared" si="3024"/>
        <v>0</v>
      </c>
      <c r="DU312" s="37">
        <f t="shared" si="3024"/>
        <v>0</v>
      </c>
      <c r="DV312" s="37">
        <f t="shared" si="3024"/>
        <v>0</v>
      </c>
      <c r="DW312" s="37">
        <f t="shared" si="3024"/>
        <v>0</v>
      </c>
      <c r="DX312" s="37">
        <f t="shared" si="3024"/>
        <v>0</v>
      </c>
      <c r="DY312" s="37">
        <f t="shared" si="3024"/>
        <v>0</v>
      </c>
      <c r="DZ312" s="37">
        <f t="shared" si="3024"/>
        <v>0</v>
      </c>
      <c r="EA312" s="37">
        <f t="shared" si="3024"/>
        <v>0</v>
      </c>
      <c r="EB312" s="37">
        <f t="shared" si="3024"/>
        <v>0</v>
      </c>
      <c r="EC312" s="37">
        <f t="shared" si="3024"/>
        <v>0</v>
      </c>
      <c r="ED312" s="37">
        <f t="shared" si="3024"/>
        <v>0</v>
      </c>
      <c r="EE312" s="37">
        <f t="shared" si="3024"/>
        <v>0</v>
      </c>
      <c r="EF312" s="37">
        <f t="shared" si="3024"/>
        <v>0</v>
      </c>
      <c r="EG312" s="37">
        <f t="shared" si="3024"/>
        <v>0</v>
      </c>
      <c r="EH312" s="37">
        <f t="shared" si="3024"/>
        <v>0</v>
      </c>
      <c r="EI312" s="37">
        <f t="shared" si="3024"/>
        <v>0</v>
      </c>
      <c r="EJ312" s="37">
        <f t="shared" si="3024"/>
        <v>0</v>
      </c>
      <c r="EK312" s="37">
        <f t="shared" si="3024"/>
        <v>0</v>
      </c>
      <c r="EL312" s="37">
        <f t="shared" si="3024"/>
        <v>0</v>
      </c>
      <c r="EM312" s="37">
        <f t="shared" si="3024"/>
        <v>0</v>
      </c>
      <c r="EN312" s="37">
        <f t="shared" si="3024"/>
        <v>0</v>
      </c>
      <c r="EO312" s="37">
        <f t="shared" si="3024"/>
        <v>0</v>
      </c>
      <c r="EP312" s="37">
        <f t="shared" si="3024"/>
        <v>0</v>
      </c>
      <c r="EQ312" s="37">
        <f t="shared" si="3024"/>
        <v>0</v>
      </c>
      <c r="ER312" s="37">
        <f t="shared" si="3024"/>
        <v>0</v>
      </c>
      <c r="ES312" s="37">
        <f t="shared" si="3024"/>
        <v>0</v>
      </c>
      <c r="ET312" s="37">
        <f t="shared" si="3024"/>
        <v>0</v>
      </c>
      <c r="EU312" s="37">
        <f t="shared" si="3024"/>
        <v>0</v>
      </c>
      <c r="EV312" s="37">
        <f t="shared" si="3024"/>
        <v>0</v>
      </c>
      <c r="EW312" s="37">
        <f t="shared" ref="EW312" si="3025">EW313+EW317</f>
        <v>214220552.03439999</v>
      </c>
      <c r="EX312" s="37">
        <f t="shared" ref="EX312:GY312" si="3026">EX313+EX317</f>
        <v>259679925</v>
      </c>
      <c r="EY312" s="37">
        <f t="shared" si="3026"/>
        <v>199658627</v>
      </c>
      <c r="EZ312" s="37">
        <f t="shared" si="3026"/>
        <v>199658627</v>
      </c>
      <c r="FA312" s="37">
        <f t="shared" si="3026"/>
        <v>0</v>
      </c>
      <c r="FB312" s="37">
        <f t="shared" si="3026"/>
        <v>0</v>
      </c>
      <c r="FC312" s="37">
        <f t="shared" si="3026"/>
        <v>0</v>
      </c>
      <c r="FD312" s="37">
        <f t="shared" si="3026"/>
        <v>0</v>
      </c>
      <c r="FE312" s="37">
        <f t="shared" si="3026"/>
        <v>0</v>
      </c>
      <c r="FF312" s="37">
        <f t="shared" si="3026"/>
        <v>0</v>
      </c>
      <c r="FG312" s="37">
        <f t="shared" si="3026"/>
        <v>0</v>
      </c>
      <c r="FH312" s="37">
        <f t="shared" si="3026"/>
        <v>463329980.87</v>
      </c>
      <c r="FI312" s="37">
        <f t="shared" si="3026"/>
        <v>392266217</v>
      </c>
      <c r="FJ312" s="37">
        <f t="shared" si="3026"/>
        <v>392266217</v>
      </c>
      <c r="FK312" s="37">
        <f t="shared" si="3026"/>
        <v>0</v>
      </c>
      <c r="FL312" s="37">
        <f t="shared" si="3026"/>
        <v>220647168.59543198</v>
      </c>
      <c r="FM312" s="37">
        <f t="shared" si="3026"/>
        <v>0</v>
      </c>
      <c r="FN312" s="37">
        <f t="shared" si="3026"/>
        <v>0</v>
      </c>
      <c r="FO312" s="37">
        <f t="shared" si="3026"/>
        <v>0</v>
      </c>
      <c r="FP312" s="37">
        <f t="shared" si="3026"/>
        <v>0</v>
      </c>
      <c r="FQ312" s="37">
        <f t="shared" si="3026"/>
        <v>0</v>
      </c>
      <c r="FR312" s="37">
        <f t="shared" si="3026"/>
        <v>0</v>
      </c>
      <c r="FS312" s="37">
        <f t="shared" si="3026"/>
        <v>0</v>
      </c>
      <c r="FT312" s="37">
        <f t="shared" si="3026"/>
        <v>0</v>
      </c>
      <c r="FU312" s="37">
        <f t="shared" si="3026"/>
        <v>0</v>
      </c>
      <c r="FV312" s="37">
        <f t="shared" si="3026"/>
        <v>0</v>
      </c>
      <c r="FW312" s="37">
        <f t="shared" si="3026"/>
        <v>0</v>
      </c>
      <c r="FX312" s="37">
        <f t="shared" si="3026"/>
        <v>0</v>
      </c>
      <c r="FY312" s="37">
        <f t="shared" si="3026"/>
        <v>0</v>
      </c>
      <c r="FZ312" s="37">
        <f t="shared" si="3026"/>
        <v>0</v>
      </c>
      <c r="GA312" s="37">
        <f t="shared" si="3026"/>
        <v>0</v>
      </c>
      <c r="GB312" s="37">
        <f t="shared" si="3026"/>
        <v>0</v>
      </c>
      <c r="GC312" s="37">
        <f t="shared" si="3026"/>
        <v>0</v>
      </c>
      <c r="GD312" s="37">
        <f t="shared" si="3026"/>
        <v>0</v>
      </c>
      <c r="GE312" s="37">
        <f t="shared" si="3026"/>
        <v>0</v>
      </c>
      <c r="GF312" s="37">
        <f t="shared" si="3026"/>
        <v>0</v>
      </c>
      <c r="GG312" s="37">
        <f t="shared" si="3026"/>
        <v>0</v>
      </c>
      <c r="GH312" s="37">
        <f t="shared" si="3026"/>
        <v>0</v>
      </c>
      <c r="GI312" s="37">
        <f t="shared" si="3026"/>
        <v>0</v>
      </c>
      <c r="GJ312" s="37">
        <f t="shared" si="3026"/>
        <v>0</v>
      </c>
      <c r="GK312" s="37">
        <f t="shared" si="3026"/>
        <v>0</v>
      </c>
      <c r="GL312" s="37">
        <f t="shared" si="3026"/>
        <v>0</v>
      </c>
      <c r="GM312" s="37">
        <f t="shared" si="3026"/>
        <v>0</v>
      </c>
      <c r="GN312" s="37">
        <f t="shared" si="3026"/>
        <v>0</v>
      </c>
      <c r="GO312" s="37">
        <f t="shared" si="3026"/>
        <v>0</v>
      </c>
      <c r="GP312" s="37">
        <f t="shared" si="3026"/>
        <v>0</v>
      </c>
      <c r="GQ312" s="37">
        <f t="shared" si="3026"/>
        <v>0</v>
      </c>
      <c r="GR312" s="37">
        <f t="shared" si="3026"/>
        <v>0</v>
      </c>
      <c r="GS312" s="37">
        <f t="shared" si="3026"/>
        <v>0</v>
      </c>
      <c r="GT312" s="37">
        <f t="shared" si="3026"/>
        <v>0</v>
      </c>
      <c r="GU312" s="37">
        <f t="shared" si="3026"/>
        <v>220647168.59543198</v>
      </c>
      <c r="GV312" s="37">
        <f t="shared" si="3026"/>
        <v>463329980.87</v>
      </c>
      <c r="GW312" s="37">
        <f t="shared" si="3026"/>
        <v>392266217</v>
      </c>
      <c r="GX312" s="37">
        <f t="shared" si="3026"/>
        <v>392266217</v>
      </c>
      <c r="GY312" s="961">
        <f t="shared" si="3026"/>
        <v>0</v>
      </c>
      <c r="GZ312" s="37">
        <f t="shared" ref="GZ312:IW312" si="3027">GZ313+GZ317</f>
        <v>0</v>
      </c>
      <c r="HA312" s="37">
        <f t="shared" si="3027"/>
        <v>0</v>
      </c>
      <c r="HB312" s="37">
        <f t="shared" si="3027"/>
        <v>0</v>
      </c>
      <c r="HC312" s="37">
        <f t="shared" si="3027"/>
        <v>0</v>
      </c>
      <c r="HD312" s="37">
        <f t="shared" si="3027"/>
        <v>0</v>
      </c>
      <c r="HE312" s="37">
        <f t="shared" si="3027"/>
        <v>0</v>
      </c>
      <c r="HF312" s="37">
        <f t="shared" si="3027"/>
        <v>1109805281.8699999</v>
      </c>
      <c r="HG312" s="37">
        <f t="shared" si="3027"/>
        <v>850335036</v>
      </c>
      <c r="HH312" s="37">
        <f t="shared" si="3027"/>
        <v>850335036</v>
      </c>
      <c r="HI312" s="37">
        <f t="shared" si="3027"/>
        <v>0</v>
      </c>
      <c r="HJ312" s="37">
        <f t="shared" si="3027"/>
        <v>844772255.10983205</v>
      </c>
      <c r="HK312" s="37">
        <f t="shared" si="3027"/>
        <v>107863581</v>
      </c>
      <c r="HL312" s="37">
        <f t="shared" si="3027"/>
        <v>85875493</v>
      </c>
      <c r="HM312" s="37">
        <f t="shared" si="3027"/>
        <v>85875493</v>
      </c>
      <c r="HN312" s="37">
        <f t="shared" si="3027"/>
        <v>0</v>
      </c>
      <c r="HO312" s="37">
        <f t="shared" si="3027"/>
        <v>0</v>
      </c>
      <c r="HP312" s="37">
        <f t="shared" si="3027"/>
        <v>0</v>
      </c>
      <c r="HQ312" s="37">
        <f t="shared" si="3027"/>
        <v>0</v>
      </c>
      <c r="HR312" s="37">
        <f t="shared" si="3027"/>
        <v>0</v>
      </c>
      <c r="HS312" s="37">
        <f t="shared" si="3027"/>
        <v>0</v>
      </c>
      <c r="HT312" s="37">
        <f t="shared" si="3027"/>
        <v>0</v>
      </c>
      <c r="HU312" s="37">
        <f t="shared" si="3027"/>
        <v>0</v>
      </c>
      <c r="HV312" s="37">
        <f t="shared" si="3027"/>
        <v>0</v>
      </c>
      <c r="HW312" s="37">
        <f t="shared" si="3027"/>
        <v>0</v>
      </c>
      <c r="HX312" s="37">
        <f t="shared" si="3027"/>
        <v>0</v>
      </c>
      <c r="HY312" s="37">
        <f t="shared" si="3027"/>
        <v>0</v>
      </c>
      <c r="HZ312" s="37">
        <f t="shared" si="3027"/>
        <v>0</v>
      </c>
      <c r="IA312" s="37">
        <f t="shared" si="3027"/>
        <v>0</v>
      </c>
      <c r="IB312" s="37">
        <f t="shared" si="3027"/>
        <v>0</v>
      </c>
      <c r="IC312" s="37">
        <f t="shared" si="3027"/>
        <v>0</v>
      </c>
      <c r="ID312" s="37">
        <f t="shared" si="3027"/>
        <v>0</v>
      </c>
      <c r="IE312" s="37">
        <f t="shared" si="3027"/>
        <v>0</v>
      </c>
      <c r="IF312" s="37">
        <f t="shared" si="3027"/>
        <v>0</v>
      </c>
      <c r="IG312" s="37">
        <f t="shared" si="3027"/>
        <v>0</v>
      </c>
      <c r="IH312" s="37">
        <f t="shared" si="3027"/>
        <v>0</v>
      </c>
      <c r="II312" s="37">
        <f t="shared" si="3027"/>
        <v>0</v>
      </c>
      <c r="IJ312" s="37">
        <f t="shared" si="3027"/>
        <v>0</v>
      </c>
      <c r="IK312" s="37">
        <f t="shared" si="3027"/>
        <v>0</v>
      </c>
      <c r="IL312" s="37">
        <f t="shared" si="3027"/>
        <v>0</v>
      </c>
      <c r="IM312" s="37">
        <f t="shared" si="3027"/>
        <v>0</v>
      </c>
      <c r="IN312" s="37">
        <f t="shared" si="3027"/>
        <v>0</v>
      </c>
      <c r="IO312" s="37">
        <f t="shared" si="3027"/>
        <v>0</v>
      </c>
      <c r="IP312" s="37">
        <f t="shared" si="3027"/>
        <v>0</v>
      </c>
      <c r="IQ312" s="37">
        <f t="shared" si="3027"/>
        <v>0</v>
      </c>
      <c r="IR312" s="37">
        <f t="shared" si="3027"/>
        <v>0</v>
      </c>
      <c r="IS312" s="37">
        <f t="shared" si="3027"/>
        <v>844772255.10983205</v>
      </c>
      <c r="IT312" s="37">
        <f t="shared" si="3027"/>
        <v>1217668862.8699999</v>
      </c>
      <c r="IU312" s="37">
        <f t="shared" si="3027"/>
        <v>936210529</v>
      </c>
      <c r="IV312" s="37">
        <f t="shared" si="3027"/>
        <v>936210529</v>
      </c>
      <c r="IW312" s="37">
        <f t="shared" si="3027"/>
        <v>0</v>
      </c>
    </row>
    <row r="313" spans="1:257" ht="24.75" customHeight="1" x14ac:dyDescent="0.2">
      <c r="A313" s="346"/>
      <c r="B313" s="343"/>
      <c r="C313" s="252">
        <v>72</v>
      </c>
      <c r="D313" s="253" t="s">
        <v>725</v>
      </c>
      <c r="E313" s="256"/>
      <c r="F313" s="256"/>
      <c r="G313" s="255"/>
      <c r="H313" s="255"/>
      <c r="I313" s="255"/>
      <c r="J313" s="255"/>
      <c r="K313" s="255"/>
      <c r="L313" s="255"/>
      <c r="M313" s="255"/>
      <c r="N313" s="255"/>
      <c r="O313" s="255"/>
      <c r="P313" s="255"/>
      <c r="Q313" s="255"/>
      <c r="R313" s="255"/>
      <c r="S313" s="255"/>
      <c r="T313" s="255"/>
      <c r="U313" s="255"/>
      <c r="V313" s="255"/>
      <c r="W313" s="255"/>
      <c r="X313" s="255"/>
      <c r="Y313" s="312"/>
      <c r="Z313" s="255"/>
      <c r="AA313" s="255"/>
      <c r="AB313" s="255"/>
      <c r="AC313" s="38">
        <f t="shared" ref="AC313:BL313" si="3028">SUM(AC314:AC316)</f>
        <v>0</v>
      </c>
      <c r="AD313" s="38">
        <f t="shared" si="3028"/>
        <v>0</v>
      </c>
      <c r="AE313" s="38">
        <f t="shared" si="3028"/>
        <v>0</v>
      </c>
      <c r="AF313" s="38">
        <f t="shared" si="3028"/>
        <v>0</v>
      </c>
      <c r="AG313" s="38">
        <f t="shared" si="3028"/>
        <v>0</v>
      </c>
      <c r="AH313" s="38">
        <f t="shared" si="3028"/>
        <v>0</v>
      </c>
      <c r="AI313" s="38">
        <f t="shared" si="3028"/>
        <v>0</v>
      </c>
      <c r="AJ313" s="38">
        <f t="shared" si="3028"/>
        <v>0</v>
      </c>
      <c r="AK313" s="38">
        <f t="shared" si="3028"/>
        <v>130000000</v>
      </c>
      <c r="AL313" s="38">
        <f t="shared" si="3028"/>
        <v>103663581</v>
      </c>
      <c r="AM313" s="38">
        <f t="shared" si="3028"/>
        <v>82583826</v>
      </c>
      <c r="AN313" s="38">
        <f t="shared" si="3028"/>
        <v>82583826</v>
      </c>
      <c r="AO313" s="38">
        <f t="shared" si="3028"/>
        <v>0</v>
      </c>
      <c r="AP313" s="38">
        <f t="shared" si="3028"/>
        <v>0</v>
      </c>
      <c r="AQ313" s="38">
        <f t="shared" si="3028"/>
        <v>0</v>
      </c>
      <c r="AR313" s="38">
        <f t="shared" si="3028"/>
        <v>0</v>
      </c>
      <c r="AS313" s="38">
        <f t="shared" si="3028"/>
        <v>0</v>
      </c>
      <c r="AT313" s="38">
        <f t="shared" si="3028"/>
        <v>0</v>
      </c>
      <c r="AU313" s="38">
        <f t="shared" si="3028"/>
        <v>0</v>
      </c>
      <c r="AV313" s="38">
        <f t="shared" si="3028"/>
        <v>0</v>
      </c>
      <c r="AW313" s="38">
        <f t="shared" si="3028"/>
        <v>0</v>
      </c>
      <c r="AX313" s="38">
        <f t="shared" si="3028"/>
        <v>0</v>
      </c>
      <c r="AY313" s="38">
        <f t="shared" si="3028"/>
        <v>0</v>
      </c>
      <c r="AZ313" s="38">
        <f t="shared" si="3028"/>
        <v>0</v>
      </c>
      <c r="BA313" s="38">
        <f t="shared" si="3028"/>
        <v>0</v>
      </c>
      <c r="BB313" s="38">
        <f t="shared" si="3028"/>
        <v>0</v>
      </c>
      <c r="BC313" s="38">
        <f t="shared" si="3028"/>
        <v>0</v>
      </c>
      <c r="BD313" s="38">
        <f t="shared" si="3028"/>
        <v>0</v>
      </c>
      <c r="BE313" s="38">
        <f t="shared" si="3028"/>
        <v>0</v>
      </c>
      <c r="BF313" s="38">
        <f t="shared" si="3028"/>
        <v>0</v>
      </c>
      <c r="BG313" s="38">
        <f t="shared" si="3028"/>
        <v>0</v>
      </c>
      <c r="BH313" s="38">
        <f t="shared" si="3028"/>
        <v>0</v>
      </c>
      <c r="BI313" s="38">
        <f t="shared" si="3028"/>
        <v>0</v>
      </c>
      <c r="BJ313" s="38">
        <f t="shared" si="3028"/>
        <v>0</v>
      </c>
      <c r="BK313" s="38">
        <f t="shared" si="3028"/>
        <v>0</v>
      </c>
      <c r="BL313" s="38">
        <f t="shared" si="3028"/>
        <v>0</v>
      </c>
      <c r="BM313" s="38">
        <f t="shared" ref="BM313:DX313" si="3029">SUM(BM314:BM316)</f>
        <v>130000000</v>
      </c>
      <c r="BN313" s="38">
        <f t="shared" si="3029"/>
        <v>103663581</v>
      </c>
      <c r="BO313" s="38">
        <f t="shared" si="3029"/>
        <v>82583826</v>
      </c>
      <c r="BP313" s="38">
        <f t="shared" si="3029"/>
        <v>82583826</v>
      </c>
      <c r="BQ313" s="38">
        <f t="shared" si="3029"/>
        <v>0</v>
      </c>
      <c r="BR313" s="38">
        <f t="shared" si="3029"/>
        <v>0</v>
      </c>
      <c r="BS313" s="38">
        <f t="shared" si="3029"/>
        <v>0</v>
      </c>
      <c r="BT313" s="38">
        <f t="shared" si="3029"/>
        <v>0</v>
      </c>
      <c r="BU313" s="38">
        <f t="shared" si="3029"/>
        <v>0</v>
      </c>
      <c r="BV313" s="38">
        <f t="shared" si="3029"/>
        <v>160171960</v>
      </c>
      <c r="BW313" s="38">
        <f t="shared" si="3029"/>
        <v>127300193</v>
      </c>
      <c r="BX313" s="38">
        <f t="shared" si="3029"/>
        <v>127300193</v>
      </c>
      <c r="BY313" s="38">
        <f t="shared" si="3029"/>
        <v>0</v>
      </c>
      <c r="BZ313" s="38">
        <f t="shared" si="3029"/>
        <v>133900000</v>
      </c>
      <c r="CA313" s="38">
        <f t="shared" si="3029"/>
        <v>0</v>
      </c>
      <c r="CB313" s="38">
        <f t="shared" si="3029"/>
        <v>0</v>
      </c>
      <c r="CC313" s="38">
        <f t="shared" si="3029"/>
        <v>0</v>
      </c>
      <c r="CD313" s="38">
        <f t="shared" si="3029"/>
        <v>0</v>
      </c>
      <c r="CE313" s="38">
        <f t="shared" si="3029"/>
        <v>0</v>
      </c>
      <c r="CF313" s="38">
        <f t="shared" si="3029"/>
        <v>0</v>
      </c>
      <c r="CG313" s="38">
        <f t="shared" si="3029"/>
        <v>0</v>
      </c>
      <c r="CH313" s="38">
        <f t="shared" si="3029"/>
        <v>0</v>
      </c>
      <c r="CI313" s="38">
        <f t="shared" si="3029"/>
        <v>0</v>
      </c>
      <c r="CJ313" s="38">
        <f t="shared" si="3029"/>
        <v>0</v>
      </c>
      <c r="CK313" s="38">
        <f t="shared" si="3029"/>
        <v>0</v>
      </c>
      <c r="CL313" s="38">
        <f t="shared" si="3029"/>
        <v>0</v>
      </c>
      <c r="CM313" s="38">
        <f t="shared" si="3029"/>
        <v>0</v>
      </c>
      <c r="CN313" s="38">
        <f t="shared" si="3029"/>
        <v>0</v>
      </c>
      <c r="CO313" s="38">
        <f t="shared" si="3029"/>
        <v>0</v>
      </c>
      <c r="CP313" s="38">
        <f t="shared" si="3029"/>
        <v>0</v>
      </c>
      <c r="CQ313" s="38">
        <f t="shared" si="3029"/>
        <v>0</v>
      </c>
      <c r="CR313" s="38">
        <f t="shared" si="3029"/>
        <v>0</v>
      </c>
      <c r="CS313" s="38">
        <f t="shared" si="3029"/>
        <v>0</v>
      </c>
      <c r="CT313" s="38">
        <f t="shared" si="3029"/>
        <v>0</v>
      </c>
      <c r="CU313" s="38">
        <f t="shared" si="3029"/>
        <v>0</v>
      </c>
      <c r="CV313" s="38">
        <f t="shared" si="3029"/>
        <v>0</v>
      </c>
      <c r="CW313" s="38">
        <f t="shared" si="3029"/>
        <v>0</v>
      </c>
      <c r="CX313" s="38">
        <f t="shared" si="3029"/>
        <v>0</v>
      </c>
      <c r="CY313" s="38">
        <f t="shared" si="3029"/>
        <v>0</v>
      </c>
      <c r="CZ313" s="38">
        <f t="shared" si="3029"/>
        <v>0</v>
      </c>
      <c r="DA313" s="38">
        <f t="shared" si="3029"/>
        <v>0</v>
      </c>
      <c r="DB313" s="38">
        <f t="shared" si="3029"/>
        <v>0</v>
      </c>
      <c r="DC313" s="38">
        <f t="shared" si="3029"/>
        <v>0</v>
      </c>
      <c r="DD313" s="38">
        <f t="shared" si="3029"/>
        <v>0</v>
      </c>
      <c r="DE313" s="38">
        <f t="shared" si="3029"/>
        <v>133900000</v>
      </c>
      <c r="DF313" s="38">
        <f t="shared" si="3029"/>
        <v>160171960</v>
      </c>
      <c r="DG313" s="38">
        <f t="shared" si="3029"/>
        <v>127300193</v>
      </c>
      <c r="DH313" s="38">
        <f t="shared" si="3029"/>
        <v>127300193</v>
      </c>
      <c r="DI313" s="38">
        <f t="shared" si="3029"/>
        <v>0</v>
      </c>
      <c r="DJ313" s="38">
        <f t="shared" si="3029"/>
        <v>0</v>
      </c>
      <c r="DK313" s="38">
        <f t="shared" si="3029"/>
        <v>0</v>
      </c>
      <c r="DL313" s="38">
        <f t="shared" si="3029"/>
        <v>0</v>
      </c>
      <c r="DM313" s="38">
        <f t="shared" si="3029"/>
        <v>0</v>
      </c>
      <c r="DN313" s="38">
        <f t="shared" si="3029"/>
        <v>0</v>
      </c>
      <c r="DO313" s="38">
        <f t="shared" si="3029"/>
        <v>176179925</v>
      </c>
      <c r="DP313" s="38">
        <f t="shared" si="3029"/>
        <v>132261960</v>
      </c>
      <c r="DQ313" s="38">
        <f t="shared" si="3029"/>
        <v>132261960</v>
      </c>
      <c r="DR313" s="38">
        <f t="shared" si="3029"/>
        <v>0</v>
      </c>
      <c r="DS313" s="38">
        <f t="shared" si="3029"/>
        <v>137917000</v>
      </c>
      <c r="DT313" s="38">
        <f t="shared" si="3029"/>
        <v>0</v>
      </c>
      <c r="DU313" s="38">
        <f t="shared" si="3029"/>
        <v>0</v>
      </c>
      <c r="DV313" s="38">
        <f t="shared" si="3029"/>
        <v>0</v>
      </c>
      <c r="DW313" s="38">
        <f t="shared" si="3029"/>
        <v>0</v>
      </c>
      <c r="DX313" s="38">
        <f t="shared" si="3029"/>
        <v>0</v>
      </c>
      <c r="DY313" s="38">
        <f t="shared" ref="DY313:EW313" si="3030">SUM(DY314:DY316)</f>
        <v>0</v>
      </c>
      <c r="DZ313" s="38">
        <f t="shared" si="3030"/>
        <v>0</v>
      </c>
      <c r="EA313" s="38">
        <f t="shared" si="3030"/>
        <v>0</v>
      </c>
      <c r="EB313" s="38">
        <f t="shared" si="3030"/>
        <v>0</v>
      </c>
      <c r="EC313" s="38">
        <f t="shared" si="3030"/>
        <v>0</v>
      </c>
      <c r="ED313" s="38">
        <f t="shared" si="3030"/>
        <v>0</v>
      </c>
      <c r="EE313" s="38">
        <f t="shared" si="3030"/>
        <v>0</v>
      </c>
      <c r="EF313" s="38">
        <f t="shared" si="3030"/>
        <v>0</v>
      </c>
      <c r="EG313" s="38">
        <f t="shared" si="3030"/>
        <v>0</v>
      </c>
      <c r="EH313" s="38">
        <f t="shared" si="3030"/>
        <v>0</v>
      </c>
      <c r="EI313" s="38">
        <f t="shared" si="3030"/>
        <v>0</v>
      </c>
      <c r="EJ313" s="38">
        <f t="shared" si="3030"/>
        <v>0</v>
      </c>
      <c r="EK313" s="38">
        <f t="shared" si="3030"/>
        <v>0</v>
      </c>
      <c r="EL313" s="38">
        <f t="shared" si="3030"/>
        <v>0</v>
      </c>
      <c r="EM313" s="38">
        <f t="shared" si="3030"/>
        <v>0</v>
      </c>
      <c r="EN313" s="38">
        <f t="shared" si="3030"/>
        <v>0</v>
      </c>
      <c r="EO313" s="38">
        <f t="shared" si="3030"/>
        <v>0</v>
      </c>
      <c r="EP313" s="38">
        <f t="shared" si="3030"/>
        <v>0</v>
      </c>
      <c r="EQ313" s="38">
        <f t="shared" si="3030"/>
        <v>0</v>
      </c>
      <c r="ER313" s="38">
        <f t="shared" si="3030"/>
        <v>0</v>
      </c>
      <c r="ES313" s="38">
        <f t="shared" si="3030"/>
        <v>0</v>
      </c>
      <c r="ET313" s="38">
        <f t="shared" si="3030"/>
        <v>0</v>
      </c>
      <c r="EU313" s="38">
        <f t="shared" si="3030"/>
        <v>0</v>
      </c>
      <c r="EV313" s="38">
        <f t="shared" si="3030"/>
        <v>0</v>
      </c>
      <c r="EW313" s="38">
        <f t="shared" si="3030"/>
        <v>137917000</v>
      </c>
      <c r="EX313" s="38">
        <f t="shared" ref="EX313:GY313" si="3031">SUM(EX314:EX316)</f>
        <v>176179925</v>
      </c>
      <c r="EY313" s="38">
        <f t="shared" si="3031"/>
        <v>132261960</v>
      </c>
      <c r="EZ313" s="38">
        <f t="shared" si="3031"/>
        <v>132261960</v>
      </c>
      <c r="FA313" s="38">
        <f t="shared" si="3031"/>
        <v>0</v>
      </c>
      <c r="FB313" s="38">
        <f t="shared" si="3031"/>
        <v>0</v>
      </c>
      <c r="FC313" s="38">
        <f t="shared" si="3031"/>
        <v>0</v>
      </c>
      <c r="FD313" s="38">
        <f t="shared" si="3031"/>
        <v>0</v>
      </c>
      <c r="FE313" s="38">
        <f t="shared" si="3031"/>
        <v>0</v>
      </c>
      <c r="FF313" s="38">
        <f t="shared" si="3031"/>
        <v>0</v>
      </c>
      <c r="FG313" s="38">
        <f t="shared" si="3031"/>
        <v>0</v>
      </c>
      <c r="FH313" s="38">
        <f t="shared" si="3031"/>
        <v>294330659.22000003</v>
      </c>
      <c r="FI313" s="38">
        <f t="shared" si="3031"/>
        <v>260043496</v>
      </c>
      <c r="FJ313" s="38">
        <f t="shared" si="3031"/>
        <v>260043496</v>
      </c>
      <c r="FK313" s="38">
        <f t="shared" si="3031"/>
        <v>0</v>
      </c>
      <c r="FL313" s="38">
        <f t="shared" si="3031"/>
        <v>142054510</v>
      </c>
      <c r="FM313" s="38">
        <f t="shared" si="3031"/>
        <v>0</v>
      </c>
      <c r="FN313" s="38">
        <f t="shared" si="3031"/>
        <v>0</v>
      </c>
      <c r="FO313" s="38">
        <f t="shared" si="3031"/>
        <v>0</v>
      </c>
      <c r="FP313" s="38">
        <f t="shared" si="3031"/>
        <v>0</v>
      </c>
      <c r="FQ313" s="38">
        <f t="shared" si="3031"/>
        <v>0</v>
      </c>
      <c r="FR313" s="38">
        <f t="shared" si="3031"/>
        <v>0</v>
      </c>
      <c r="FS313" s="38">
        <f t="shared" si="3031"/>
        <v>0</v>
      </c>
      <c r="FT313" s="38">
        <f t="shared" si="3031"/>
        <v>0</v>
      </c>
      <c r="FU313" s="38">
        <f t="shared" si="3031"/>
        <v>0</v>
      </c>
      <c r="FV313" s="38">
        <f t="shared" si="3031"/>
        <v>0</v>
      </c>
      <c r="FW313" s="38">
        <f t="shared" si="3031"/>
        <v>0</v>
      </c>
      <c r="FX313" s="38">
        <f t="shared" si="3031"/>
        <v>0</v>
      </c>
      <c r="FY313" s="38">
        <f t="shared" si="3031"/>
        <v>0</v>
      </c>
      <c r="FZ313" s="38">
        <f t="shared" si="3031"/>
        <v>0</v>
      </c>
      <c r="GA313" s="38">
        <f t="shared" si="3031"/>
        <v>0</v>
      </c>
      <c r="GB313" s="38">
        <f t="shared" si="3031"/>
        <v>0</v>
      </c>
      <c r="GC313" s="38">
        <f t="shared" si="3031"/>
        <v>0</v>
      </c>
      <c r="GD313" s="38">
        <f t="shared" si="3031"/>
        <v>0</v>
      </c>
      <c r="GE313" s="38">
        <f t="shared" si="3031"/>
        <v>0</v>
      </c>
      <c r="GF313" s="38">
        <f t="shared" si="3031"/>
        <v>0</v>
      </c>
      <c r="GG313" s="38">
        <f t="shared" si="3031"/>
        <v>0</v>
      </c>
      <c r="GH313" s="38">
        <f t="shared" si="3031"/>
        <v>0</v>
      </c>
      <c r="GI313" s="38">
        <f t="shared" si="3031"/>
        <v>0</v>
      </c>
      <c r="GJ313" s="38">
        <f t="shared" si="3031"/>
        <v>0</v>
      </c>
      <c r="GK313" s="38">
        <f t="shared" si="3031"/>
        <v>0</v>
      </c>
      <c r="GL313" s="38">
        <f t="shared" si="3031"/>
        <v>0</v>
      </c>
      <c r="GM313" s="38">
        <f t="shared" si="3031"/>
        <v>0</v>
      </c>
      <c r="GN313" s="38">
        <f t="shared" si="3031"/>
        <v>0</v>
      </c>
      <c r="GO313" s="38">
        <f t="shared" si="3031"/>
        <v>0</v>
      </c>
      <c r="GP313" s="38">
        <f t="shared" si="3031"/>
        <v>0</v>
      </c>
      <c r="GQ313" s="38">
        <f t="shared" si="3031"/>
        <v>0</v>
      </c>
      <c r="GR313" s="38">
        <f t="shared" si="3031"/>
        <v>0</v>
      </c>
      <c r="GS313" s="38">
        <f t="shared" si="3031"/>
        <v>0</v>
      </c>
      <c r="GT313" s="38">
        <f t="shared" si="3031"/>
        <v>0</v>
      </c>
      <c r="GU313" s="38">
        <f t="shared" si="3031"/>
        <v>142054510</v>
      </c>
      <c r="GV313" s="38">
        <f t="shared" si="3031"/>
        <v>294330659.22000003</v>
      </c>
      <c r="GW313" s="38">
        <f t="shared" si="3031"/>
        <v>260043496</v>
      </c>
      <c r="GX313" s="38">
        <f t="shared" si="3031"/>
        <v>260043496</v>
      </c>
      <c r="GY313" s="724">
        <f t="shared" si="3031"/>
        <v>0</v>
      </c>
      <c r="GZ313" s="38">
        <f t="shared" ref="GZ313:IW313" si="3032">SUM(GZ314:GZ316)</f>
        <v>0</v>
      </c>
      <c r="HA313" s="38">
        <f t="shared" si="3032"/>
        <v>0</v>
      </c>
      <c r="HB313" s="38">
        <f t="shared" si="3032"/>
        <v>0</v>
      </c>
      <c r="HC313" s="38">
        <f t="shared" si="3032"/>
        <v>0</v>
      </c>
      <c r="HD313" s="38">
        <f t="shared" si="3032"/>
        <v>0</v>
      </c>
      <c r="HE313" s="38">
        <f t="shared" si="3032"/>
        <v>0</v>
      </c>
      <c r="HF313" s="38">
        <f t="shared" si="3032"/>
        <v>630682544.22000003</v>
      </c>
      <c r="HG313" s="38">
        <f t="shared" si="3032"/>
        <v>519605649</v>
      </c>
      <c r="HH313" s="38">
        <f t="shared" si="3032"/>
        <v>519605649</v>
      </c>
      <c r="HI313" s="38">
        <f t="shared" si="3032"/>
        <v>0</v>
      </c>
      <c r="HJ313" s="38">
        <f t="shared" si="3032"/>
        <v>543871510</v>
      </c>
      <c r="HK313" s="38">
        <f t="shared" si="3032"/>
        <v>103663581</v>
      </c>
      <c r="HL313" s="38">
        <f t="shared" si="3032"/>
        <v>82583826</v>
      </c>
      <c r="HM313" s="38">
        <f t="shared" si="3032"/>
        <v>82583826</v>
      </c>
      <c r="HN313" s="38">
        <f t="shared" si="3032"/>
        <v>0</v>
      </c>
      <c r="HO313" s="38">
        <f t="shared" si="3032"/>
        <v>0</v>
      </c>
      <c r="HP313" s="38">
        <f t="shared" si="3032"/>
        <v>0</v>
      </c>
      <c r="HQ313" s="38">
        <f t="shared" si="3032"/>
        <v>0</v>
      </c>
      <c r="HR313" s="38">
        <f t="shared" si="3032"/>
        <v>0</v>
      </c>
      <c r="HS313" s="38">
        <f t="shared" si="3032"/>
        <v>0</v>
      </c>
      <c r="HT313" s="38">
        <f t="shared" si="3032"/>
        <v>0</v>
      </c>
      <c r="HU313" s="38">
        <f t="shared" si="3032"/>
        <v>0</v>
      </c>
      <c r="HV313" s="38">
        <f t="shared" si="3032"/>
        <v>0</v>
      </c>
      <c r="HW313" s="38">
        <f t="shared" si="3032"/>
        <v>0</v>
      </c>
      <c r="HX313" s="38">
        <f t="shared" si="3032"/>
        <v>0</v>
      </c>
      <c r="HY313" s="38">
        <f t="shared" si="3032"/>
        <v>0</v>
      </c>
      <c r="HZ313" s="38">
        <f t="shared" si="3032"/>
        <v>0</v>
      </c>
      <c r="IA313" s="38">
        <f t="shared" si="3032"/>
        <v>0</v>
      </c>
      <c r="IB313" s="38">
        <f t="shared" si="3032"/>
        <v>0</v>
      </c>
      <c r="IC313" s="38">
        <f t="shared" si="3032"/>
        <v>0</v>
      </c>
      <c r="ID313" s="38">
        <f t="shared" si="3032"/>
        <v>0</v>
      </c>
      <c r="IE313" s="38">
        <f t="shared" si="3032"/>
        <v>0</v>
      </c>
      <c r="IF313" s="38">
        <f t="shared" si="3032"/>
        <v>0</v>
      </c>
      <c r="IG313" s="38">
        <f t="shared" si="3032"/>
        <v>0</v>
      </c>
      <c r="IH313" s="38">
        <f t="shared" si="3032"/>
        <v>0</v>
      </c>
      <c r="II313" s="38">
        <f t="shared" si="3032"/>
        <v>0</v>
      </c>
      <c r="IJ313" s="38">
        <f t="shared" si="3032"/>
        <v>0</v>
      </c>
      <c r="IK313" s="38">
        <f t="shared" si="3032"/>
        <v>0</v>
      </c>
      <c r="IL313" s="38">
        <f t="shared" si="3032"/>
        <v>0</v>
      </c>
      <c r="IM313" s="38">
        <f t="shared" si="3032"/>
        <v>0</v>
      </c>
      <c r="IN313" s="38">
        <f t="shared" si="3032"/>
        <v>0</v>
      </c>
      <c r="IO313" s="38">
        <f t="shared" si="3032"/>
        <v>0</v>
      </c>
      <c r="IP313" s="38">
        <f t="shared" si="3032"/>
        <v>0</v>
      </c>
      <c r="IQ313" s="38">
        <f t="shared" si="3032"/>
        <v>0</v>
      </c>
      <c r="IR313" s="38">
        <f t="shared" si="3032"/>
        <v>0</v>
      </c>
      <c r="IS313" s="38">
        <f t="shared" si="3032"/>
        <v>543871510</v>
      </c>
      <c r="IT313" s="38">
        <f t="shared" si="3032"/>
        <v>734346125.22000003</v>
      </c>
      <c r="IU313" s="38">
        <f t="shared" si="3032"/>
        <v>602189475</v>
      </c>
      <c r="IV313" s="38">
        <f t="shared" si="3032"/>
        <v>602189475</v>
      </c>
      <c r="IW313" s="38">
        <f t="shared" si="3032"/>
        <v>0</v>
      </c>
    </row>
    <row r="314" spans="1:257" ht="56.25" customHeight="1" x14ac:dyDescent="0.2">
      <c r="A314" s="346"/>
      <c r="B314" s="346"/>
      <c r="C314" s="264">
        <v>36</v>
      </c>
      <c r="D314" s="287" t="s">
        <v>705</v>
      </c>
      <c r="E314" s="599">
        <v>0.4</v>
      </c>
      <c r="F314" s="599">
        <v>0.6</v>
      </c>
      <c r="G314" s="273">
        <v>209</v>
      </c>
      <c r="H314" s="848" t="s">
        <v>726</v>
      </c>
      <c r="I314" s="282" t="s">
        <v>727</v>
      </c>
      <c r="J314" s="270" t="s">
        <v>708</v>
      </c>
      <c r="K314" s="479">
        <v>4</v>
      </c>
      <c r="L314" s="322" t="s">
        <v>58</v>
      </c>
      <c r="M314" s="299">
        <v>1</v>
      </c>
      <c r="N314" s="299">
        <v>1</v>
      </c>
      <c r="O314" s="267">
        <v>1</v>
      </c>
      <c r="P314" s="424">
        <v>1</v>
      </c>
      <c r="Q314" s="299">
        <v>1</v>
      </c>
      <c r="R314" s="275"/>
      <c r="S314" s="426">
        <v>1</v>
      </c>
      <c r="T314" s="299">
        <v>1</v>
      </c>
      <c r="U314" s="299"/>
      <c r="V314" s="426">
        <v>1</v>
      </c>
      <c r="W314" s="299">
        <v>1</v>
      </c>
      <c r="X314" s="322"/>
      <c r="Y314" s="756">
        <v>1</v>
      </c>
      <c r="Z314" s="521">
        <f>BM314/$BM$313</f>
        <v>0.14246153846153847</v>
      </c>
      <c r="AA314" s="272">
        <v>3</v>
      </c>
      <c r="AB314" s="271" t="s">
        <v>455</v>
      </c>
      <c r="AC314" s="46"/>
      <c r="AD314" s="47"/>
      <c r="AE314" s="48"/>
      <c r="AF314" s="48"/>
      <c r="AG314" s="46"/>
      <c r="AH314" s="47"/>
      <c r="AI314" s="47"/>
      <c r="AJ314" s="47"/>
      <c r="AK314" s="46">
        <v>18520000</v>
      </c>
      <c r="AL314" s="47">
        <v>18520000</v>
      </c>
      <c r="AM314" s="47">
        <v>18520000</v>
      </c>
      <c r="AN314" s="47">
        <v>18520000</v>
      </c>
      <c r="AO314" s="46"/>
      <c r="AP314" s="47"/>
      <c r="AQ314" s="47"/>
      <c r="AR314" s="47"/>
      <c r="AS314" s="46"/>
      <c r="AT314" s="47"/>
      <c r="AU314" s="48"/>
      <c r="AV314" s="48"/>
      <c r="AW314" s="46"/>
      <c r="AX314" s="47"/>
      <c r="AY314" s="47"/>
      <c r="AZ314" s="47"/>
      <c r="BA314" s="46"/>
      <c r="BB314" s="47"/>
      <c r="BC314" s="47"/>
      <c r="BD314" s="47"/>
      <c r="BE314" s="46"/>
      <c r="BF314" s="47"/>
      <c r="BG314" s="48"/>
      <c r="BH314" s="48"/>
      <c r="BI314" s="46"/>
      <c r="BJ314" s="47"/>
      <c r="BK314" s="47"/>
      <c r="BL314" s="47"/>
      <c r="BM314" s="40">
        <f>+AC314+AG314+AK314+AO314+AS314+AW314+BA314+BE314+BI314</f>
        <v>18520000</v>
      </c>
      <c r="BN314" s="41">
        <f t="shared" ref="BN314:BP316" si="3033">AD314+AH314+AL314+AP314+AT314+AX314+BB314+BF314+BJ314</f>
        <v>18520000</v>
      </c>
      <c r="BO314" s="41">
        <f t="shared" si="3033"/>
        <v>18520000</v>
      </c>
      <c r="BP314" s="41">
        <f t="shared" si="3033"/>
        <v>18520000</v>
      </c>
      <c r="BQ314" s="87"/>
      <c r="BR314" s="87"/>
      <c r="BS314" s="87"/>
      <c r="BT314" s="87"/>
      <c r="BU314" s="87"/>
      <c r="BV314" s="87">
        <v>58154184</v>
      </c>
      <c r="BW314" s="87">
        <v>49156016</v>
      </c>
      <c r="BX314" s="87">
        <v>49156016</v>
      </c>
      <c r="BY314" s="87"/>
      <c r="BZ314" s="87">
        <v>19075600</v>
      </c>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2">
        <f t="shared" ref="DE314:DH316" si="3034">BQ314+BU314+BZ314+CE314+CI314+CM314+CQ314+CV314+DA314</f>
        <v>19075600</v>
      </c>
      <c r="DF314" s="102">
        <f t="shared" si="3034"/>
        <v>58154184</v>
      </c>
      <c r="DG314" s="102">
        <f t="shared" si="3034"/>
        <v>49156016</v>
      </c>
      <c r="DH314" s="102">
        <f t="shared" si="3034"/>
        <v>49156016</v>
      </c>
      <c r="DI314" s="102"/>
      <c r="DJ314" s="88"/>
      <c r="DK314" s="57"/>
      <c r="DL314" s="88"/>
      <c r="DM314" s="88"/>
      <c r="DN314" s="88"/>
      <c r="DO314" s="88">
        <v>59100000</v>
      </c>
      <c r="DP314" s="88">
        <v>49199000</v>
      </c>
      <c r="DQ314" s="88">
        <v>49199000</v>
      </c>
      <c r="DR314" s="88"/>
      <c r="DS314" s="88">
        <v>19600000</v>
      </c>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2"/>
      <c r="EU314" s="87"/>
      <c r="EV314" s="87"/>
      <c r="EW314" s="82">
        <f t="shared" ref="EW314:EX316" si="3035">DJ314+DN314+DS314+DX314+EB314+EF314+EJ314+EN314+ES314</f>
        <v>19600000</v>
      </c>
      <c r="EX314" s="90">
        <f t="shared" si="3035"/>
        <v>59100000</v>
      </c>
      <c r="EY314" s="90">
        <f t="shared" ref="EY314:EZ316" si="3036">DL314+DP314+DU314+DZ314+ED314+EH314+EL314+EP314+EU314</f>
        <v>49199000</v>
      </c>
      <c r="EZ314" s="90">
        <f t="shared" si="3036"/>
        <v>49199000</v>
      </c>
      <c r="FA314" s="173"/>
      <c r="FB314" s="87"/>
      <c r="FC314" s="88"/>
      <c r="FD314" s="88"/>
      <c r="FE314" s="88"/>
      <c r="FF314" s="133"/>
      <c r="FG314" s="87"/>
      <c r="FH314" s="87">
        <v>90800000</v>
      </c>
      <c r="FI314" s="87">
        <v>77563388</v>
      </c>
      <c r="FJ314" s="87">
        <v>77563388</v>
      </c>
      <c r="FK314" s="87"/>
      <c r="FL314" s="87">
        <v>20200000</v>
      </c>
      <c r="FM314" s="87"/>
      <c r="FN314" s="87"/>
      <c r="FO314" s="87"/>
      <c r="FP314" s="87"/>
      <c r="FQ314" s="87"/>
      <c r="FR314" s="87"/>
      <c r="FS314" s="87"/>
      <c r="FT314" s="87"/>
      <c r="FU314" s="87"/>
      <c r="FV314" s="87"/>
      <c r="FW314" s="87"/>
      <c r="FX314" s="87"/>
      <c r="FY314" s="87"/>
      <c r="FZ314" s="87"/>
      <c r="GA314" s="87"/>
      <c r="GB314" s="87"/>
      <c r="GC314" s="87"/>
      <c r="GD314" s="87"/>
      <c r="GE314" s="87"/>
      <c r="GF314" s="87"/>
      <c r="GG314" s="87"/>
      <c r="GH314" s="87"/>
      <c r="GI314" s="87"/>
      <c r="GJ314" s="87"/>
      <c r="GK314" s="87"/>
      <c r="GL314" s="87"/>
      <c r="GM314" s="87"/>
      <c r="GN314" s="87"/>
      <c r="GO314" s="87"/>
      <c r="GP314" s="87"/>
      <c r="GQ314" s="87"/>
      <c r="GR314" s="87"/>
      <c r="GS314" s="87"/>
      <c r="GT314" s="87"/>
      <c r="GU314" s="82">
        <f>FB314+FG314+FL314+FQ314+FV314+GA314+GF314+GK314+GP314</f>
        <v>20200000</v>
      </c>
      <c r="GV314" s="82">
        <f t="shared" ref="GV314:GY316" si="3037">GQ314+GL314+GG314+GB314+FW314+FR314+FM314+FH314+FC314</f>
        <v>90800000</v>
      </c>
      <c r="GW314" s="82">
        <f t="shared" si="3037"/>
        <v>77563388</v>
      </c>
      <c r="GX314" s="82">
        <f t="shared" si="3037"/>
        <v>77563388</v>
      </c>
      <c r="GY314" s="792">
        <f t="shared" si="3037"/>
        <v>0</v>
      </c>
      <c r="GZ314" s="792">
        <f t="shared" ref="GZ314:GZ316" si="3038">AC314+BQ314+DJ314+FB314</f>
        <v>0</v>
      </c>
      <c r="HA314" s="792">
        <f t="shared" ref="HA314:HA316" si="3039">AD314+BR314+DK314+FC314</f>
        <v>0</v>
      </c>
      <c r="HB314" s="792">
        <f t="shared" ref="HB314:HB316" si="3040">AE314+BS314+DL314+FD314</f>
        <v>0</v>
      </c>
      <c r="HC314" s="792">
        <f t="shared" ref="HC314:HC316" si="3041">AF314+BT314+DM314+FE314</f>
        <v>0</v>
      </c>
      <c r="HD314" s="792">
        <f t="shared" ref="HD314:HD316" si="3042">FF314</f>
        <v>0</v>
      </c>
      <c r="HE314" s="792">
        <f t="shared" ref="HE314:HE316" si="3043">AG314+BU314+DN314+FG314</f>
        <v>0</v>
      </c>
      <c r="HF314" s="792">
        <f t="shared" ref="HF314:HF316" si="3044">AH314+BV314+DO314+FH314</f>
        <v>208054184</v>
      </c>
      <c r="HG314" s="792">
        <f t="shared" ref="HG314:HG316" si="3045">AI314+BW314+DP314+FI314</f>
        <v>175918404</v>
      </c>
      <c r="HH314" s="792">
        <f t="shared" ref="HH314:HH316" si="3046">AJ314+BX314+DQ314+FJ314</f>
        <v>175918404</v>
      </c>
      <c r="HI314" s="792">
        <f t="shared" ref="HI314:HI316" si="3047">BY314+DR314+FK314</f>
        <v>0</v>
      </c>
      <c r="HJ314" s="792">
        <f t="shared" ref="HJ314:HJ316" si="3048">AK314+BZ314+DS314+FL314</f>
        <v>77395600</v>
      </c>
      <c r="HK314" s="792">
        <f t="shared" ref="HK314:HK316" si="3049">AL314+CA314+DT314+FM314</f>
        <v>18520000</v>
      </c>
      <c r="HL314" s="792">
        <f t="shared" ref="HL314:HL316" si="3050">AM314+CB314+DU314+FN314</f>
        <v>18520000</v>
      </c>
      <c r="HM314" s="792">
        <f t="shared" ref="HM314:HM316" si="3051">AN314+CC314+DV314+FO314</f>
        <v>18520000</v>
      </c>
      <c r="HN314" s="792">
        <f t="shared" ref="HN314:HN316" si="3052">CD314+DW314+FP314</f>
        <v>0</v>
      </c>
      <c r="HO314" s="792">
        <f t="shared" ref="HO314:HO316" si="3053">AO314+CE314+DX314+FQ314</f>
        <v>0</v>
      </c>
      <c r="HP314" s="792">
        <f t="shared" ref="HP314:HP316" si="3054">AP314+CF314+DY314+FR314</f>
        <v>0</v>
      </c>
      <c r="HQ314" s="792">
        <f t="shared" ref="HQ314:HQ316" si="3055">AQ314+CG314+DZ314+FS314</f>
        <v>0</v>
      </c>
      <c r="HR314" s="792">
        <f t="shared" ref="HR314:HR316" si="3056">AR314+CH314+EA314+FT314</f>
        <v>0</v>
      </c>
      <c r="HS314" s="792">
        <f t="shared" ref="HS314:HS316" si="3057">FU314</f>
        <v>0</v>
      </c>
      <c r="HT314" s="792">
        <f t="shared" ref="HT314:HT316" si="3058">AS314+CI314+EB314+FV314</f>
        <v>0</v>
      </c>
      <c r="HU314" s="792">
        <f t="shared" ref="HU314:HU316" si="3059">AT314+CJ314+EC314+FW314</f>
        <v>0</v>
      </c>
      <c r="HV314" s="792">
        <f t="shared" ref="HV314:HV316" si="3060">AU314+CK314+ED314+FX314</f>
        <v>0</v>
      </c>
      <c r="HW314" s="792">
        <f t="shared" ref="HW314:HW316" si="3061">AV314+CL314+EE314+FY314</f>
        <v>0</v>
      </c>
      <c r="HX314" s="792">
        <f t="shared" ref="HX314:HX316" si="3062">FZ314</f>
        <v>0</v>
      </c>
      <c r="HY314" s="792">
        <f t="shared" ref="HY314:HY316" si="3063">AW314+CM314+EF314+GA314</f>
        <v>0</v>
      </c>
      <c r="HZ314" s="792">
        <f t="shared" ref="HZ314:HZ316" si="3064">AX314+CN314+EG314+GB314</f>
        <v>0</v>
      </c>
      <c r="IA314" s="792">
        <f t="shared" ref="IA314:IA316" si="3065">AY314+CO314+EH314+GC314</f>
        <v>0</v>
      </c>
      <c r="IB314" s="792">
        <f t="shared" ref="IB314:IB316" si="3066">AZ314+CP314+EI314+GD314</f>
        <v>0</v>
      </c>
      <c r="IC314" s="792">
        <f t="shared" ref="IC314:IC316" si="3067">GE314</f>
        <v>0</v>
      </c>
      <c r="ID314" s="792">
        <f t="shared" ref="ID314:ID316" si="3068">BA314+CQ314+EJ314+GF314</f>
        <v>0</v>
      </c>
      <c r="IE314" s="792">
        <f t="shared" ref="IE314:IE316" si="3069">BB314+CR314+EK314+GG314</f>
        <v>0</v>
      </c>
      <c r="IF314" s="792">
        <f t="shared" ref="IF314:IF316" si="3070">BC314+CS314+EL314+GH314</f>
        <v>0</v>
      </c>
      <c r="IG314" s="792">
        <f t="shared" ref="IG314:IG316" si="3071">BD314+CT314+EM314+GI314</f>
        <v>0</v>
      </c>
      <c r="IH314" s="792">
        <f t="shared" ref="IH314:IH316" si="3072">CU314+GJ314</f>
        <v>0</v>
      </c>
      <c r="II314" s="792">
        <f t="shared" ref="II314:II316" si="3073">BE314+CV314+EN314+GK314</f>
        <v>0</v>
      </c>
      <c r="IJ314" s="792">
        <f t="shared" ref="IJ314:IJ316" si="3074">BF314+CW314+EO314+GL314</f>
        <v>0</v>
      </c>
      <c r="IK314" s="792">
        <f t="shared" ref="IK314:IK316" si="3075">BG314+CX314+EP314+GM314</f>
        <v>0</v>
      </c>
      <c r="IL314" s="792">
        <f t="shared" ref="IL314:IL316" si="3076">BH314+CY314+EQ314+GM314</f>
        <v>0</v>
      </c>
      <c r="IM314" s="792">
        <f t="shared" ref="IM314:IM316" si="3077">CZ314+ER314+GO314</f>
        <v>0</v>
      </c>
      <c r="IN314" s="792">
        <f t="shared" ref="IN314:IN316" si="3078">BI314+DA314+ES314+GP314</f>
        <v>0</v>
      </c>
      <c r="IO314" s="792"/>
      <c r="IP314" s="792"/>
      <c r="IQ314" s="792"/>
      <c r="IR314" s="792"/>
      <c r="IS314" s="792">
        <f t="shared" ref="IS314:IS316" si="3079">GZ314+HE314+HJ314+HO314+HT314+HY314+ID314+II314+IN314</f>
        <v>77395600</v>
      </c>
      <c r="IT314" s="792">
        <f t="shared" ref="IT314:IT316" si="3080">HA314+HF314+HK314+HP314+HU314+HZ314+IE314+IJ314+IO314</f>
        <v>226574184</v>
      </c>
      <c r="IU314" s="792">
        <f t="shared" ref="IU314:IU316" si="3081">HB314+HG314+HL314+HQ314+HV314+IA314+IF314+IK314+IP314</f>
        <v>194438404</v>
      </c>
      <c r="IV314" s="792">
        <f t="shared" ref="IV314:IV316" si="3082">HC314+HH314+HM314+HR314+HW314+IB314+IG314+IL314+IQ314</f>
        <v>194438404</v>
      </c>
      <c r="IW314" s="793">
        <f t="shared" ref="IW314:IW316" si="3083">HD314+HI314+HN314+HS314+HX314+IC314+IH314+IM314+IR314</f>
        <v>0</v>
      </c>
    </row>
    <row r="315" spans="1:257" ht="56.25" customHeight="1" x14ac:dyDescent="0.2">
      <c r="A315" s="346"/>
      <c r="B315" s="346"/>
      <c r="C315" s="286"/>
      <c r="D315" s="331"/>
      <c r="E315" s="639"/>
      <c r="F315" s="639"/>
      <c r="G315" s="273">
        <v>210</v>
      </c>
      <c r="H315" s="848" t="s">
        <v>728</v>
      </c>
      <c r="I315" s="265" t="s">
        <v>729</v>
      </c>
      <c r="J315" s="270" t="s">
        <v>708</v>
      </c>
      <c r="K315" s="479">
        <v>4</v>
      </c>
      <c r="L315" s="271" t="s">
        <v>58</v>
      </c>
      <c r="M315" s="272">
        <v>1</v>
      </c>
      <c r="N315" s="272">
        <v>1</v>
      </c>
      <c r="O315" s="273">
        <v>1</v>
      </c>
      <c r="P315" s="274">
        <v>1</v>
      </c>
      <c r="Q315" s="272">
        <v>1</v>
      </c>
      <c r="R315" s="275"/>
      <c r="S315" s="274">
        <v>1</v>
      </c>
      <c r="T315" s="272">
        <v>1</v>
      </c>
      <c r="U315" s="272"/>
      <c r="V315" s="277">
        <v>1</v>
      </c>
      <c r="W315" s="272">
        <v>1</v>
      </c>
      <c r="X315" s="271"/>
      <c r="Y315" s="278">
        <v>1</v>
      </c>
      <c r="Z315" s="521">
        <f>BM315/$BM$313</f>
        <v>2.4230769230769229E-2</v>
      </c>
      <c r="AA315" s="272">
        <v>3</v>
      </c>
      <c r="AB315" s="271" t="s">
        <v>455</v>
      </c>
      <c r="AC315" s="46"/>
      <c r="AD315" s="47"/>
      <c r="AE315" s="48"/>
      <c r="AF315" s="48"/>
      <c r="AG315" s="46"/>
      <c r="AH315" s="47"/>
      <c r="AI315" s="47"/>
      <c r="AJ315" s="47"/>
      <c r="AK315" s="47">
        <v>3150000</v>
      </c>
      <c r="AL315" s="47">
        <v>1173201</v>
      </c>
      <c r="AM315" s="47">
        <v>1173201</v>
      </c>
      <c r="AN315" s="47">
        <v>1173201</v>
      </c>
      <c r="AO315" s="46"/>
      <c r="AP315" s="47"/>
      <c r="AQ315" s="47"/>
      <c r="AR315" s="47"/>
      <c r="AS315" s="46"/>
      <c r="AT315" s="47"/>
      <c r="AU315" s="48"/>
      <c r="AV315" s="48"/>
      <c r="AW315" s="46"/>
      <c r="AX315" s="47"/>
      <c r="AY315" s="47"/>
      <c r="AZ315" s="47"/>
      <c r="BA315" s="46"/>
      <c r="BB315" s="47"/>
      <c r="BC315" s="47"/>
      <c r="BD315" s="47"/>
      <c r="BE315" s="46"/>
      <c r="BF315" s="47"/>
      <c r="BG315" s="48"/>
      <c r="BH315" s="48"/>
      <c r="BI315" s="46"/>
      <c r="BJ315" s="47"/>
      <c r="BK315" s="47"/>
      <c r="BL315" s="47"/>
      <c r="BM315" s="40">
        <f>+AC315+AG315+AK315+AO315+AS315+AW315+BA315+BE315+BI315</f>
        <v>3150000</v>
      </c>
      <c r="BN315" s="41">
        <f t="shared" si="3033"/>
        <v>1173201</v>
      </c>
      <c r="BO315" s="41">
        <f t="shared" si="3033"/>
        <v>1173201</v>
      </c>
      <c r="BP315" s="41">
        <f t="shared" si="3033"/>
        <v>1173201</v>
      </c>
      <c r="BQ315" s="87"/>
      <c r="BR315" s="87"/>
      <c r="BS315" s="87"/>
      <c r="BT315" s="87"/>
      <c r="BU315" s="87"/>
      <c r="BV315" s="87">
        <v>89217776</v>
      </c>
      <c r="BW315" s="87">
        <v>69397510</v>
      </c>
      <c r="BX315" s="87">
        <v>69397510</v>
      </c>
      <c r="BY315" s="87"/>
      <c r="BZ315" s="87">
        <v>3244500</v>
      </c>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2">
        <f t="shared" si="3034"/>
        <v>3244500</v>
      </c>
      <c r="DF315" s="102">
        <f t="shared" si="3034"/>
        <v>89217776</v>
      </c>
      <c r="DG315" s="102">
        <f t="shared" si="3034"/>
        <v>69397510</v>
      </c>
      <c r="DH315" s="102">
        <f t="shared" si="3034"/>
        <v>69397510</v>
      </c>
      <c r="DI315" s="102"/>
      <c r="DJ315" s="88"/>
      <c r="DK315" s="57"/>
      <c r="DL315" s="88"/>
      <c r="DM315" s="88"/>
      <c r="DN315" s="88"/>
      <c r="DO315" s="88">
        <v>65618664</v>
      </c>
      <c r="DP315" s="88">
        <v>52405000</v>
      </c>
      <c r="DQ315" s="88">
        <v>52405000</v>
      </c>
      <c r="DR315" s="88"/>
      <c r="DS315" s="88">
        <v>3340000</v>
      </c>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2"/>
      <c r="EU315" s="87"/>
      <c r="EV315" s="87"/>
      <c r="EW315" s="82">
        <f t="shared" si="3035"/>
        <v>3340000</v>
      </c>
      <c r="EX315" s="90">
        <f t="shared" si="3035"/>
        <v>65618664</v>
      </c>
      <c r="EY315" s="90">
        <f t="shared" si="3036"/>
        <v>52405000</v>
      </c>
      <c r="EZ315" s="90">
        <f t="shared" si="3036"/>
        <v>52405000</v>
      </c>
      <c r="FA315" s="173"/>
      <c r="FB315" s="87"/>
      <c r="FC315" s="88"/>
      <c r="FD315" s="88"/>
      <c r="FE315" s="88"/>
      <c r="FF315" s="133"/>
      <c r="FG315" s="87"/>
      <c r="FH315" s="87">
        <v>80771030</v>
      </c>
      <c r="FI315" s="87">
        <v>73538719</v>
      </c>
      <c r="FJ315" s="87">
        <v>73538719</v>
      </c>
      <c r="FK315" s="87"/>
      <c r="FL315" s="87">
        <v>3400000</v>
      </c>
      <c r="FM315" s="87"/>
      <c r="FN315" s="87"/>
      <c r="FO315" s="87"/>
      <c r="FP315" s="87"/>
      <c r="FQ315" s="87"/>
      <c r="FR315" s="87"/>
      <c r="FS315" s="87"/>
      <c r="FT315" s="87"/>
      <c r="FU315" s="87"/>
      <c r="FV315" s="87"/>
      <c r="FW315" s="87"/>
      <c r="FX315" s="87"/>
      <c r="FY315" s="87"/>
      <c r="FZ315" s="87"/>
      <c r="GA315" s="87"/>
      <c r="GB315" s="87"/>
      <c r="GC315" s="87"/>
      <c r="GD315" s="87"/>
      <c r="GE315" s="87"/>
      <c r="GF315" s="87"/>
      <c r="GG315" s="87"/>
      <c r="GH315" s="87"/>
      <c r="GI315" s="87"/>
      <c r="GJ315" s="87"/>
      <c r="GK315" s="87"/>
      <c r="GL315" s="87"/>
      <c r="GM315" s="87"/>
      <c r="GN315" s="87"/>
      <c r="GO315" s="87"/>
      <c r="GP315" s="87"/>
      <c r="GQ315" s="87"/>
      <c r="GR315" s="87"/>
      <c r="GS315" s="87"/>
      <c r="GT315" s="87"/>
      <c r="GU315" s="82">
        <f>FB315+FG315+FL315+FQ315+FV315+GA315+GF315+GK315+GP315</f>
        <v>3400000</v>
      </c>
      <c r="GV315" s="82">
        <f t="shared" si="3037"/>
        <v>80771030</v>
      </c>
      <c r="GW315" s="82">
        <f t="shared" si="3037"/>
        <v>73538719</v>
      </c>
      <c r="GX315" s="82">
        <f t="shared" si="3037"/>
        <v>73538719</v>
      </c>
      <c r="GY315" s="792">
        <f t="shared" si="3037"/>
        <v>0</v>
      </c>
      <c r="GZ315" s="792">
        <f t="shared" si="3038"/>
        <v>0</v>
      </c>
      <c r="HA315" s="792">
        <f t="shared" si="3039"/>
        <v>0</v>
      </c>
      <c r="HB315" s="792">
        <f t="shared" si="3040"/>
        <v>0</v>
      </c>
      <c r="HC315" s="792">
        <f t="shared" si="3041"/>
        <v>0</v>
      </c>
      <c r="HD315" s="792">
        <f t="shared" si="3042"/>
        <v>0</v>
      </c>
      <c r="HE315" s="792">
        <f t="shared" si="3043"/>
        <v>0</v>
      </c>
      <c r="HF315" s="792">
        <f t="shared" si="3044"/>
        <v>235607470</v>
      </c>
      <c r="HG315" s="792">
        <f t="shared" si="3045"/>
        <v>195341229</v>
      </c>
      <c r="HH315" s="792">
        <f t="shared" si="3046"/>
        <v>195341229</v>
      </c>
      <c r="HI315" s="792">
        <f t="shared" si="3047"/>
        <v>0</v>
      </c>
      <c r="HJ315" s="792">
        <f t="shared" si="3048"/>
        <v>13134500</v>
      </c>
      <c r="HK315" s="792">
        <f t="shared" si="3049"/>
        <v>1173201</v>
      </c>
      <c r="HL315" s="792">
        <f t="shared" si="3050"/>
        <v>1173201</v>
      </c>
      <c r="HM315" s="792">
        <f t="shared" si="3051"/>
        <v>1173201</v>
      </c>
      <c r="HN315" s="792">
        <f t="shared" si="3052"/>
        <v>0</v>
      </c>
      <c r="HO315" s="792">
        <f t="shared" si="3053"/>
        <v>0</v>
      </c>
      <c r="HP315" s="792">
        <f t="shared" si="3054"/>
        <v>0</v>
      </c>
      <c r="HQ315" s="792">
        <f t="shared" si="3055"/>
        <v>0</v>
      </c>
      <c r="HR315" s="792">
        <f t="shared" si="3056"/>
        <v>0</v>
      </c>
      <c r="HS315" s="792">
        <f t="shared" si="3057"/>
        <v>0</v>
      </c>
      <c r="HT315" s="792">
        <f t="shared" si="3058"/>
        <v>0</v>
      </c>
      <c r="HU315" s="792">
        <f t="shared" si="3059"/>
        <v>0</v>
      </c>
      <c r="HV315" s="792">
        <f t="shared" si="3060"/>
        <v>0</v>
      </c>
      <c r="HW315" s="792">
        <f t="shared" si="3061"/>
        <v>0</v>
      </c>
      <c r="HX315" s="792">
        <f t="shared" si="3062"/>
        <v>0</v>
      </c>
      <c r="HY315" s="792">
        <f t="shared" si="3063"/>
        <v>0</v>
      </c>
      <c r="HZ315" s="792">
        <f t="shared" si="3064"/>
        <v>0</v>
      </c>
      <c r="IA315" s="792">
        <f t="shared" si="3065"/>
        <v>0</v>
      </c>
      <c r="IB315" s="792">
        <f t="shared" si="3066"/>
        <v>0</v>
      </c>
      <c r="IC315" s="792">
        <f t="shared" si="3067"/>
        <v>0</v>
      </c>
      <c r="ID315" s="792">
        <f t="shared" si="3068"/>
        <v>0</v>
      </c>
      <c r="IE315" s="792">
        <f t="shared" si="3069"/>
        <v>0</v>
      </c>
      <c r="IF315" s="792">
        <f t="shared" si="3070"/>
        <v>0</v>
      </c>
      <c r="IG315" s="792">
        <f t="shared" si="3071"/>
        <v>0</v>
      </c>
      <c r="IH315" s="792">
        <f t="shared" si="3072"/>
        <v>0</v>
      </c>
      <c r="II315" s="792">
        <f t="shared" si="3073"/>
        <v>0</v>
      </c>
      <c r="IJ315" s="792">
        <f t="shared" si="3074"/>
        <v>0</v>
      </c>
      <c r="IK315" s="792">
        <f t="shared" si="3075"/>
        <v>0</v>
      </c>
      <c r="IL315" s="792">
        <f t="shared" si="3076"/>
        <v>0</v>
      </c>
      <c r="IM315" s="792">
        <f t="shared" si="3077"/>
        <v>0</v>
      </c>
      <c r="IN315" s="792">
        <f t="shared" si="3078"/>
        <v>0</v>
      </c>
      <c r="IO315" s="792"/>
      <c r="IP315" s="792"/>
      <c r="IQ315" s="792"/>
      <c r="IR315" s="792"/>
      <c r="IS315" s="792">
        <f t="shared" si="3079"/>
        <v>13134500</v>
      </c>
      <c r="IT315" s="792">
        <f t="shared" si="3080"/>
        <v>236780671</v>
      </c>
      <c r="IU315" s="792">
        <f t="shared" si="3081"/>
        <v>196514430</v>
      </c>
      <c r="IV315" s="792">
        <f t="shared" si="3082"/>
        <v>196514430</v>
      </c>
      <c r="IW315" s="793">
        <f t="shared" si="3083"/>
        <v>0</v>
      </c>
    </row>
    <row r="316" spans="1:257" ht="56.25" customHeight="1" x14ac:dyDescent="0.2">
      <c r="A316" s="346"/>
      <c r="B316" s="346"/>
      <c r="C316" s="284"/>
      <c r="D316" s="293"/>
      <c r="E316" s="415"/>
      <c r="F316" s="415"/>
      <c r="G316" s="800">
        <v>211</v>
      </c>
      <c r="H316" s="848" t="s">
        <v>730</v>
      </c>
      <c r="I316" s="265" t="s">
        <v>731</v>
      </c>
      <c r="J316" s="270" t="s">
        <v>708</v>
      </c>
      <c r="K316" s="479">
        <v>4</v>
      </c>
      <c r="L316" s="322" t="s">
        <v>58</v>
      </c>
      <c r="M316" s="299">
        <v>1</v>
      </c>
      <c r="N316" s="299">
        <v>1</v>
      </c>
      <c r="O316" s="267">
        <v>1</v>
      </c>
      <c r="P316" s="424">
        <v>1</v>
      </c>
      <c r="Q316" s="299">
        <v>1</v>
      </c>
      <c r="R316" s="275"/>
      <c r="S316" s="426">
        <v>1</v>
      </c>
      <c r="T316" s="299">
        <v>1</v>
      </c>
      <c r="U316" s="299"/>
      <c r="V316" s="426">
        <v>1</v>
      </c>
      <c r="W316" s="299">
        <v>1</v>
      </c>
      <c r="X316" s="322"/>
      <c r="Y316" s="763">
        <v>1</v>
      </c>
      <c r="Z316" s="521">
        <f>BM316/$BM$313</f>
        <v>0.8333076923076923</v>
      </c>
      <c r="AA316" s="272">
        <v>3</v>
      </c>
      <c r="AB316" s="271" t="s">
        <v>455</v>
      </c>
      <c r="AC316" s="46"/>
      <c r="AD316" s="47"/>
      <c r="AE316" s="48"/>
      <c r="AF316" s="48"/>
      <c r="AG316" s="46"/>
      <c r="AH316" s="47"/>
      <c r="AI316" s="47"/>
      <c r="AJ316" s="47"/>
      <c r="AK316" s="74">
        <v>108330000</v>
      </c>
      <c r="AL316" s="47">
        <v>83970380</v>
      </c>
      <c r="AM316" s="47">
        <v>62890625</v>
      </c>
      <c r="AN316" s="47">
        <v>62890625</v>
      </c>
      <c r="AO316" s="46"/>
      <c r="AP316" s="47"/>
      <c r="AQ316" s="47"/>
      <c r="AR316" s="47"/>
      <c r="AS316" s="46"/>
      <c r="AT316" s="47"/>
      <c r="AU316" s="48"/>
      <c r="AV316" s="48"/>
      <c r="AW316" s="46"/>
      <c r="AX316" s="47"/>
      <c r="AY316" s="47"/>
      <c r="AZ316" s="47"/>
      <c r="BA316" s="46"/>
      <c r="BB316" s="47"/>
      <c r="BC316" s="47"/>
      <c r="BD316" s="47"/>
      <c r="BE316" s="46"/>
      <c r="BF316" s="47"/>
      <c r="BG316" s="48"/>
      <c r="BH316" s="48"/>
      <c r="BI316" s="46"/>
      <c r="BJ316" s="47"/>
      <c r="BK316" s="47"/>
      <c r="BL316" s="47"/>
      <c r="BM316" s="40">
        <f>+AC316+AG316+AK316+AO316+AS316+AW316+BA316+BE316+BI316</f>
        <v>108330000</v>
      </c>
      <c r="BN316" s="41">
        <f t="shared" si="3033"/>
        <v>83970380</v>
      </c>
      <c r="BO316" s="41">
        <f t="shared" si="3033"/>
        <v>62890625</v>
      </c>
      <c r="BP316" s="41">
        <f t="shared" si="3033"/>
        <v>62890625</v>
      </c>
      <c r="BQ316" s="87"/>
      <c r="BR316" s="87"/>
      <c r="BS316" s="87"/>
      <c r="BT316" s="87"/>
      <c r="BU316" s="87"/>
      <c r="BV316" s="87">
        <v>12800000</v>
      </c>
      <c r="BW316" s="87">
        <v>8746667</v>
      </c>
      <c r="BX316" s="87">
        <v>8746667</v>
      </c>
      <c r="BY316" s="87"/>
      <c r="BZ316" s="87">
        <v>111579900</v>
      </c>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2">
        <f t="shared" si="3034"/>
        <v>111579900</v>
      </c>
      <c r="DF316" s="102">
        <f t="shared" si="3034"/>
        <v>12800000</v>
      </c>
      <c r="DG316" s="102">
        <f t="shared" si="3034"/>
        <v>8746667</v>
      </c>
      <c r="DH316" s="102">
        <f t="shared" si="3034"/>
        <v>8746667</v>
      </c>
      <c r="DI316" s="102"/>
      <c r="DJ316" s="88"/>
      <c r="DK316" s="57"/>
      <c r="DL316" s="88"/>
      <c r="DM316" s="88"/>
      <c r="DN316" s="88"/>
      <c r="DO316" s="88">
        <v>51461261</v>
      </c>
      <c r="DP316" s="88">
        <v>30657960</v>
      </c>
      <c r="DQ316" s="88">
        <v>30657960</v>
      </c>
      <c r="DR316" s="88"/>
      <c r="DS316" s="88">
        <v>114977000</v>
      </c>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2"/>
      <c r="EU316" s="87"/>
      <c r="EV316" s="87"/>
      <c r="EW316" s="82">
        <f t="shared" si="3035"/>
        <v>114977000</v>
      </c>
      <c r="EX316" s="90">
        <f t="shared" si="3035"/>
        <v>51461261</v>
      </c>
      <c r="EY316" s="90">
        <f t="shared" si="3036"/>
        <v>30657960</v>
      </c>
      <c r="EZ316" s="90">
        <f t="shared" si="3036"/>
        <v>30657960</v>
      </c>
      <c r="FA316" s="173"/>
      <c r="FB316" s="87"/>
      <c r="FC316" s="88"/>
      <c r="FD316" s="88"/>
      <c r="FE316" s="88"/>
      <c r="FF316" s="133"/>
      <c r="FG316" s="87"/>
      <c r="FH316" s="87">
        <v>122759629.22</v>
      </c>
      <c r="FI316" s="87">
        <v>108941389</v>
      </c>
      <c r="FJ316" s="87">
        <v>108941389</v>
      </c>
      <c r="FK316" s="87"/>
      <c r="FL316" s="87">
        <v>118454510</v>
      </c>
      <c r="FM316" s="87"/>
      <c r="FN316" s="87"/>
      <c r="FO316" s="87"/>
      <c r="FP316" s="87"/>
      <c r="FQ316" s="87"/>
      <c r="FR316" s="87"/>
      <c r="FS316" s="87"/>
      <c r="FT316" s="87"/>
      <c r="FU316" s="87"/>
      <c r="FV316" s="87"/>
      <c r="FW316" s="87"/>
      <c r="FX316" s="87"/>
      <c r="FY316" s="87"/>
      <c r="FZ316" s="87"/>
      <c r="GA316" s="87"/>
      <c r="GB316" s="87"/>
      <c r="GC316" s="87"/>
      <c r="GD316" s="87"/>
      <c r="GE316" s="87"/>
      <c r="GF316" s="87"/>
      <c r="GG316" s="87"/>
      <c r="GH316" s="87"/>
      <c r="GI316" s="87"/>
      <c r="GJ316" s="87"/>
      <c r="GK316" s="87"/>
      <c r="GL316" s="87"/>
      <c r="GM316" s="87"/>
      <c r="GN316" s="87"/>
      <c r="GO316" s="87"/>
      <c r="GP316" s="87"/>
      <c r="GQ316" s="87"/>
      <c r="GR316" s="87"/>
      <c r="GS316" s="87"/>
      <c r="GT316" s="87"/>
      <c r="GU316" s="82">
        <f>FB316+FG316+FL316+FQ316+FV316+GA316+GF316+GK316+GP316</f>
        <v>118454510</v>
      </c>
      <c r="GV316" s="82">
        <f t="shared" si="3037"/>
        <v>122759629.22</v>
      </c>
      <c r="GW316" s="82">
        <f t="shared" si="3037"/>
        <v>108941389</v>
      </c>
      <c r="GX316" s="82">
        <f t="shared" si="3037"/>
        <v>108941389</v>
      </c>
      <c r="GY316" s="792">
        <f t="shared" si="3037"/>
        <v>0</v>
      </c>
      <c r="GZ316" s="792">
        <f t="shared" si="3038"/>
        <v>0</v>
      </c>
      <c r="HA316" s="792">
        <f t="shared" si="3039"/>
        <v>0</v>
      </c>
      <c r="HB316" s="792">
        <f t="shared" si="3040"/>
        <v>0</v>
      </c>
      <c r="HC316" s="792">
        <f t="shared" si="3041"/>
        <v>0</v>
      </c>
      <c r="HD316" s="792">
        <f t="shared" si="3042"/>
        <v>0</v>
      </c>
      <c r="HE316" s="792">
        <f t="shared" si="3043"/>
        <v>0</v>
      </c>
      <c r="HF316" s="792">
        <f t="shared" si="3044"/>
        <v>187020890.22</v>
      </c>
      <c r="HG316" s="792">
        <f t="shared" si="3045"/>
        <v>148346016</v>
      </c>
      <c r="HH316" s="792">
        <f t="shared" si="3046"/>
        <v>148346016</v>
      </c>
      <c r="HI316" s="792">
        <f t="shared" si="3047"/>
        <v>0</v>
      </c>
      <c r="HJ316" s="792">
        <f t="shared" si="3048"/>
        <v>453341410</v>
      </c>
      <c r="HK316" s="792">
        <f t="shared" si="3049"/>
        <v>83970380</v>
      </c>
      <c r="HL316" s="792">
        <f t="shared" si="3050"/>
        <v>62890625</v>
      </c>
      <c r="HM316" s="792">
        <f t="shared" si="3051"/>
        <v>62890625</v>
      </c>
      <c r="HN316" s="792">
        <f t="shared" si="3052"/>
        <v>0</v>
      </c>
      <c r="HO316" s="792">
        <f t="shared" si="3053"/>
        <v>0</v>
      </c>
      <c r="HP316" s="792">
        <f t="shared" si="3054"/>
        <v>0</v>
      </c>
      <c r="HQ316" s="792">
        <f t="shared" si="3055"/>
        <v>0</v>
      </c>
      <c r="HR316" s="792">
        <f t="shared" si="3056"/>
        <v>0</v>
      </c>
      <c r="HS316" s="792">
        <f t="shared" si="3057"/>
        <v>0</v>
      </c>
      <c r="HT316" s="792">
        <f t="shared" si="3058"/>
        <v>0</v>
      </c>
      <c r="HU316" s="792">
        <f t="shared" si="3059"/>
        <v>0</v>
      </c>
      <c r="HV316" s="792">
        <f t="shared" si="3060"/>
        <v>0</v>
      </c>
      <c r="HW316" s="792">
        <f t="shared" si="3061"/>
        <v>0</v>
      </c>
      <c r="HX316" s="792">
        <f t="shared" si="3062"/>
        <v>0</v>
      </c>
      <c r="HY316" s="792">
        <f t="shared" si="3063"/>
        <v>0</v>
      </c>
      <c r="HZ316" s="792">
        <f t="shared" si="3064"/>
        <v>0</v>
      </c>
      <c r="IA316" s="792">
        <f t="shared" si="3065"/>
        <v>0</v>
      </c>
      <c r="IB316" s="792">
        <f t="shared" si="3066"/>
        <v>0</v>
      </c>
      <c r="IC316" s="792">
        <f t="shared" si="3067"/>
        <v>0</v>
      </c>
      <c r="ID316" s="792">
        <f t="shared" si="3068"/>
        <v>0</v>
      </c>
      <c r="IE316" s="792">
        <f t="shared" si="3069"/>
        <v>0</v>
      </c>
      <c r="IF316" s="792">
        <f t="shared" si="3070"/>
        <v>0</v>
      </c>
      <c r="IG316" s="792">
        <f t="shared" si="3071"/>
        <v>0</v>
      </c>
      <c r="IH316" s="792">
        <f t="shared" si="3072"/>
        <v>0</v>
      </c>
      <c r="II316" s="792">
        <f t="shared" si="3073"/>
        <v>0</v>
      </c>
      <c r="IJ316" s="792">
        <f t="shared" si="3074"/>
        <v>0</v>
      </c>
      <c r="IK316" s="792">
        <f t="shared" si="3075"/>
        <v>0</v>
      </c>
      <c r="IL316" s="792">
        <f t="shared" si="3076"/>
        <v>0</v>
      </c>
      <c r="IM316" s="792">
        <f t="shared" si="3077"/>
        <v>0</v>
      </c>
      <c r="IN316" s="792">
        <f t="shared" si="3078"/>
        <v>0</v>
      </c>
      <c r="IO316" s="792"/>
      <c r="IP316" s="792"/>
      <c r="IQ316" s="792"/>
      <c r="IR316" s="792"/>
      <c r="IS316" s="792">
        <f t="shared" si="3079"/>
        <v>453341410</v>
      </c>
      <c r="IT316" s="792">
        <f t="shared" si="3080"/>
        <v>270991270.22000003</v>
      </c>
      <c r="IU316" s="792">
        <f t="shared" si="3081"/>
        <v>211236641</v>
      </c>
      <c r="IV316" s="792">
        <f t="shared" si="3082"/>
        <v>211236641</v>
      </c>
      <c r="IW316" s="793">
        <f t="shared" si="3083"/>
        <v>0</v>
      </c>
    </row>
    <row r="317" spans="1:257" ht="24.75" customHeight="1" x14ac:dyDescent="0.2">
      <c r="A317" s="346"/>
      <c r="B317" s="346"/>
      <c r="C317" s="252">
        <v>73</v>
      </c>
      <c r="D317" s="253" t="s">
        <v>732</v>
      </c>
      <c r="E317" s="256"/>
      <c r="F317" s="256"/>
      <c r="G317" s="255"/>
      <c r="H317" s="255"/>
      <c r="I317" s="255"/>
      <c r="J317" s="255"/>
      <c r="K317" s="255"/>
      <c r="L317" s="255"/>
      <c r="M317" s="255"/>
      <c r="N317" s="255"/>
      <c r="O317" s="255"/>
      <c r="P317" s="255"/>
      <c r="Q317" s="255"/>
      <c r="R317" s="255"/>
      <c r="S317" s="255"/>
      <c r="T317" s="255"/>
      <c r="U317" s="255"/>
      <c r="V317" s="255"/>
      <c r="W317" s="255"/>
      <c r="X317" s="255"/>
      <c r="Y317" s="312"/>
      <c r="Z317" s="255"/>
      <c r="AA317" s="255"/>
      <c r="AB317" s="255"/>
      <c r="AC317" s="38">
        <f t="shared" ref="AC317:BL317" si="3084">SUM(AC318)</f>
        <v>0</v>
      </c>
      <c r="AD317" s="38">
        <f t="shared" si="3084"/>
        <v>0</v>
      </c>
      <c r="AE317" s="38">
        <f t="shared" si="3084"/>
        <v>0</v>
      </c>
      <c r="AF317" s="38">
        <f t="shared" si="3084"/>
        <v>0</v>
      </c>
      <c r="AG317" s="38">
        <f t="shared" si="3084"/>
        <v>0</v>
      </c>
      <c r="AH317" s="38">
        <f t="shared" si="3084"/>
        <v>71923416</v>
      </c>
      <c r="AI317" s="38">
        <f t="shared" si="3084"/>
        <v>22900000</v>
      </c>
      <c r="AJ317" s="38">
        <f t="shared" si="3084"/>
        <v>22900000</v>
      </c>
      <c r="AK317" s="38">
        <f t="shared" si="3084"/>
        <v>71923416</v>
      </c>
      <c r="AL317" s="38">
        <f t="shared" si="3084"/>
        <v>4200000</v>
      </c>
      <c r="AM317" s="38">
        <f t="shared" si="3084"/>
        <v>3291667</v>
      </c>
      <c r="AN317" s="38">
        <f t="shared" si="3084"/>
        <v>3291667</v>
      </c>
      <c r="AO317" s="38">
        <f t="shared" si="3084"/>
        <v>0</v>
      </c>
      <c r="AP317" s="38">
        <f t="shared" si="3084"/>
        <v>0</v>
      </c>
      <c r="AQ317" s="38">
        <f t="shared" si="3084"/>
        <v>0</v>
      </c>
      <c r="AR317" s="38">
        <f t="shared" si="3084"/>
        <v>0</v>
      </c>
      <c r="AS317" s="38">
        <f t="shared" si="3084"/>
        <v>0</v>
      </c>
      <c r="AT317" s="38">
        <f t="shared" si="3084"/>
        <v>0</v>
      </c>
      <c r="AU317" s="38">
        <f t="shared" si="3084"/>
        <v>0</v>
      </c>
      <c r="AV317" s="38">
        <f t="shared" si="3084"/>
        <v>0</v>
      </c>
      <c r="AW317" s="38">
        <f t="shared" si="3084"/>
        <v>0</v>
      </c>
      <c r="AX317" s="38">
        <f t="shared" si="3084"/>
        <v>0</v>
      </c>
      <c r="AY317" s="38">
        <f t="shared" si="3084"/>
        <v>0</v>
      </c>
      <c r="AZ317" s="38">
        <f t="shared" si="3084"/>
        <v>0</v>
      </c>
      <c r="BA317" s="38">
        <f t="shared" si="3084"/>
        <v>0</v>
      </c>
      <c r="BB317" s="38">
        <f t="shared" si="3084"/>
        <v>0</v>
      </c>
      <c r="BC317" s="38">
        <f t="shared" si="3084"/>
        <v>0</v>
      </c>
      <c r="BD317" s="38">
        <f t="shared" si="3084"/>
        <v>0</v>
      </c>
      <c r="BE317" s="38">
        <f t="shared" si="3084"/>
        <v>0</v>
      </c>
      <c r="BF317" s="38">
        <f t="shared" si="3084"/>
        <v>0</v>
      </c>
      <c r="BG317" s="38">
        <f t="shared" si="3084"/>
        <v>0</v>
      </c>
      <c r="BH317" s="38">
        <f t="shared" si="3084"/>
        <v>0</v>
      </c>
      <c r="BI317" s="38">
        <f t="shared" si="3084"/>
        <v>0</v>
      </c>
      <c r="BJ317" s="38">
        <f t="shared" si="3084"/>
        <v>0</v>
      </c>
      <c r="BK317" s="38">
        <f t="shared" si="3084"/>
        <v>0</v>
      </c>
      <c r="BL317" s="38">
        <f t="shared" si="3084"/>
        <v>0</v>
      </c>
      <c r="BM317" s="38">
        <f t="shared" ref="BM317:DX317" si="3085">SUM(BM318)</f>
        <v>71923416</v>
      </c>
      <c r="BN317" s="38">
        <f t="shared" si="3085"/>
        <v>76123416</v>
      </c>
      <c r="BO317" s="38">
        <f t="shared" si="3085"/>
        <v>26191667</v>
      </c>
      <c r="BP317" s="38">
        <f t="shared" si="3085"/>
        <v>26191667</v>
      </c>
      <c r="BQ317" s="38">
        <f t="shared" si="3085"/>
        <v>0</v>
      </c>
      <c r="BR317" s="38">
        <f t="shared" si="3085"/>
        <v>0</v>
      </c>
      <c r="BS317" s="38">
        <f t="shared" si="3085"/>
        <v>0</v>
      </c>
      <c r="BT317" s="38">
        <f t="shared" si="3085"/>
        <v>0</v>
      </c>
      <c r="BU317" s="38">
        <f t="shared" si="3085"/>
        <v>0</v>
      </c>
      <c r="BV317" s="38">
        <f t="shared" si="3085"/>
        <v>154700000</v>
      </c>
      <c r="BW317" s="38">
        <f t="shared" si="3085"/>
        <v>108209999</v>
      </c>
      <c r="BX317" s="38">
        <f t="shared" si="3085"/>
        <v>108209999</v>
      </c>
      <c r="BY317" s="38">
        <f t="shared" si="3085"/>
        <v>0</v>
      </c>
      <c r="BZ317" s="38">
        <f t="shared" si="3085"/>
        <v>74081118.480000004</v>
      </c>
      <c r="CA317" s="38">
        <f t="shared" si="3085"/>
        <v>0</v>
      </c>
      <c r="CB317" s="38">
        <f t="shared" si="3085"/>
        <v>0</v>
      </c>
      <c r="CC317" s="38">
        <f t="shared" si="3085"/>
        <v>0</v>
      </c>
      <c r="CD317" s="38">
        <f t="shared" si="3085"/>
        <v>0</v>
      </c>
      <c r="CE317" s="38">
        <f t="shared" si="3085"/>
        <v>0</v>
      </c>
      <c r="CF317" s="38">
        <f t="shared" si="3085"/>
        <v>0</v>
      </c>
      <c r="CG317" s="38">
        <f t="shared" si="3085"/>
        <v>0</v>
      </c>
      <c r="CH317" s="38">
        <f t="shared" si="3085"/>
        <v>0</v>
      </c>
      <c r="CI317" s="38">
        <f t="shared" si="3085"/>
        <v>0</v>
      </c>
      <c r="CJ317" s="38">
        <f t="shared" si="3085"/>
        <v>0</v>
      </c>
      <c r="CK317" s="38">
        <f t="shared" si="3085"/>
        <v>0</v>
      </c>
      <c r="CL317" s="38">
        <f t="shared" si="3085"/>
        <v>0</v>
      </c>
      <c r="CM317" s="38">
        <f t="shared" si="3085"/>
        <v>0</v>
      </c>
      <c r="CN317" s="38">
        <f t="shared" si="3085"/>
        <v>0</v>
      </c>
      <c r="CO317" s="38">
        <f t="shared" si="3085"/>
        <v>0</v>
      </c>
      <c r="CP317" s="38">
        <f t="shared" si="3085"/>
        <v>0</v>
      </c>
      <c r="CQ317" s="38">
        <f t="shared" si="3085"/>
        <v>0</v>
      </c>
      <c r="CR317" s="38">
        <f t="shared" si="3085"/>
        <v>0</v>
      </c>
      <c r="CS317" s="38">
        <f t="shared" si="3085"/>
        <v>0</v>
      </c>
      <c r="CT317" s="38">
        <f t="shared" si="3085"/>
        <v>0</v>
      </c>
      <c r="CU317" s="38">
        <f t="shared" si="3085"/>
        <v>0</v>
      </c>
      <c r="CV317" s="38">
        <f t="shared" si="3085"/>
        <v>0</v>
      </c>
      <c r="CW317" s="38">
        <f t="shared" si="3085"/>
        <v>0</v>
      </c>
      <c r="CX317" s="38">
        <f t="shared" si="3085"/>
        <v>0</v>
      </c>
      <c r="CY317" s="38">
        <f t="shared" si="3085"/>
        <v>0</v>
      </c>
      <c r="CZ317" s="38">
        <f t="shared" si="3085"/>
        <v>0</v>
      </c>
      <c r="DA317" s="38">
        <f t="shared" si="3085"/>
        <v>0</v>
      </c>
      <c r="DB317" s="38">
        <f t="shared" si="3085"/>
        <v>0</v>
      </c>
      <c r="DC317" s="38">
        <f t="shared" si="3085"/>
        <v>0</v>
      </c>
      <c r="DD317" s="38">
        <f t="shared" si="3085"/>
        <v>0</v>
      </c>
      <c r="DE317" s="38">
        <f t="shared" si="3085"/>
        <v>74081118.480000004</v>
      </c>
      <c r="DF317" s="38">
        <f t="shared" si="3085"/>
        <v>154700000</v>
      </c>
      <c r="DG317" s="38">
        <f t="shared" si="3085"/>
        <v>108209999</v>
      </c>
      <c r="DH317" s="38">
        <f t="shared" si="3085"/>
        <v>108209999</v>
      </c>
      <c r="DI317" s="38">
        <f t="shared" si="3085"/>
        <v>0</v>
      </c>
      <c r="DJ317" s="38">
        <f t="shared" si="3085"/>
        <v>0</v>
      </c>
      <c r="DK317" s="38">
        <f t="shared" si="3085"/>
        <v>0</v>
      </c>
      <c r="DL317" s="38">
        <f t="shared" si="3085"/>
        <v>0</v>
      </c>
      <c r="DM317" s="38">
        <f t="shared" si="3085"/>
        <v>0</v>
      </c>
      <c r="DN317" s="38">
        <f t="shared" si="3085"/>
        <v>0</v>
      </c>
      <c r="DO317" s="38">
        <f t="shared" si="3085"/>
        <v>83500000</v>
      </c>
      <c r="DP317" s="38">
        <f t="shared" si="3085"/>
        <v>67396667</v>
      </c>
      <c r="DQ317" s="38">
        <f t="shared" si="3085"/>
        <v>67396667</v>
      </c>
      <c r="DR317" s="38">
        <f t="shared" si="3085"/>
        <v>0</v>
      </c>
      <c r="DS317" s="38">
        <f t="shared" si="3085"/>
        <v>76303552.034400001</v>
      </c>
      <c r="DT317" s="38">
        <f t="shared" si="3085"/>
        <v>0</v>
      </c>
      <c r="DU317" s="38">
        <f t="shared" si="3085"/>
        <v>0</v>
      </c>
      <c r="DV317" s="38">
        <f t="shared" si="3085"/>
        <v>0</v>
      </c>
      <c r="DW317" s="38">
        <f t="shared" si="3085"/>
        <v>0</v>
      </c>
      <c r="DX317" s="38">
        <f t="shared" si="3085"/>
        <v>0</v>
      </c>
      <c r="DY317" s="38">
        <f t="shared" ref="DY317:EW317" si="3086">SUM(DY318)</f>
        <v>0</v>
      </c>
      <c r="DZ317" s="38">
        <f t="shared" si="3086"/>
        <v>0</v>
      </c>
      <c r="EA317" s="38">
        <f t="shared" si="3086"/>
        <v>0</v>
      </c>
      <c r="EB317" s="38">
        <f t="shared" si="3086"/>
        <v>0</v>
      </c>
      <c r="EC317" s="38">
        <f t="shared" si="3086"/>
        <v>0</v>
      </c>
      <c r="ED317" s="38">
        <f t="shared" si="3086"/>
        <v>0</v>
      </c>
      <c r="EE317" s="38">
        <f t="shared" si="3086"/>
        <v>0</v>
      </c>
      <c r="EF317" s="38">
        <f t="shared" si="3086"/>
        <v>0</v>
      </c>
      <c r="EG317" s="38">
        <f t="shared" si="3086"/>
        <v>0</v>
      </c>
      <c r="EH317" s="38">
        <f t="shared" si="3086"/>
        <v>0</v>
      </c>
      <c r="EI317" s="38">
        <f t="shared" si="3086"/>
        <v>0</v>
      </c>
      <c r="EJ317" s="38">
        <f t="shared" si="3086"/>
        <v>0</v>
      </c>
      <c r="EK317" s="38">
        <f t="shared" si="3086"/>
        <v>0</v>
      </c>
      <c r="EL317" s="38">
        <f t="shared" si="3086"/>
        <v>0</v>
      </c>
      <c r="EM317" s="38">
        <f t="shared" si="3086"/>
        <v>0</v>
      </c>
      <c r="EN317" s="38">
        <f t="shared" si="3086"/>
        <v>0</v>
      </c>
      <c r="EO317" s="38">
        <f t="shared" si="3086"/>
        <v>0</v>
      </c>
      <c r="EP317" s="38">
        <f t="shared" si="3086"/>
        <v>0</v>
      </c>
      <c r="EQ317" s="38">
        <f t="shared" si="3086"/>
        <v>0</v>
      </c>
      <c r="ER317" s="38">
        <f t="shared" si="3086"/>
        <v>0</v>
      </c>
      <c r="ES317" s="38">
        <f t="shared" si="3086"/>
        <v>0</v>
      </c>
      <c r="ET317" s="38">
        <f t="shared" si="3086"/>
        <v>0</v>
      </c>
      <c r="EU317" s="38">
        <f t="shared" si="3086"/>
        <v>0</v>
      </c>
      <c r="EV317" s="38">
        <f t="shared" si="3086"/>
        <v>0</v>
      </c>
      <c r="EW317" s="38">
        <f t="shared" si="3086"/>
        <v>76303552.034400001</v>
      </c>
      <c r="EX317" s="38">
        <f t="shared" ref="EX317:IW317" si="3087">SUM(EX318)</f>
        <v>83500000</v>
      </c>
      <c r="EY317" s="38">
        <f t="shared" si="3087"/>
        <v>67396667</v>
      </c>
      <c r="EZ317" s="38">
        <f t="shared" si="3087"/>
        <v>67396667</v>
      </c>
      <c r="FA317" s="38">
        <f t="shared" si="3087"/>
        <v>0</v>
      </c>
      <c r="FB317" s="38">
        <f t="shared" si="3087"/>
        <v>0</v>
      </c>
      <c r="FC317" s="38">
        <f t="shared" si="3087"/>
        <v>0</v>
      </c>
      <c r="FD317" s="38">
        <f t="shared" si="3087"/>
        <v>0</v>
      </c>
      <c r="FE317" s="38">
        <f t="shared" si="3087"/>
        <v>0</v>
      </c>
      <c r="FF317" s="38">
        <f t="shared" si="3087"/>
        <v>0</v>
      </c>
      <c r="FG317" s="38">
        <f t="shared" si="3087"/>
        <v>0</v>
      </c>
      <c r="FH317" s="38">
        <f t="shared" si="3087"/>
        <v>168999321.65000001</v>
      </c>
      <c r="FI317" s="38">
        <f t="shared" si="3087"/>
        <v>132222721</v>
      </c>
      <c r="FJ317" s="38">
        <f t="shared" si="3087"/>
        <v>132222721</v>
      </c>
      <c r="FK317" s="38">
        <f t="shared" si="3087"/>
        <v>0</v>
      </c>
      <c r="FL317" s="38">
        <f t="shared" si="3087"/>
        <v>78592658.595431998</v>
      </c>
      <c r="FM317" s="38">
        <f t="shared" si="3087"/>
        <v>0</v>
      </c>
      <c r="FN317" s="38">
        <f t="shared" si="3087"/>
        <v>0</v>
      </c>
      <c r="FO317" s="38">
        <f t="shared" si="3087"/>
        <v>0</v>
      </c>
      <c r="FP317" s="38">
        <f t="shared" si="3087"/>
        <v>0</v>
      </c>
      <c r="FQ317" s="38">
        <f t="shared" si="3087"/>
        <v>0</v>
      </c>
      <c r="FR317" s="38">
        <f t="shared" si="3087"/>
        <v>0</v>
      </c>
      <c r="FS317" s="38">
        <f t="shared" si="3087"/>
        <v>0</v>
      </c>
      <c r="FT317" s="38">
        <f t="shared" si="3087"/>
        <v>0</v>
      </c>
      <c r="FU317" s="38">
        <f t="shared" si="3087"/>
        <v>0</v>
      </c>
      <c r="FV317" s="38">
        <f t="shared" si="3087"/>
        <v>0</v>
      </c>
      <c r="FW317" s="38">
        <f t="shared" si="3087"/>
        <v>0</v>
      </c>
      <c r="FX317" s="38">
        <f t="shared" si="3087"/>
        <v>0</v>
      </c>
      <c r="FY317" s="38">
        <f t="shared" si="3087"/>
        <v>0</v>
      </c>
      <c r="FZ317" s="38">
        <f t="shared" si="3087"/>
        <v>0</v>
      </c>
      <c r="GA317" s="38">
        <f t="shared" si="3087"/>
        <v>0</v>
      </c>
      <c r="GB317" s="38">
        <f t="shared" si="3087"/>
        <v>0</v>
      </c>
      <c r="GC317" s="38">
        <f t="shared" si="3087"/>
        <v>0</v>
      </c>
      <c r="GD317" s="38">
        <f t="shared" si="3087"/>
        <v>0</v>
      </c>
      <c r="GE317" s="38">
        <f t="shared" si="3087"/>
        <v>0</v>
      </c>
      <c r="GF317" s="38">
        <f t="shared" si="3087"/>
        <v>0</v>
      </c>
      <c r="GG317" s="38">
        <f t="shared" si="3087"/>
        <v>0</v>
      </c>
      <c r="GH317" s="38">
        <f t="shared" si="3087"/>
        <v>0</v>
      </c>
      <c r="GI317" s="38">
        <f t="shared" si="3087"/>
        <v>0</v>
      </c>
      <c r="GJ317" s="38">
        <f t="shared" si="3087"/>
        <v>0</v>
      </c>
      <c r="GK317" s="38">
        <f t="shared" si="3087"/>
        <v>0</v>
      </c>
      <c r="GL317" s="38">
        <f t="shared" si="3087"/>
        <v>0</v>
      </c>
      <c r="GM317" s="38">
        <f t="shared" si="3087"/>
        <v>0</v>
      </c>
      <c r="GN317" s="38">
        <f t="shared" si="3087"/>
        <v>0</v>
      </c>
      <c r="GO317" s="38">
        <f t="shared" si="3087"/>
        <v>0</v>
      </c>
      <c r="GP317" s="38">
        <f t="shared" si="3087"/>
        <v>0</v>
      </c>
      <c r="GQ317" s="38">
        <f t="shared" si="3087"/>
        <v>0</v>
      </c>
      <c r="GR317" s="38">
        <f t="shared" si="3087"/>
        <v>0</v>
      </c>
      <c r="GS317" s="38">
        <f t="shared" si="3087"/>
        <v>0</v>
      </c>
      <c r="GT317" s="38">
        <f t="shared" si="3087"/>
        <v>0</v>
      </c>
      <c r="GU317" s="38">
        <f t="shared" si="3087"/>
        <v>78592658.595431998</v>
      </c>
      <c r="GV317" s="38">
        <f t="shared" si="3087"/>
        <v>168999321.65000001</v>
      </c>
      <c r="GW317" s="38">
        <f t="shared" si="3087"/>
        <v>132222721</v>
      </c>
      <c r="GX317" s="38">
        <f t="shared" si="3087"/>
        <v>132222721</v>
      </c>
      <c r="GY317" s="724">
        <f t="shared" si="3087"/>
        <v>0</v>
      </c>
      <c r="GZ317" s="38">
        <f t="shared" si="3087"/>
        <v>0</v>
      </c>
      <c r="HA317" s="38">
        <f t="shared" si="3087"/>
        <v>0</v>
      </c>
      <c r="HB317" s="38">
        <f t="shared" si="3087"/>
        <v>0</v>
      </c>
      <c r="HC317" s="38">
        <f t="shared" si="3087"/>
        <v>0</v>
      </c>
      <c r="HD317" s="38">
        <f t="shared" si="3087"/>
        <v>0</v>
      </c>
      <c r="HE317" s="38">
        <f t="shared" si="3087"/>
        <v>0</v>
      </c>
      <c r="HF317" s="38">
        <f t="shared" si="3087"/>
        <v>479122737.64999998</v>
      </c>
      <c r="HG317" s="38">
        <f t="shared" si="3087"/>
        <v>330729387</v>
      </c>
      <c r="HH317" s="38">
        <f t="shared" si="3087"/>
        <v>330729387</v>
      </c>
      <c r="HI317" s="38">
        <f t="shared" si="3087"/>
        <v>0</v>
      </c>
      <c r="HJ317" s="38">
        <f t="shared" si="3087"/>
        <v>300900745.10983199</v>
      </c>
      <c r="HK317" s="38">
        <f t="shared" si="3087"/>
        <v>4200000</v>
      </c>
      <c r="HL317" s="38">
        <f t="shared" si="3087"/>
        <v>3291667</v>
      </c>
      <c r="HM317" s="38">
        <f t="shared" si="3087"/>
        <v>3291667</v>
      </c>
      <c r="HN317" s="38">
        <f t="shared" si="3087"/>
        <v>0</v>
      </c>
      <c r="HO317" s="38">
        <f t="shared" si="3087"/>
        <v>0</v>
      </c>
      <c r="HP317" s="38">
        <f t="shared" si="3087"/>
        <v>0</v>
      </c>
      <c r="HQ317" s="38">
        <f t="shared" si="3087"/>
        <v>0</v>
      </c>
      <c r="HR317" s="38">
        <f t="shared" si="3087"/>
        <v>0</v>
      </c>
      <c r="HS317" s="38">
        <f t="shared" si="3087"/>
        <v>0</v>
      </c>
      <c r="HT317" s="38">
        <f t="shared" si="3087"/>
        <v>0</v>
      </c>
      <c r="HU317" s="38">
        <f t="shared" si="3087"/>
        <v>0</v>
      </c>
      <c r="HV317" s="38">
        <f t="shared" si="3087"/>
        <v>0</v>
      </c>
      <c r="HW317" s="38">
        <f t="shared" si="3087"/>
        <v>0</v>
      </c>
      <c r="HX317" s="38">
        <f t="shared" si="3087"/>
        <v>0</v>
      </c>
      <c r="HY317" s="38">
        <f t="shared" si="3087"/>
        <v>0</v>
      </c>
      <c r="HZ317" s="38">
        <f t="shared" si="3087"/>
        <v>0</v>
      </c>
      <c r="IA317" s="38">
        <f t="shared" si="3087"/>
        <v>0</v>
      </c>
      <c r="IB317" s="38">
        <f t="shared" si="3087"/>
        <v>0</v>
      </c>
      <c r="IC317" s="38">
        <f t="shared" si="3087"/>
        <v>0</v>
      </c>
      <c r="ID317" s="38">
        <f t="shared" si="3087"/>
        <v>0</v>
      </c>
      <c r="IE317" s="38">
        <f t="shared" si="3087"/>
        <v>0</v>
      </c>
      <c r="IF317" s="38">
        <f t="shared" si="3087"/>
        <v>0</v>
      </c>
      <c r="IG317" s="38">
        <f t="shared" si="3087"/>
        <v>0</v>
      </c>
      <c r="IH317" s="38">
        <f t="shared" si="3087"/>
        <v>0</v>
      </c>
      <c r="II317" s="38">
        <f t="shared" si="3087"/>
        <v>0</v>
      </c>
      <c r="IJ317" s="38">
        <f t="shared" si="3087"/>
        <v>0</v>
      </c>
      <c r="IK317" s="38">
        <f t="shared" si="3087"/>
        <v>0</v>
      </c>
      <c r="IL317" s="38">
        <f t="shared" si="3087"/>
        <v>0</v>
      </c>
      <c r="IM317" s="38">
        <f t="shared" si="3087"/>
        <v>0</v>
      </c>
      <c r="IN317" s="38">
        <f t="shared" si="3087"/>
        <v>0</v>
      </c>
      <c r="IO317" s="38">
        <f t="shared" si="3087"/>
        <v>0</v>
      </c>
      <c r="IP317" s="38">
        <f t="shared" si="3087"/>
        <v>0</v>
      </c>
      <c r="IQ317" s="38">
        <f t="shared" si="3087"/>
        <v>0</v>
      </c>
      <c r="IR317" s="38">
        <f t="shared" si="3087"/>
        <v>0</v>
      </c>
      <c r="IS317" s="38">
        <f t="shared" si="3087"/>
        <v>300900745.10983199</v>
      </c>
      <c r="IT317" s="38">
        <f t="shared" si="3087"/>
        <v>483322737.64999998</v>
      </c>
      <c r="IU317" s="38">
        <f t="shared" si="3087"/>
        <v>334021054</v>
      </c>
      <c r="IV317" s="38">
        <f t="shared" si="3087"/>
        <v>334021054</v>
      </c>
      <c r="IW317" s="38">
        <f t="shared" si="3087"/>
        <v>0</v>
      </c>
    </row>
    <row r="318" spans="1:257" ht="75" customHeight="1" x14ac:dyDescent="0.2">
      <c r="A318" s="346"/>
      <c r="B318" s="401"/>
      <c r="C318" s="299">
        <v>36</v>
      </c>
      <c r="D318" s="287" t="s">
        <v>705</v>
      </c>
      <c r="E318" s="599">
        <v>0.4</v>
      </c>
      <c r="F318" s="599">
        <v>0.6</v>
      </c>
      <c r="G318" s="273">
        <v>212</v>
      </c>
      <c r="H318" s="848" t="s">
        <v>733</v>
      </c>
      <c r="I318" s="282" t="s">
        <v>734</v>
      </c>
      <c r="J318" s="270" t="s">
        <v>708</v>
      </c>
      <c r="K318" s="479">
        <v>4</v>
      </c>
      <c r="L318" s="322" t="s">
        <v>58</v>
      </c>
      <c r="M318" s="299">
        <v>1</v>
      </c>
      <c r="N318" s="299">
        <v>1</v>
      </c>
      <c r="O318" s="267">
        <v>1</v>
      </c>
      <c r="P318" s="424">
        <v>1</v>
      </c>
      <c r="Q318" s="299">
        <v>1</v>
      </c>
      <c r="R318" s="275"/>
      <c r="S318" s="426">
        <v>1</v>
      </c>
      <c r="T318" s="299">
        <v>1</v>
      </c>
      <c r="U318" s="299"/>
      <c r="V318" s="426">
        <v>1</v>
      </c>
      <c r="W318" s="299">
        <v>1</v>
      </c>
      <c r="X318" s="322"/>
      <c r="Y318" s="756">
        <v>1</v>
      </c>
      <c r="Z318" s="521">
        <v>1</v>
      </c>
      <c r="AA318" s="272">
        <v>3</v>
      </c>
      <c r="AB318" s="271" t="s">
        <v>455</v>
      </c>
      <c r="AC318" s="46"/>
      <c r="AD318" s="47"/>
      <c r="AE318" s="48"/>
      <c r="AF318" s="48"/>
      <c r="AG318" s="46"/>
      <c r="AH318" s="42">
        <v>71923416</v>
      </c>
      <c r="AI318" s="47">
        <v>22900000</v>
      </c>
      <c r="AJ318" s="47">
        <v>22900000</v>
      </c>
      <c r="AK318" s="46">
        <v>71923416</v>
      </c>
      <c r="AL318" s="47">
        <v>4200000</v>
      </c>
      <c r="AM318" s="47">
        <v>3291667</v>
      </c>
      <c r="AN318" s="47">
        <v>3291667</v>
      </c>
      <c r="AO318" s="46"/>
      <c r="AP318" s="47"/>
      <c r="AQ318" s="47"/>
      <c r="AR318" s="47"/>
      <c r="AS318" s="46"/>
      <c r="AT318" s="47"/>
      <c r="AU318" s="48"/>
      <c r="AV318" s="48"/>
      <c r="AW318" s="46"/>
      <c r="AX318" s="47"/>
      <c r="AY318" s="47"/>
      <c r="AZ318" s="47"/>
      <c r="BA318" s="46"/>
      <c r="BB318" s="47"/>
      <c r="BC318" s="47"/>
      <c r="BD318" s="47"/>
      <c r="BE318" s="46"/>
      <c r="BF318" s="47"/>
      <c r="BG318" s="48"/>
      <c r="BH318" s="48"/>
      <c r="BI318" s="46"/>
      <c r="BJ318" s="47"/>
      <c r="BK318" s="47"/>
      <c r="BL318" s="47"/>
      <c r="BM318" s="40">
        <f>+AC318+AG318+AK318+AO318+AS318+AW318+BA318+BE318+BI318</f>
        <v>71923416</v>
      </c>
      <c r="BN318" s="41">
        <f>AD318+AH318+AL318+AP318+AT318+AX318+BB318+BF318+BJ318</f>
        <v>76123416</v>
      </c>
      <c r="BO318" s="41">
        <f>AE318+AI318+AM318+AQ318+AU318+AY318+BC318+BG318+BK318</f>
        <v>26191667</v>
      </c>
      <c r="BP318" s="41">
        <f>AF318+AJ318+AN318+AR318+AV318+AZ318+BD318+BH318+BL318</f>
        <v>26191667</v>
      </c>
      <c r="BQ318" s="87"/>
      <c r="BR318" s="87"/>
      <c r="BS318" s="87"/>
      <c r="BT318" s="87"/>
      <c r="BU318" s="87"/>
      <c r="BV318" s="87">
        <v>154700000</v>
      </c>
      <c r="BW318" s="87">
        <v>108209999</v>
      </c>
      <c r="BX318" s="87">
        <v>108209999</v>
      </c>
      <c r="BY318" s="87"/>
      <c r="BZ318" s="87">
        <v>74081118.480000004</v>
      </c>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2">
        <f>BQ318+BU318+BZ318+CE318+CI318+CM318+CQ318+CV318+DA318</f>
        <v>74081118.480000004</v>
      </c>
      <c r="DF318" s="102">
        <f>BR318+BV318+CA318+CF318+CJ318+CN318+CR318+CW318+DB318</f>
        <v>154700000</v>
      </c>
      <c r="DG318" s="102">
        <f>BS318+BW318+CB318+CG318+CK318+CO318+CS318+CX318+DC318</f>
        <v>108209999</v>
      </c>
      <c r="DH318" s="102">
        <f>BT318+BX318+CC318+CH318+CL318+CP318+CT318+CY318+DD318</f>
        <v>108209999</v>
      </c>
      <c r="DI318" s="102"/>
      <c r="DJ318" s="88"/>
      <c r="DK318" s="57"/>
      <c r="DL318" s="88"/>
      <c r="DM318" s="88"/>
      <c r="DN318" s="88"/>
      <c r="DO318" s="88">
        <v>83500000</v>
      </c>
      <c r="DP318" s="88">
        <v>67396667</v>
      </c>
      <c r="DQ318" s="88">
        <v>67396667</v>
      </c>
      <c r="DR318" s="88"/>
      <c r="DS318" s="88">
        <v>76303552.034400001</v>
      </c>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2"/>
      <c r="EU318" s="87"/>
      <c r="EV318" s="87"/>
      <c r="EW318" s="82">
        <f>DJ318+DN318+DS318+DX318+EB318+EF318+EJ318+EN318+ES318</f>
        <v>76303552.034400001</v>
      </c>
      <c r="EX318" s="90">
        <f>DK318+DO318+DT318+DY318+EC318+EG318+EK318+EO318+ET318</f>
        <v>83500000</v>
      </c>
      <c r="EY318" s="90">
        <f>DL318+DP318+DU318+DZ318+ED318+EH318+EL318+EP318+EU318</f>
        <v>67396667</v>
      </c>
      <c r="EZ318" s="90">
        <f>DM318+DQ318+DV318+EA318+EE318+EI318+EM318+EQ318+EV318</f>
        <v>67396667</v>
      </c>
      <c r="FA318" s="173"/>
      <c r="FB318" s="87"/>
      <c r="FC318" s="88"/>
      <c r="FD318" s="88"/>
      <c r="FE318" s="88"/>
      <c r="FF318" s="133"/>
      <c r="FG318" s="87"/>
      <c r="FH318" s="87">
        <v>168999321.65000001</v>
      </c>
      <c r="FI318" s="87">
        <v>132222721</v>
      </c>
      <c r="FJ318" s="87">
        <v>132222721</v>
      </c>
      <c r="FK318" s="87"/>
      <c r="FL318" s="87">
        <v>78592658.595431998</v>
      </c>
      <c r="FM318" s="87"/>
      <c r="FN318" s="87"/>
      <c r="FO318" s="87"/>
      <c r="FP318" s="87"/>
      <c r="FQ318" s="87"/>
      <c r="FR318" s="87"/>
      <c r="FS318" s="87"/>
      <c r="FT318" s="87"/>
      <c r="FU318" s="87"/>
      <c r="FV318" s="87"/>
      <c r="FW318" s="87"/>
      <c r="FX318" s="87"/>
      <c r="FY318" s="87"/>
      <c r="FZ318" s="87"/>
      <c r="GA318" s="87"/>
      <c r="GB318" s="87"/>
      <c r="GC318" s="87"/>
      <c r="GD318" s="87"/>
      <c r="GE318" s="87"/>
      <c r="GF318" s="87"/>
      <c r="GG318" s="87"/>
      <c r="GH318" s="87"/>
      <c r="GI318" s="87"/>
      <c r="GJ318" s="87"/>
      <c r="GK318" s="87"/>
      <c r="GL318" s="87"/>
      <c r="GM318" s="87"/>
      <c r="GN318" s="87"/>
      <c r="GO318" s="87"/>
      <c r="GP318" s="87"/>
      <c r="GQ318" s="87"/>
      <c r="GR318" s="87"/>
      <c r="GS318" s="87"/>
      <c r="GT318" s="87"/>
      <c r="GU318" s="82">
        <f>FB318+FG318+FL318+FQ318+FV318+GA318+GF318+GK318+GP318</f>
        <v>78592658.595431998</v>
      </c>
      <c r="GV318" s="82">
        <f>GQ318+GL318+GG318+GB318+FW318+FR318+FM318+FH318+FC318</f>
        <v>168999321.65000001</v>
      </c>
      <c r="GW318" s="82">
        <f>GR318+GM318+GH318+GC318+FX318+FS318+FN318+FI318+FD318</f>
        <v>132222721</v>
      </c>
      <c r="GX318" s="82">
        <f>GS318+GN318+GI318+GD318+FY318+FT318+FO318+FJ318+FE318</f>
        <v>132222721</v>
      </c>
      <c r="GY318" s="792">
        <f>GT318+GO318+GJ318+GE318+FZ318+FU318+FP318+FK318+FF318</f>
        <v>0</v>
      </c>
      <c r="GZ318" s="792">
        <f>AC318+BQ318+DJ318+FB318</f>
        <v>0</v>
      </c>
      <c r="HA318" s="792">
        <f>AD318+BR318+DK318+FC318</f>
        <v>0</v>
      </c>
      <c r="HB318" s="792">
        <f>AE318+BS318+DL318+FD318</f>
        <v>0</v>
      </c>
      <c r="HC318" s="792">
        <f>AF318+BT318+DM318+FE318</f>
        <v>0</v>
      </c>
      <c r="HD318" s="792">
        <f>FF318</f>
        <v>0</v>
      </c>
      <c r="HE318" s="792">
        <f>AG318+BU318+DN318+FG318</f>
        <v>0</v>
      </c>
      <c r="HF318" s="792">
        <f>AH318+BV318+DO318+FH318</f>
        <v>479122737.64999998</v>
      </c>
      <c r="HG318" s="792">
        <f>AI318+BW318+DP318+FI318</f>
        <v>330729387</v>
      </c>
      <c r="HH318" s="792">
        <f>AJ318+BX318+DQ318+FJ318</f>
        <v>330729387</v>
      </c>
      <c r="HI318" s="792">
        <f>BY318+DR318+FK318</f>
        <v>0</v>
      </c>
      <c r="HJ318" s="792">
        <f>AK318+BZ318+DS318+FL318</f>
        <v>300900745.10983199</v>
      </c>
      <c r="HK318" s="792">
        <f>AL318+CA318+DT318+FM318</f>
        <v>4200000</v>
      </c>
      <c r="HL318" s="792">
        <f>AM318+CB318+DU318+FN318</f>
        <v>3291667</v>
      </c>
      <c r="HM318" s="792">
        <f>AN318+CC318+DV318+FO318</f>
        <v>3291667</v>
      </c>
      <c r="HN318" s="792">
        <f>CD318+DW318+FP318</f>
        <v>0</v>
      </c>
      <c r="HO318" s="792">
        <f>AO318+CE318+DX318+FQ318</f>
        <v>0</v>
      </c>
      <c r="HP318" s="792">
        <f>AP318+CF318+DY318+FR318</f>
        <v>0</v>
      </c>
      <c r="HQ318" s="792">
        <f>AQ318+CG318+DZ318+FS318</f>
        <v>0</v>
      </c>
      <c r="HR318" s="792">
        <f>AR318+CH318+EA318+FT318</f>
        <v>0</v>
      </c>
      <c r="HS318" s="792">
        <f>FU318</f>
        <v>0</v>
      </c>
      <c r="HT318" s="792">
        <f>AS318+CI318+EB318+FV318</f>
        <v>0</v>
      </c>
      <c r="HU318" s="792">
        <f>AT318+CJ318+EC318+FW318</f>
        <v>0</v>
      </c>
      <c r="HV318" s="792">
        <f>AU318+CK318+ED318+FX318</f>
        <v>0</v>
      </c>
      <c r="HW318" s="792">
        <f>AV318+CL318+EE318+FY318</f>
        <v>0</v>
      </c>
      <c r="HX318" s="792">
        <f>FZ318</f>
        <v>0</v>
      </c>
      <c r="HY318" s="792">
        <f>AW318+CM318+EF318+GA318</f>
        <v>0</v>
      </c>
      <c r="HZ318" s="792">
        <f>AX318+CN318+EG318+GB318</f>
        <v>0</v>
      </c>
      <c r="IA318" s="792">
        <f>AY318+CO318+EH318+GC318</f>
        <v>0</v>
      </c>
      <c r="IB318" s="792">
        <f>AZ318+CP318+EI318+GD318</f>
        <v>0</v>
      </c>
      <c r="IC318" s="792">
        <f>GE318</f>
        <v>0</v>
      </c>
      <c r="ID318" s="792">
        <f>BA318+CQ318+EJ318+GF318</f>
        <v>0</v>
      </c>
      <c r="IE318" s="792">
        <f>BB318+CR318+EK318+GG318</f>
        <v>0</v>
      </c>
      <c r="IF318" s="792">
        <f>BC318+CS318+EL318+GH318</f>
        <v>0</v>
      </c>
      <c r="IG318" s="792">
        <f>BD318+CT318+EM318+GI318</f>
        <v>0</v>
      </c>
      <c r="IH318" s="792">
        <f>CU318+GJ318</f>
        <v>0</v>
      </c>
      <c r="II318" s="792">
        <f>BE318+CV318+EN318+GK318</f>
        <v>0</v>
      </c>
      <c r="IJ318" s="792">
        <f>BF318+CW318+EO318+GL318</f>
        <v>0</v>
      </c>
      <c r="IK318" s="792">
        <f>BG318+CX318+EP318+GM318</f>
        <v>0</v>
      </c>
      <c r="IL318" s="792">
        <f>BH318+CY318+EQ318+GM318</f>
        <v>0</v>
      </c>
      <c r="IM318" s="792">
        <f>CZ318+ER318+GO318</f>
        <v>0</v>
      </c>
      <c r="IN318" s="792">
        <f>BI318+DA318+ES318+GP318</f>
        <v>0</v>
      </c>
      <c r="IO318" s="792"/>
      <c r="IP318" s="792"/>
      <c r="IQ318" s="792"/>
      <c r="IR318" s="792"/>
      <c r="IS318" s="792">
        <f>GZ318+HE318+HJ318+HO318+HT318+HY318+ID318+II318+IN318</f>
        <v>300900745.10983199</v>
      </c>
      <c r="IT318" s="792">
        <f>HA318+HF318+HK318+HP318+HU318+HZ318+IE318+IJ318+IO318</f>
        <v>483322737.64999998</v>
      </c>
      <c r="IU318" s="792">
        <f>HB318+HG318+HL318+HQ318+HV318+IA318+IF318+IK318+IP318</f>
        <v>334021054</v>
      </c>
      <c r="IV318" s="792">
        <f>HC318+HH318+HM318+HR318+HW318+IB318+IG318+IL318+IQ318</f>
        <v>334021054</v>
      </c>
      <c r="IW318" s="793">
        <f>HD318+HI318+HN318+HS318+HX318+IC318+IH318+IM318+IR318</f>
        <v>0</v>
      </c>
    </row>
    <row r="319" spans="1:257" ht="24.75" customHeight="1" x14ac:dyDescent="0.2">
      <c r="A319" s="346"/>
      <c r="B319" s="239">
        <v>22</v>
      </c>
      <c r="C319" s="344" t="s">
        <v>735</v>
      </c>
      <c r="D319" s="241"/>
      <c r="E319" s="241"/>
      <c r="F319" s="241"/>
      <c r="G319" s="345"/>
      <c r="H319" s="345"/>
      <c r="I319" s="345"/>
      <c r="J319" s="345"/>
      <c r="K319" s="345"/>
      <c r="L319" s="345"/>
      <c r="M319" s="345"/>
      <c r="N319" s="345"/>
      <c r="O319" s="345"/>
      <c r="P319" s="345"/>
      <c r="Q319" s="345"/>
      <c r="R319" s="345"/>
      <c r="S319" s="345"/>
      <c r="T319" s="345"/>
      <c r="U319" s="345"/>
      <c r="V319" s="345"/>
      <c r="W319" s="345"/>
      <c r="X319" s="345"/>
      <c r="Y319" s="751"/>
      <c r="Z319" s="345"/>
      <c r="AA319" s="345"/>
      <c r="AB319" s="345"/>
      <c r="AC319" s="37">
        <f t="shared" ref="AC319:CN319" si="3088">AC320</f>
        <v>0</v>
      </c>
      <c r="AD319" s="37">
        <f t="shared" si="3088"/>
        <v>0</v>
      </c>
      <c r="AE319" s="37">
        <f t="shared" si="3088"/>
        <v>0</v>
      </c>
      <c r="AF319" s="37">
        <f t="shared" si="3088"/>
        <v>0</v>
      </c>
      <c r="AG319" s="37">
        <f t="shared" si="3088"/>
        <v>230048382</v>
      </c>
      <c r="AH319" s="37">
        <f t="shared" si="3088"/>
        <v>217969207</v>
      </c>
      <c r="AI319" s="37">
        <f t="shared" si="3088"/>
        <v>212093674</v>
      </c>
      <c r="AJ319" s="37">
        <f t="shared" si="3088"/>
        <v>212093674</v>
      </c>
      <c r="AK319" s="37">
        <f t="shared" si="3088"/>
        <v>0</v>
      </c>
      <c r="AL319" s="37">
        <f t="shared" si="3088"/>
        <v>0</v>
      </c>
      <c r="AM319" s="37">
        <f t="shared" si="3088"/>
        <v>0</v>
      </c>
      <c r="AN319" s="37">
        <f t="shared" si="3088"/>
        <v>0</v>
      </c>
      <c r="AO319" s="37">
        <f t="shared" si="3088"/>
        <v>0</v>
      </c>
      <c r="AP319" s="37">
        <f t="shared" si="3088"/>
        <v>0</v>
      </c>
      <c r="AQ319" s="37">
        <f t="shared" si="3088"/>
        <v>0</v>
      </c>
      <c r="AR319" s="37">
        <f t="shared" si="3088"/>
        <v>0</v>
      </c>
      <c r="AS319" s="37">
        <f t="shared" si="3088"/>
        <v>0</v>
      </c>
      <c r="AT319" s="37">
        <f t="shared" si="3088"/>
        <v>0</v>
      </c>
      <c r="AU319" s="37">
        <f t="shared" si="3088"/>
        <v>0</v>
      </c>
      <c r="AV319" s="37">
        <f t="shared" si="3088"/>
        <v>0</v>
      </c>
      <c r="AW319" s="37">
        <f t="shared" si="3088"/>
        <v>0</v>
      </c>
      <c r="AX319" s="37">
        <f t="shared" si="3088"/>
        <v>0</v>
      </c>
      <c r="AY319" s="37">
        <f t="shared" si="3088"/>
        <v>0</v>
      </c>
      <c r="AZ319" s="37">
        <f t="shared" si="3088"/>
        <v>0</v>
      </c>
      <c r="BA319" s="37">
        <f t="shared" si="3088"/>
        <v>0</v>
      </c>
      <c r="BB319" s="37">
        <f t="shared" si="3088"/>
        <v>0</v>
      </c>
      <c r="BC319" s="37">
        <f t="shared" si="3088"/>
        <v>0</v>
      </c>
      <c r="BD319" s="37">
        <f t="shared" si="3088"/>
        <v>0</v>
      </c>
      <c r="BE319" s="37">
        <f t="shared" si="3088"/>
        <v>0</v>
      </c>
      <c r="BF319" s="37">
        <f t="shared" si="3088"/>
        <v>0</v>
      </c>
      <c r="BG319" s="37">
        <f t="shared" si="3088"/>
        <v>0</v>
      </c>
      <c r="BH319" s="37">
        <f t="shared" si="3088"/>
        <v>0</v>
      </c>
      <c r="BI319" s="37">
        <f t="shared" si="3088"/>
        <v>0</v>
      </c>
      <c r="BJ319" s="37">
        <f t="shared" si="3088"/>
        <v>0</v>
      </c>
      <c r="BK319" s="37">
        <f t="shared" si="3088"/>
        <v>0</v>
      </c>
      <c r="BL319" s="37">
        <f t="shared" si="3088"/>
        <v>0</v>
      </c>
      <c r="BM319" s="37">
        <f t="shared" si="3088"/>
        <v>230048382</v>
      </c>
      <c r="BN319" s="37">
        <f t="shared" si="3088"/>
        <v>217969207</v>
      </c>
      <c r="BO319" s="37">
        <f t="shared" si="3088"/>
        <v>212093674</v>
      </c>
      <c r="BP319" s="37">
        <f t="shared" si="3088"/>
        <v>212093674</v>
      </c>
      <c r="BQ319" s="37">
        <f t="shared" si="3088"/>
        <v>0</v>
      </c>
      <c r="BR319" s="37">
        <f t="shared" si="3088"/>
        <v>0</v>
      </c>
      <c r="BS319" s="37">
        <f t="shared" si="3088"/>
        <v>0</v>
      </c>
      <c r="BT319" s="37">
        <f t="shared" si="3088"/>
        <v>0</v>
      </c>
      <c r="BU319" s="37">
        <f t="shared" si="3088"/>
        <v>236949833.46000001</v>
      </c>
      <c r="BV319" s="37">
        <f t="shared" si="3088"/>
        <v>212553176</v>
      </c>
      <c r="BW319" s="37">
        <f t="shared" si="3088"/>
        <v>212523130.55999997</v>
      </c>
      <c r="BX319" s="37">
        <f t="shared" si="3088"/>
        <v>212523130.55999991</v>
      </c>
      <c r="BY319" s="37">
        <f t="shared" si="3088"/>
        <v>0</v>
      </c>
      <c r="BZ319" s="37">
        <f t="shared" si="3088"/>
        <v>0</v>
      </c>
      <c r="CA319" s="37">
        <f t="shared" si="3088"/>
        <v>0</v>
      </c>
      <c r="CB319" s="37">
        <f t="shared" si="3088"/>
        <v>0</v>
      </c>
      <c r="CC319" s="37">
        <f t="shared" si="3088"/>
        <v>0</v>
      </c>
      <c r="CD319" s="37">
        <f t="shared" si="3088"/>
        <v>0</v>
      </c>
      <c r="CE319" s="37">
        <f t="shared" si="3088"/>
        <v>0</v>
      </c>
      <c r="CF319" s="37">
        <f t="shared" si="3088"/>
        <v>0</v>
      </c>
      <c r="CG319" s="37">
        <f t="shared" si="3088"/>
        <v>0</v>
      </c>
      <c r="CH319" s="37">
        <f t="shared" si="3088"/>
        <v>0</v>
      </c>
      <c r="CI319" s="37">
        <f t="shared" si="3088"/>
        <v>0</v>
      </c>
      <c r="CJ319" s="37">
        <f t="shared" si="3088"/>
        <v>0</v>
      </c>
      <c r="CK319" s="37">
        <f t="shared" si="3088"/>
        <v>0</v>
      </c>
      <c r="CL319" s="37">
        <f t="shared" si="3088"/>
        <v>0</v>
      </c>
      <c r="CM319" s="37">
        <f t="shared" si="3088"/>
        <v>0</v>
      </c>
      <c r="CN319" s="37">
        <f t="shared" si="3088"/>
        <v>0</v>
      </c>
      <c r="CO319" s="37">
        <f t="shared" ref="CO319:EV319" si="3089">CO320</f>
        <v>0</v>
      </c>
      <c r="CP319" s="37">
        <f t="shared" si="3089"/>
        <v>0</v>
      </c>
      <c r="CQ319" s="37">
        <f t="shared" si="3089"/>
        <v>0</v>
      </c>
      <c r="CR319" s="37">
        <f t="shared" si="3089"/>
        <v>0</v>
      </c>
      <c r="CS319" s="37">
        <f t="shared" si="3089"/>
        <v>0</v>
      </c>
      <c r="CT319" s="37">
        <f t="shared" si="3089"/>
        <v>0</v>
      </c>
      <c r="CU319" s="37">
        <f t="shared" si="3089"/>
        <v>0</v>
      </c>
      <c r="CV319" s="37">
        <f t="shared" si="3089"/>
        <v>0</v>
      </c>
      <c r="CW319" s="37">
        <f t="shared" si="3089"/>
        <v>0</v>
      </c>
      <c r="CX319" s="37">
        <f t="shared" si="3089"/>
        <v>0</v>
      </c>
      <c r="CY319" s="37">
        <f t="shared" si="3089"/>
        <v>0</v>
      </c>
      <c r="CZ319" s="37">
        <f t="shared" si="3089"/>
        <v>0</v>
      </c>
      <c r="DA319" s="37">
        <f t="shared" si="3089"/>
        <v>0</v>
      </c>
      <c r="DB319" s="37">
        <f t="shared" si="3089"/>
        <v>0</v>
      </c>
      <c r="DC319" s="37">
        <f t="shared" si="3089"/>
        <v>0</v>
      </c>
      <c r="DD319" s="37">
        <f t="shared" si="3089"/>
        <v>0</v>
      </c>
      <c r="DE319" s="37">
        <f t="shared" si="3089"/>
        <v>236949833.46000001</v>
      </c>
      <c r="DF319" s="37">
        <f t="shared" si="3089"/>
        <v>212553176</v>
      </c>
      <c r="DG319" s="37">
        <f t="shared" si="3089"/>
        <v>212523130.55999997</v>
      </c>
      <c r="DH319" s="37">
        <f t="shared" si="3089"/>
        <v>212523130.55999991</v>
      </c>
      <c r="DI319" s="37">
        <f t="shared" si="3089"/>
        <v>0</v>
      </c>
      <c r="DJ319" s="37">
        <f t="shared" si="3089"/>
        <v>0</v>
      </c>
      <c r="DK319" s="37">
        <f t="shared" si="3089"/>
        <v>0</v>
      </c>
      <c r="DL319" s="37">
        <f t="shared" si="3089"/>
        <v>0</v>
      </c>
      <c r="DM319" s="37">
        <f t="shared" si="3089"/>
        <v>0</v>
      </c>
      <c r="DN319" s="37">
        <f t="shared" si="3089"/>
        <v>244058328.46380001</v>
      </c>
      <c r="DO319" s="37">
        <f t="shared" si="3089"/>
        <v>0</v>
      </c>
      <c r="DP319" s="37">
        <f t="shared" si="3089"/>
        <v>0</v>
      </c>
      <c r="DQ319" s="37">
        <f t="shared" si="3089"/>
        <v>0</v>
      </c>
      <c r="DR319" s="37">
        <f t="shared" si="3089"/>
        <v>0</v>
      </c>
      <c r="DS319" s="37">
        <f t="shared" si="3089"/>
        <v>0</v>
      </c>
      <c r="DT319" s="37">
        <f t="shared" si="3089"/>
        <v>0</v>
      </c>
      <c r="DU319" s="37">
        <f t="shared" si="3089"/>
        <v>0</v>
      </c>
      <c r="DV319" s="37">
        <f t="shared" si="3089"/>
        <v>0</v>
      </c>
      <c r="DW319" s="37">
        <f t="shared" si="3089"/>
        <v>0</v>
      </c>
      <c r="DX319" s="37">
        <f t="shared" si="3089"/>
        <v>0</v>
      </c>
      <c r="DY319" s="37">
        <f t="shared" si="3089"/>
        <v>0</v>
      </c>
      <c r="DZ319" s="37">
        <f t="shared" si="3089"/>
        <v>0</v>
      </c>
      <c r="EA319" s="37">
        <f t="shared" si="3089"/>
        <v>0</v>
      </c>
      <c r="EB319" s="37">
        <f t="shared" si="3089"/>
        <v>0</v>
      </c>
      <c r="EC319" s="37">
        <f t="shared" si="3089"/>
        <v>0</v>
      </c>
      <c r="ED319" s="37">
        <f t="shared" si="3089"/>
        <v>0</v>
      </c>
      <c r="EE319" s="37">
        <f t="shared" si="3089"/>
        <v>0</v>
      </c>
      <c r="EF319" s="37">
        <f t="shared" si="3089"/>
        <v>0</v>
      </c>
      <c r="EG319" s="37">
        <f t="shared" si="3089"/>
        <v>0</v>
      </c>
      <c r="EH319" s="37">
        <f t="shared" si="3089"/>
        <v>0</v>
      </c>
      <c r="EI319" s="37">
        <f t="shared" si="3089"/>
        <v>0</v>
      </c>
      <c r="EJ319" s="37">
        <f t="shared" si="3089"/>
        <v>0</v>
      </c>
      <c r="EK319" s="37">
        <f t="shared" si="3089"/>
        <v>0</v>
      </c>
      <c r="EL319" s="37">
        <f t="shared" si="3089"/>
        <v>0</v>
      </c>
      <c r="EM319" s="37">
        <f t="shared" si="3089"/>
        <v>0</v>
      </c>
      <c r="EN319" s="37">
        <f t="shared" si="3089"/>
        <v>0</v>
      </c>
      <c r="EO319" s="37">
        <f t="shared" si="3089"/>
        <v>0</v>
      </c>
      <c r="EP319" s="37">
        <f t="shared" si="3089"/>
        <v>0</v>
      </c>
      <c r="EQ319" s="37">
        <f t="shared" si="3089"/>
        <v>0</v>
      </c>
      <c r="ER319" s="37">
        <f t="shared" si="3089"/>
        <v>0</v>
      </c>
      <c r="ES319" s="37">
        <f t="shared" si="3089"/>
        <v>0</v>
      </c>
      <c r="ET319" s="37">
        <f t="shared" si="3089"/>
        <v>0</v>
      </c>
      <c r="EU319" s="37">
        <f t="shared" si="3089"/>
        <v>0</v>
      </c>
      <c r="EV319" s="37">
        <f t="shared" si="3089"/>
        <v>0</v>
      </c>
      <c r="EW319" s="37">
        <f t="shared" ref="EW319" si="3090">EW320</f>
        <v>244058328.46380001</v>
      </c>
      <c r="EX319" s="37">
        <f t="shared" ref="EX319:IW319" si="3091">EX320</f>
        <v>0</v>
      </c>
      <c r="EY319" s="37">
        <f t="shared" si="3091"/>
        <v>0</v>
      </c>
      <c r="EZ319" s="37">
        <f t="shared" si="3091"/>
        <v>0</v>
      </c>
      <c r="FA319" s="37">
        <f t="shared" si="3091"/>
        <v>0</v>
      </c>
      <c r="FB319" s="37">
        <f t="shared" si="3091"/>
        <v>0</v>
      </c>
      <c r="FC319" s="37">
        <f t="shared" si="3091"/>
        <v>0</v>
      </c>
      <c r="FD319" s="37">
        <f t="shared" si="3091"/>
        <v>0</v>
      </c>
      <c r="FE319" s="37">
        <f t="shared" si="3091"/>
        <v>0</v>
      </c>
      <c r="FF319" s="37">
        <f t="shared" si="3091"/>
        <v>0</v>
      </c>
      <c r="FG319" s="37">
        <f t="shared" si="3091"/>
        <v>251380078.31771401</v>
      </c>
      <c r="FH319" s="37">
        <f t="shared" si="3091"/>
        <v>51682415</v>
      </c>
      <c r="FI319" s="37">
        <f t="shared" si="3091"/>
        <v>51682415</v>
      </c>
      <c r="FJ319" s="37">
        <f t="shared" si="3091"/>
        <v>51682415</v>
      </c>
      <c r="FK319" s="37">
        <f t="shared" si="3091"/>
        <v>0</v>
      </c>
      <c r="FL319" s="37">
        <f t="shared" si="3091"/>
        <v>0</v>
      </c>
      <c r="FM319" s="37">
        <f t="shared" si="3091"/>
        <v>0</v>
      </c>
      <c r="FN319" s="37">
        <f t="shared" si="3091"/>
        <v>0</v>
      </c>
      <c r="FO319" s="37">
        <f t="shared" si="3091"/>
        <v>0</v>
      </c>
      <c r="FP319" s="37">
        <f t="shared" si="3091"/>
        <v>0</v>
      </c>
      <c r="FQ319" s="37">
        <f t="shared" si="3091"/>
        <v>0</v>
      </c>
      <c r="FR319" s="37">
        <f t="shared" si="3091"/>
        <v>0</v>
      </c>
      <c r="FS319" s="37">
        <f t="shared" si="3091"/>
        <v>0</v>
      </c>
      <c r="FT319" s="37">
        <f t="shared" si="3091"/>
        <v>0</v>
      </c>
      <c r="FU319" s="37">
        <f t="shared" si="3091"/>
        <v>0</v>
      </c>
      <c r="FV319" s="37">
        <f t="shared" si="3091"/>
        <v>0</v>
      </c>
      <c r="FW319" s="37">
        <f t="shared" si="3091"/>
        <v>0</v>
      </c>
      <c r="FX319" s="37">
        <f t="shared" si="3091"/>
        <v>0</v>
      </c>
      <c r="FY319" s="37">
        <f t="shared" si="3091"/>
        <v>0</v>
      </c>
      <c r="FZ319" s="37">
        <f t="shared" si="3091"/>
        <v>0</v>
      </c>
      <c r="GA319" s="37">
        <f t="shared" si="3091"/>
        <v>0</v>
      </c>
      <c r="GB319" s="37">
        <f t="shared" si="3091"/>
        <v>0</v>
      </c>
      <c r="GC319" s="37">
        <f t="shared" si="3091"/>
        <v>0</v>
      </c>
      <c r="GD319" s="37">
        <f t="shared" si="3091"/>
        <v>0</v>
      </c>
      <c r="GE319" s="37">
        <f t="shared" si="3091"/>
        <v>0</v>
      </c>
      <c r="GF319" s="37">
        <f t="shared" si="3091"/>
        <v>0</v>
      </c>
      <c r="GG319" s="37">
        <f t="shared" si="3091"/>
        <v>0</v>
      </c>
      <c r="GH319" s="37">
        <f t="shared" si="3091"/>
        <v>0</v>
      </c>
      <c r="GI319" s="37">
        <f t="shared" si="3091"/>
        <v>0</v>
      </c>
      <c r="GJ319" s="37">
        <f t="shared" si="3091"/>
        <v>0</v>
      </c>
      <c r="GK319" s="37">
        <f t="shared" si="3091"/>
        <v>0</v>
      </c>
      <c r="GL319" s="37">
        <f t="shared" si="3091"/>
        <v>0</v>
      </c>
      <c r="GM319" s="37">
        <f t="shared" si="3091"/>
        <v>0</v>
      </c>
      <c r="GN319" s="37">
        <f t="shared" si="3091"/>
        <v>0</v>
      </c>
      <c r="GO319" s="37">
        <f t="shared" si="3091"/>
        <v>0</v>
      </c>
      <c r="GP319" s="37">
        <f t="shared" si="3091"/>
        <v>0</v>
      </c>
      <c r="GQ319" s="37">
        <f t="shared" si="3091"/>
        <v>0</v>
      </c>
      <c r="GR319" s="37">
        <f t="shared" si="3091"/>
        <v>0</v>
      </c>
      <c r="GS319" s="37">
        <f t="shared" si="3091"/>
        <v>0</v>
      </c>
      <c r="GT319" s="37">
        <f t="shared" si="3091"/>
        <v>0</v>
      </c>
      <c r="GU319" s="37">
        <f t="shared" si="3091"/>
        <v>251380078.31771401</v>
      </c>
      <c r="GV319" s="37">
        <f t="shared" si="3091"/>
        <v>51682415</v>
      </c>
      <c r="GW319" s="37">
        <f t="shared" si="3091"/>
        <v>51682415</v>
      </c>
      <c r="GX319" s="37">
        <f t="shared" si="3091"/>
        <v>51682415</v>
      </c>
      <c r="GY319" s="961">
        <f t="shared" si="3091"/>
        <v>0</v>
      </c>
      <c r="GZ319" s="37">
        <f t="shared" si="3091"/>
        <v>0</v>
      </c>
      <c r="HA319" s="37">
        <f t="shared" si="3091"/>
        <v>0</v>
      </c>
      <c r="HB319" s="37">
        <f t="shared" si="3091"/>
        <v>0</v>
      </c>
      <c r="HC319" s="37">
        <f t="shared" si="3091"/>
        <v>0</v>
      </c>
      <c r="HD319" s="37">
        <f t="shared" si="3091"/>
        <v>0</v>
      </c>
      <c r="HE319" s="37">
        <f t="shared" si="3091"/>
        <v>962436622.24151397</v>
      </c>
      <c r="HF319" s="37">
        <f t="shared" si="3091"/>
        <v>482204798</v>
      </c>
      <c r="HG319" s="37">
        <f t="shared" si="3091"/>
        <v>476299219.55999994</v>
      </c>
      <c r="HH319" s="37">
        <f t="shared" si="3091"/>
        <v>476299219.55999994</v>
      </c>
      <c r="HI319" s="37">
        <f t="shared" si="3091"/>
        <v>0</v>
      </c>
      <c r="HJ319" s="37">
        <f t="shared" si="3091"/>
        <v>0</v>
      </c>
      <c r="HK319" s="37">
        <f t="shared" si="3091"/>
        <v>0</v>
      </c>
      <c r="HL319" s="37">
        <f t="shared" si="3091"/>
        <v>0</v>
      </c>
      <c r="HM319" s="37">
        <f t="shared" si="3091"/>
        <v>0</v>
      </c>
      <c r="HN319" s="37">
        <f t="shared" si="3091"/>
        <v>0</v>
      </c>
      <c r="HO319" s="37">
        <f t="shared" si="3091"/>
        <v>0</v>
      </c>
      <c r="HP319" s="37">
        <f t="shared" si="3091"/>
        <v>0</v>
      </c>
      <c r="HQ319" s="37">
        <f t="shared" si="3091"/>
        <v>0</v>
      </c>
      <c r="HR319" s="37">
        <f t="shared" si="3091"/>
        <v>0</v>
      </c>
      <c r="HS319" s="37">
        <f t="shared" si="3091"/>
        <v>0</v>
      </c>
      <c r="HT319" s="37">
        <f t="shared" si="3091"/>
        <v>0</v>
      </c>
      <c r="HU319" s="37">
        <f t="shared" si="3091"/>
        <v>0</v>
      </c>
      <c r="HV319" s="37">
        <f t="shared" si="3091"/>
        <v>0</v>
      </c>
      <c r="HW319" s="37">
        <f t="shared" si="3091"/>
        <v>0</v>
      </c>
      <c r="HX319" s="37">
        <f t="shared" si="3091"/>
        <v>0</v>
      </c>
      <c r="HY319" s="37">
        <f t="shared" si="3091"/>
        <v>0</v>
      </c>
      <c r="HZ319" s="37">
        <f t="shared" si="3091"/>
        <v>0</v>
      </c>
      <c r="IA319" s="37">
        <f t="shared" si="3091"/>
        <v>0</v>
      </c>
      <c r="IB319" s="37">
        <f t="shared" si="3091"/>
        <v>0</v>
      </c>
      <c r="IC319" s="37">
        <f t="shared" si="3091"/>
        <v>0</v>
      </c>
      <c r="ID319" s="37">
        <f t="shared" si="3091"/>
        <v>0</v>
      </c>
      <c r="IE319" s="37">
        <f t="shared" si="3091"/>
        <v>0</v>
      </c>
      <c r="IF319" s="37">
        <f t="shared" si="3091"/>
        <v>0</v>
      </c>
      <c r="IG319" s="37">
        <f t="shared" si="3091"/>
        <v>0</v>
      </c>
      <c r="IH319" s="37">
        <f t="shared" si="3091"/>
        <v>0</v>
      </c>
      <c r="II319" s="37">
        <f t="shared" si="3091"/>
        <v>0</v>
      </c>
      <c r="IJ319" s="37">
        <f t="shared" si="3091"/>
        <v>0</v>
      </c>
      <c r="IK319" s="37">
        <f t="shared" si="3091"/>
        <v>0</v>
      </c>
      <c r="IL319" s="37">
        <f t="shared" si="3091"/>
        <v>0</v>
      </c>
      <c r="IM319" s="37">
        <f t="shared" si="3091"/>
        <v>0</v>
      </c>
      <c r="IN319" s="37">
        <f t="shared" si="3091"/>
        <v>0</v>
      </c>
      <c r="IO319" s="37">
        <f t="shared" si="3091"/>
        <v>0</v>
      </c>
      <c r="IP319" s="37">
        <f t="shared" si="3091"/>
        <v>0</v>
      </c>
      <c r="IQ319" s="37">
        <f t="shared" si="3091"/>
        <v>0</v>
      </c>
      <c r="IR319" s="37">
        <f t="shared" si="3091"/>
        <v>0</v>
      </c>
      <c r="IS319" s="37">
        <f t="shared" si="3091"/>
        <v>962436622.24151397</v>
      </c>
      <c r="IT319" s="37">
        <f t="shared" si="3091"/>
        <v>482204798</v>
      </c>
      <c r="IU319" s="37">
        <f t="shared" si="3091"/>
        <v>476299219.55999994</v>
      </c>
      <c r="IV319" s="37">
        <f t="shared" si="3091"/>
        <v>476299219.55999994</v>
      </c>
      <c r="IW319" s="37">
        <f t="shared" si="3091"/>
        <v>0</v>
      </c>
    </row>
    <row r="320" spans="1:257" ht="24.75" customHeight="1" x14ac:dyDescent="0.2">
      <c r="A320" s="346"/>
      <c r="B320" s="343"/>
      <c r="C320" s="252">
        <v>74</v>
      </c>
      <c r="D320" s="253" t="s">
        <v>736</v>
      </c>
      <c r="E320" s="256"/>
      <c r="F320" s="256"/>
      <c r="G320" s="257"/>
      <c r="H320" s="257"/>
      <c r="I320" s="257"/>
      <c r="J320" s="257"/>
      <c r="K320" s="257"/>
      <c r="L320" s="257"/>
      <c r="M320" s="257"/>
      <c r="N320" s="257"/>
      <c r="O320" s="257"/>
      <c r="P320" s="257"/>
      <c r="Q320" s="257"/>
      <c r="R320" s="257"/>
      <c r="S320" s="257"/>
      <c r="T320" s="257"/>
      <c r="U320" s="257"/>
      <c r="V320" s="257"/>
      <c r="W320" s="257"/>
      <c r="X320" s="257"/>
      <c r="Y320" s="258"/>
      <c r="Z320" s="257"/>
      <c r="AA320" s="257"/>
      <c r="AB320" s="257"/>
      <c r="AC320" s="186">
        <f t="shared" ref="AC320:BL320" si="3092">SUM(AC321)</f>
        <v>0</v>
      </c>
      <c r="AD320" s="186">
        <f t="shared" si="3092"/>
        <v>0</v>
      </c>
      <c r="AE320" s="186">
        <f t="shared" si="3092"/>
        <v>0</v>
      </c>
      <c r="AF320" s="186">
        <f t="shared" si="3092"/>
        <v>0</v>
      </c>
      <c r="AG320" s="186">
        <f t="shared" si="3092"/>
        <v>230048382</v>
      </c>
      <c r="AH320" s="186">
        <f t="shared" si="3092"/>
        <v>217969207</v>
      </c>
      <c r="AI320" s="186">
        <f t="shared" si="3092"/>
        <v>212093674</v>
      </c>
      <c r="AJ320" s="186">
        <f t="shared" si="3092"/>
        <v>212093674</v>
      </c>
      <c r="AK320" s="186">
        <f t="shared" si="3092"/>
        <v>0</v>
      </c>
      <c r="AL320" s="186">
        <f t="shared" si="3092"/>
        <v>0</v>
      </c>
      <c r="AM320" s="186">
        <f t="shared" si="3092"/>
        <v>0</v>
      </c>
      <c r="AN320" s="186">
        <f t="shared" si="3092"/>
        <v>0</v>
      </c>
      <c r="AO320" s="186">
        <f t="shared" si="3092"/>
        <v>0</v>
      </c>
      <c r="AP320" s="186">
        <f t="shared" si="3092"/>
        <v>0</v>
      </c>
      <c r="AQ320" s="186">
        <f t="shared" si="3092"/>
        <v>0</v>
      </c>
      <c r="AR320" s="186">
        <f t="shared" si="3092"/>
        <v>0</v>
      </c>
      <c r="AS320" s="186">
        <f t="shared" si="3092"/>
        <v>0</v>
      </c>
      <c r="AT320" s="186">
        <f t="shared" si="3092"/>
        <v>0</v>
      </c>
      <c r="AU320" s="186">
        <f t="shared" si="3092"/>
        <v>0</v>
      </c>
      <c r="AV320" s="186">
        <f t="shared" si="3092"/>
        <v>0</v>
      </c>
      <c r="AW320" s="186">
        <f t="shared" si="3092"/>
        <v>0</v>
      </c>
      <c r="AX320" s="186">
        <f t="shared" si="3092"/>
        <v>0</v>
      </c>
      <c r="AY320" s="186">
        <f t="shared" si="3092"/>
        <v>0</v>
      </c>
      <c r="AZ320" s="186">
        <f t="shared" si="3092"/>
        <v>0</v>
      </c>
      <c r="BA320" s="186">
        <f t="shared" si="3092"/>
        <v>0</v>
      </c>
      <c r="BB320" s="186">
        <f t="shared" si="3092"/>
        <v>0</v>
      </c>
      <c r="BC320" s="186">
        <f t="shared" si="3092"/>
        <v>0</v>
      </c>
      <c r="BD320" s="186">
        <f t="shared" si="3092"/>
        <v>0</v>
      </c>
      <c r="BE320" s="186">
        <f t="shared" si="3092"/>
        <v>0</v>
      </c>
      <c r="BF320" s="186">
        <f t="shared" si="3092"/>
        <v>0</v>
      </c>
      <c r="BG320" s="186">
        <f t="shared" si="3092"/>
        <v>0</v>
      </c>
      <c r="BH320" s="186">
        <f t="shared" si="3092"/>
        <v>0</v>
      </c>
      <c r="BI320" s="186">
        <f t="shared" si="3092"/>
        <v>0</v>
      </c>
      <c r="BJ320" s="186">
        <f t="shared" si="3092"/>
        <v>0</v>
      </c>
      <c r="BK320" s="186">
        <f t="shared" si="3092"/>
        <v>0</v>
      </c>
      <c r="BL320" s="186">
        <f t="shared" si="3092"/>
        <v>0</v>
      </c>
      <c r="BM320" s="186">
        <f t="shared" ref="BM320:DX320" si="3093">SUM(BM321)</f>
        <v>230048382</v>
      </c>
      <c r="BN320" s="186">
        <f t="shared" si="3093"/>
        <v>217969207</v>
      </c>
      <c r="BO320" s="186">
        <f t="shared" si="3093"/>
        <v>212093674</v>
      </c>
      <c r="BP320" s="186">
        <f t="shared" si="3093"/>
        <v>212093674</v>
      </c>
      <c r="BQ320" s="186">
        <f t="shared" si="3093"/>
        <v>0</v>
      </c>
      <c r="BR320" s="186">
        <f t="shared" si="3093"/>
        <v>0</v>
      </c>
      <c r="BS320" s="186">
        <f t="shared" si="3093"/>
        <v>0</v>
      </c>
      <c r="BT320" s="186">
        <f t="shared" si="3093"/>
        <v>0</v>
      </c>
      <c r="BU320" s="186">
        <f t="shared" si="3093"/>
        <v>236949833.46000001</v>
      </c>
      <c r="BV320" s="186">
        <f t="shared" si="3093"/>
        <v>212553176</v>
      </c>
      <c r="BW320" s="186">
        <f t="shared" si="3093"/>
        <v>212523130.55999997</v>
      </c>
      <c r="BX320" s="186">
        <f t="shared" si="3093"/>
        <v>212523130.55999991</v>
      </c>
      <c r="BY320" s="186">
        <f t="shared" si="3093"/>
        <v>0</v>
      </c>
      <c r="BZ320" s="186">
        <f t="shared" si="3093"/>
        <v>0</v>
      </c>
      <c r="CA320" s="186">
        <f t="shared" si="3093"/>
        <v>0</v>
      </c>
      <c r="CB320" s="186">
        <f t="shared" si="3093"/>
        <v>0</v>
      </c>
      <c r="CC320" s="186">
        <f t="shared" si="3093"/>
        <v>0</v>
      </c>
      <c r="CD320" s="186">
        <f t="shared" si="3093"/>
        <v>0</v>
      </c>
      <c r="CE320" s="186">
        <f t="shared" si="3093"/>
        <v>0</v>
      </c>
      <c r="CF320" s="186">
        <f t="shared" si="3093"/>
        <v>0</v>
      </c>
      <c r="CG320" s="186">
        <f t="shared" si="3093"/>
        <v>0</v>
      </c>
      <c r="CH320" s="186">
        <f t="shared" si="3093"/>
        <v>0</v>
      </c>
      <c r="CI320" s="186">
        <f t="shared" si="3093"/>
        <v>0</v>
      </c>
      <c r="CJ320" s="186">
        <f t="shared" si="3093"/>
        <v>0</v>
      </c>
      <c r="CK320" s="186">
        <f t="shared" si="3093"/>
        <v>0</v>
      </c>
      <c r="CL320" s="186">
        <f t="shared" si="3093"/>
        <v>0</v>
      </c>
      <c r="CM320" s="186">
        <f t="shared" si="3093"/>
        <v>0</v>
      </c>
      <c r="CN320" s="186">
        <f t="shared" si="3093"/>
        <v>0</v>
      </c>
      <c r="CO320" s="186">
        <f t="shared" si="3093"/>
        <v>0</v>
      </c>
      <c r="CP320" s="186">
        <f t="shared" si="3093"/>
        <v>0</v>
      </c>
      <c r="CQ320" s="186">
        <f t="shared" si="3093"/>
        <v>0</v>
      </c>
      <c r="CR320" s="186">
        <f t="shared" si="3093"/>
        <v>0</v>
      </c>
      <c r="CS320" s="186">
        <f t="shared" si="3093"/>
        <v>0</v>
      </c>
      <c r="CT320" s="186">
        <f t="shared" si="3093"/>
        <v>0</v>
      </c>
      <c r="CU320" s="186">
        <f t="shared" si="3093"/>
        <v>0</v>
      </c>
      <c r="CV320" s="186">
        <f t="shared" si="3093"/>
        <v>0</v>
      </c>
      <c r="CW320" s="186">
        <f t="shared" si="3093"/>
        <v>0</v>
      </c>
      <c r="CX320" s="186">
        <f t="shared" si="3093"/>
        <v>0</v>
      </c>
      <c r="CY320" s="186">
        <f t="shared" si="3093"/>
        <v>0</v>
      </c>
      <c r="CZ320" s="186">
        <f t="shared" si="3093"/>
        <v>0</v>
      </c>
      <c r="DA320" s="186">
        <f t="shared" si="3093"/>
        <v>0</v>
      </c>
      <c r="DB320" s="186">
        <f t="shared" si="3093"/>
        <v>0</v>
      </c>
      <c r="DC320" s="186">
        <f t="shared" si="3093"/>
        <v>0</v>
      </c>
      <c r="DD320" s="186">
        <f t="shared" si="3093"/>
        <v>0</v>
      </c>
      <c r="DE320" s="186">
        <f t="shared" si="3093"/>
        <v>236949833.46000001</v>
      </c>
      <c r="DF320" s="186">
        <f t="shared" si="3093"/>
        <v>212553176</v>
      </c>
      <c r="DG320" s="186">
        <f t="shared" si="3093"/>
        <v>212523130.55999997</v>
      </c>
      <c r="DH320" s="186">
        <f t="shared" si="3093"/>
        <v>212523130.55999991</v>
      </c>
      <c r="DI320" s="186">
        <f t="shared" si="3093"/>
        <v>0</v>
      </c>
      <c r="DJ320" s="186">
        <f t="shared" si="3093"/>
        <v>0</v>
      </c>
      <c r="DK320" s="186">
        <f t="shared" si="3093"/>
        <v>0</v>
      </c>
      <c r="DL320" s="186">
        <f t="shared" si="3093"/>
        <v>0</v>
      </c>
      <c r="DM320" s="186">
        <f t="shared" si="3093"/>
        <v>0</v>
      </c>
      <c r="DN320" s="186">
        <f t="shared" si="3093"/>
        <v>244058328.46380001</v>
      </c>
      <c r="DO320" s="186">
        <f t="shared" si="3093"/>
        <v>0</v>
      </c>
      <c r="DP320" s="186">
        <f t="shared" si="3093"/>
        <v>0</v>
      </c>
      <c r="DQ320" s="186">
        <f t="shared" si="3093"/>
        <v>0</v>
      </c>
      <c r="DR320" s="186">
        <f t="shared" si="3093"/>
        <v>0</v>
      </c>
      <c r="DS320" s="186">
        <f t="shared" si="3093"/>
        <v>0</v>
      </c>
      <c r="DT320" s="186">
        <f t="shared" si="3093"/>
        <v>0</v>
      </c>
      <c r="DU320" s="186">
        <f t="shared" si="3093"/>
        <v>0</v>
      </c>
      <c r="DV320" s="186">
        <f t="shared" si="3093"/>
        <v>0</v>
      </c>
      <c r="DW320" s="186">
        <f t="shared" si="3093"/>
        <v>0</v>
      </c>
      <c r="DX320" s="186">
        <f t="shared" si="3093"/>
        <v>0</v>
      </c>
      <c r="DY320" s="186">
        <f t="shared" ref="DY320:EW320" si="3094">SUM(DY321)</f>
        <v>0</v>
      </c>
      <c r="DZ320" s="186">
        <f t="shared" si="3094"/>
        <v>0</v>
      </c>
      <c r="EA320" s="186">
        <f t="shared" si="3094"/>
        <v>0</v>
      </c>
      <c r="EB320" s="186">
        <f t="shared" si="3094"/>
        <v>0</v>
      </c>
      <c r="EC320" s="186">
        <f t="shared" si="3094"/>
        <v>0</v>
      </c>
      <c r="ED320" s="186">
        <f t="shared" si="3094"/>
        <v>0</v>
      </c>
      <c r="EE320" s="186">
        <f t="shared" si="3094"/>
        <v>0</v>
      </c>
      <c r="EF320" s="186">
        <f t="shared" si="3094"/>
        <v>0</v>
      </c>
      <c r="EG320" s="186">
        <f t="shared" si="3094"/>
        <v>0</v>
      </c>
      <c r="EH320" s="186">
        <f t="shared" si="3094"/>
        <v>0</v>
      </c>
      <c r="EI320" s="186">
        <f t="shared" si="3094"/>
        <v>0</v>
      </c>
      <c r="EJ320" s="186">
        <f t="shared" si="3094"/>
        <v>0</v>
      </c>
      <c r="EK320" s="186">
        <f t="shared" si="3094"/>
        <v>0</v>
      </c>
      <c r="EL320" s="186">
        <f t="shared" si="3094"/>
        <v>0</v>
      </c>
      <c r="EM320" s="186">
        <f t="shared" si="3094"/>
        <v>0</v>
      </c>
      <c r="EN320" s="186">
        <f t="shared" si="3094"/>
        <v>0</v>
      </c>
      <c r="EO320" s="186">
        <f t="shared" si="3094"/>
        <v>0</v>
      </c>
      <c r="EP320" s="186">
        <f t="shared" si="3094"/>
        <v>0</v>
      </c>
      <c r="EQ320" s="186">
        <f t="shared" si="3094"/>
        <v>0</v>
      </c>
      <c r="ER320" s="186">
        <f t="shared" si="3094"/>
        <v>0</v>
      </c>
      <c r="ES320" s="186">
        <f t="shared" si="3094"/>
        <v>0</v>
      </c>
      <c r="ET320" s="186">
        <f t="shared" si="3094"/>
        <v>0</v>
      </c>
      <c r="EU320" s="186">
        <f t="shared" si="3094"/>
        <v>0</v>
      </c>
      <c r="EV320" s="186">
        <f t="shared" si="3094"/>
        <v>0</v>
      </c>
      <c r="EW320" s="186">
        <f t="shared" si="3094"/>
        <v>244058328.46380001</v>
      </c>
      <c r="EX320" s="186">
        <f t="shared" ref="EX320:IW320" si="3095">SUM(EX321)</f>
        <v>0</v>
      </c>
      <c r="EY320" s="186">
        <f t="shared" si="3095"/>
        <v>0</v>
      </c>
      <c r="EZ320" s="186">
        <f t="shared" si="3095"/>
        <v>0</v>
      </c>
      <c r="FA320" s="186">
        <f t="shared" si="3095"/>
        <v>0</v>
      </c>
      <c r="FB320" s="186">
        <f t="shared" si="3095"/>
        <v>0</v>
      </c>
      <c r="FC320" s="186">
        <f t="shared" si="3095"/>
        <v>0</v>
      </c>
      <c r="FD320" s="186">
        <f t="shared" si="3095"/>
        <v>0</v>
      </c>
      <c r="FE320" s="186">
        <f t="shared" si="3095"/>
        <v>0</v>
      </c>
      <c r="FF320" s="186">
        <f t="shared" si="3095"/>
        <v>0</v>
      </c>
      <c r="FG320" s="186">
        <f t="shared" si="3095"/>
        <v>251380078.31771401</v>
      </c>
      <c r="FH320" s="186">
        <f t="shared" si="3095"/>
        <v>51682415</v>
      </c>
      <c r="FI320" s="186">
        <f t="shared" si="3095"/>
        <v>51682415</v>
      </c>
      <c r="FJ320" s="186">
        <f t="shared" si="3095"/>
        <v>51682415</v>
      </c>
      <c r="FK320" s="186">
        <f t="shared" si="3095"/>
        <v>0</v>
      </c>
      <c r="FL320" s="186">
        <f t="shared" si="3095"/>
        <v>0</v>
      </c>
      <c r="FM320" s="186">
        <f t="shared" si="3095"/>
        <v>0</v>
      </c>
      <c r="FN320" s="186">
        <f t="shared" si="3095"/>
        <v>0</v>
      </c>
      <c r="FO320" s="186">
        <f t="shared" si="3095"/>
        <v>0</v>
      </c>
      <c r="FP320" s="186">
        <f t="shared" si="3095"/>
        <v>0</v>
      </c>
      <c r="FQ320" s="186">
        <f t="shared" si="3095"/>
        <v>0</v>
      </c>
      <c r="FR320" s="186">
        <f t="shared" si="3095"/>
        <v>0</v>
      </c>
      <c r="FS320" s="186">
        <f t="shared" si="3095"/>
        <v>0</v>
      </c>
      <c r="FT320" s="186">
        <f t="shared" si="3095"/>
        <v>0</v>
      </c>
      <c r="FU320" s="186">
        <f t="shared" si="3095"/>
        <v>0</v>
      </c>
      <c r="FV320" s="186">
        <f t="shared" si="3095"/>
        <v>0</v>
      </c>
      <c r="FW320" s="186">
        <f t="shared" si="3095"/>
        <v>0</v>
      </c>
      <c r="FX320" s="186">
        <f t="shared" si="3095"/>
        <v>0</v>
      </c>
      <c r="FY320" s="186">
        <f t="shared" si="3095"/>
        <v>0</v>
      </c>
      <c r="FZ320" s="186">
        <f t="shared" si="3095"/>
        <v>0</v>
      </c>
      <c r="GA320" s="186">
        <f t="shared" si="3095"/>
        <v>0</v>
      </c>
      <c r="GB320" s="186">
        <f t="shared" si="3095"/>
        <v>0</v>
      </c>
      <c r="GC320" s="186">
        <f t="shared" si="3095"/>
        <v>0</v>
      </c>
      <c r="GD320" s="186">
        <f t="shared" si="3095"/>
        <v>0</v>
      </c>
      <c r="GE320" s="186">
        <f t="shared" si="3095"/>
        <v>0</v>
      </c>
      <c r="GF320" s="186">
        <f t="shared" si="3095"/>
        <v>0</v>
      </c>
      <c r="GG320" s="186">
        <f t="shared" si="3095"/>
        <v>0</v>
      </c>
      <c r="GH320" s="186">
        <f t="shared" si="3095"/>
        <v>0</v>
      </c>
      <c r="GI320" s="186">
        <f t="shared" si="3095"/>
        <v>0</v>
      </c>
      <c r="GJ320" s="186">
        <f t="shared" si="3095"/>
        <v>0</v>
      </c>
      <c r="GK320" s="186">
        <f t="shared" si="3095"/>
        <v>0</v>
      </c>
      <c r="GL320" s="186">
        <f t="shared" si="3095"/>
        <v>0</v>
      </c>
      <c r="GM320" s="186">
        <f t="shared" si="3095"/>
        <v>0</v>
      </c>
      <c r="GN320" s="186">
        <f t="shared" si="3095"/>
        <v>0</v>
      </c>
      <c r="GO320" s="186">
        <f t="shared" si="3095"/>
        <v>0</v>
      </c>
      <c r="GP320" s="186">
        <f t="shared" si="3095"/>
        <v>0</v>
      </c>
      <c r="GQ320" s="186">
        <f t="shared" si="3095"/>
        <v>0</v>
      </c>
      <c r="GR320" s="186">
        <f t="shared" si="3095"/>
        <v>0</v>
      </c>
      <c r="GS320" s="186">
        <f t="shared" si="3095"/>
        <v>0</v>
      </c>
      <c r="GT320" s="186">
        <f t="shared" si="3095"/>
        <v>0</v>
      </c>
      <c r="GU320" s="186">
        <f t="shared" si="3095"/>
        <v>251380078.31771401</v>
      </c>
      <c r="GV320" s="186">
        <f t="shared" si="3095"/>
        <v>51682415</v>
      </c>
      <c r="GW320" s="186">
        <f t="shared" si="3095"/>
        <v>51682415</v>
      </c>
      <c r="GX320" s="186">
        <f t="shared" si="3095"/>
        <v>51682415</v>
      </c>
      <c r="GY320" s="723">
        <f t="shared" si="3095"/>
        <v>0</v>
      </c>
      <c r="GZ320" s="186">
        <f t="shared" si="3095"/>
        <v>0</v>
      </c>
      <c r="HA320" s="186">
        <f t="shared" si="3095"/>
        <v>0</v>
      </c>
      <c r="HB320" s="186">
        <f t="shared" si="3095"/>
        <v>0</v>
      </c>
      <c r="HC320" s="186">
        <f t="shared" si="3095"/>
        <v>0</v>
      </c>
      <c r="HD320" s="186">
        <f t="shared" si="3095"/>
        <v>0</v>
      </c>
      <c r="HE320" s="186">
        <f t="shared" si="3095"/>
        <v>962436622.24151397</v>
      </c>
      <c r="HF320" s="186">
        <f t="shared" si="3095"/>
        <v>482204798</v>
      </c>
      <c r="HG320" s="186">
        <f t="shared" si="3095"/>
        <v>476299219.55999994</v>
      </c>
      <c r="HH320" s="186">
        <f t="shared" si="3095"/>
        <v>476299219.55999994</v>
      </c>
      <c r="HI320" s="186">
        <f t="shared" si="3095"/>
        <v>0</v>
      </c>
      <c r="HJ320" s="186">
        <f t="shared" si="3095"/>
        <v>0</v>
      </c>
      <c r="HK320" s="186">
        <f t="shared" si="3095"/>
        <v>0</v>
      </c>
      <c r="HL320" s="186">
        <f t="shared" si="3095"/>
        <v>0</v>
      </c>
      <c r="HM320" s="186">
        <f t="shared" si="3095"/>
        <v>0</v>
      </c>
      <c r="HN320" s="186">
        <f t="shared" si="3095"/>
        <v>0</v>
      </c>
      <c r="HO320" s="186">
        <f t="shared" si="3095"/>
        <v>0</v>
      </c>
      <c r="HP320" s="186">
        <f t="shared" si="3095"/>
        <v>0</v>
      </c>
      <c r="HQ320" s="186">
        <f t="shared" si="3095"/>
        <v>0</v>
      </c>
      <c r="HR320" s="186">
        <f t="shared" si="3095"/>
        <v>0</v>
      </c>
      <c r="HS320" s="186">
        <f t="shared" si="3095"/>
        <v>0</v>
      </c>
      <c r="HT320" s="186">
        <f t="shared" si="3095"/>
        <v>0</v>
      </c>
      <c r="HU320" s="186">
        <f t="shared" si="3095"/>
        <v>0</v>
      </c>
      <c r="HV320" s="186">
        <f t="shared" si="3095"/>
        <v>0</v>
      </c>
      <c r="HW320" s="186">
        <f t="shared" si="3095"/>
        <v>0</v>
      </c>
      <c r="HX320" s="186">
        <f t="shared" si="3095"/>
        <v>0</v>
      </c>
      <c r="HY320" s="186">
        <f t="shared" si="3095"/>
        <v>0</v>
      </c>
      <c r="HZ320" s="186">
        <f t="shared" si="3095"/>
        <v>0</v>
      </c>
      <c r="IA320" s="186">
        <f t="shared" si="3095"/>
        <v>0</v>
      </c>
      <c r="IB320" s="186">
        <f t="shared" si="3095"/>
        <v>0</v>
      </c>
      <c r="IC320" s="186">
        <f t="shared" si="3095"/>
        <v>0</v>
      </c>
      <c r="ID320" s="186">
        <f t="shared" si="3095"/>
        <v>0</v>
      </c>
      <c r="IE320" s="186">
        <f t="shared" si="3095"/>
        <v>0</v>
      </c>
      <c r="IF320" s="186">
        <f t="shared" si="3095"/>
        <v>0</v>
      </c>
      <c r="IG320" s="186">
        <f t="shared" si="3095"/>
        <v>0</v>
      </c>
      <c r="IH320" s="186">
        <f t="shared" si="3095"/>
        <v>0</v>
      </c>
      <c r="II320" s="186">
        <f t="shared" si="3095"/>
        <v>0</v>
      </c>
      <c r="IJ320" s="186">
        <f t="shared" si="3095"/>
        <v>0</v>
      </c>
      <c r="IK320" s="186">
        <f t="shared" si="3095"/>
        <v>0</v>
      </c>
      <c r="IL320" s="186">
        <f t="shared" si="3095"/>
        <v>0</v>
      </c>
      <c r="IM320" s="186">
        <f t="shared" si="3095"/>
        <v>0</v>
      </c>
      <c r="IN320" s="186">
        <f t="shared" si="3095"/>
        <v>0</v>
      </c>
      <c r="IO320" s="186">
        <f t="shared" si="3095"/>
        <v>0</v>
      </c>
      <c r="IP320" s="186">
        <f t="shared" si="3095"/>
        <v>0</v>
      </c>
      <c r="IQ320" s="186">
        <f t="shared" si="3095"/>
        <v>0</v>
      </c>
      <c r="IR320" s="186">
        <f t="shared" si="3095"/>
        <v>0</v>
      </c>
      <c r="IS320" s="186">
        <f t="shared" si="3095"/>
        <v>962436622.24151397</v>
      </c>
      <c r="IT320" s="186">
        <f t="shared" si="3095"/>
        <v>482204798</v>
      </c>
      <c r="IU320" s="186">
        <f t="shared" si="3095"/>
        <v>476299219.55999994</v>
      </c>
      <c r="IV320" s="186">
        <f t="shared" si="3095"/>
        <v>476299219.55999994</v>
      </c>
      <c r="IW320" s="186">
        <f t="shared" si="3095"/>
        <v>0</v>
      </c>
    </row>
    <row r="321" spans="1:257" ht="65.25" customHeight="1" x14ac:dyDescent="0.2">
      <c r="A321" s="401"/>
      <c r="B321" s="401"/>
      <c r="C321" s="299">
        <v>36</v>
      </c>
      <c r="D321" s="287" t="s">
        <v>705</v>
      </c>
      <c r="E321" s="599">
        <v>0.4</v>
      </c>
      <c r="F321" s="599">
        <v>0.6</v>
      </c>
      <c r="G321" s="273">
        <v>213</v>
      </c>
      <c r="H321" s="848" t="s">
        <v>737</v>
      </c>
      <c r="I321" s="282" t="s">
        <v>738</v>
      </c>
      <c r="J321" s="270" t="s">
        <v>708</v>
      </c>
      <c r="K321" s="479">
        <v>4</v>
      </c>
      <c r="L321" s="322" t="s">
        <v>58</v>
      </c>
      <c r="M321" s="299">
        <v>12</v>
      </c>
      <c r="N321" s="299">
        <v>12</v>
      </c>
      <c r="O321" s="267">
        <v>12</v>
      </c>
      <c r="P321" s="424">
        <v>11</v>
      </c>
      <c r="Q321" s="299">
        <v>12</v>
      </c>
      <c r="R321" s="275"/>
      <c r="S321" s="426">
        <v>12</v>
      </c>
      <c r="T321" s="299">
        <v>12</v>
      </c>
      <c r="U321" s="299"/>
      <c r="V321" s="426">
        <v>12</v>
      </c>
      <c r="W321" s="299">
        <v>12</v>
      </c>
      <c r="X321" s="640"/>
      <c r="Y321" s="769">
        <v>12</v>
      </c>
      <c r="Z321" s="602">
        <f>BM321/BM320</f>
        <v>1</v>
      </c>
      <c r="AA321" s="272">
        <v>10</v>
      </c>
      <c r="AB321" s="374" t="s">
        <v>389</v>
      </c>
      <c r="AC321" s="51"/>
      <c r="AD321" s="47"/>
      <c r="AE321" s="48"/>
      <c r="AF321" s="48"/>
      <c r="AG321" s="46">
        <v>230048382</v>
      </c>
      <c r="AH321" s="42">
        <v>217969207</v>
      </c>
      <c r="AI321" s="47">
        <v>212093674</v>
      </c>
      <c r="AJ321" s="47">
        <v>212093674</v>
      </c>
      <c r="AK321" s="51"/>
      <c r="AL321" s="47"/>
      <c r="AM321" s="47"/>
      <c r="AN321" s="47"/>
      <c r="AO321" s="51"/>
      <c r="AP321" s="47"/>
      <c r="AQ321" s="47"/>
      <c r="AR321" s="47"/>
      <c r="AS321" s="51"/>
      <c r="AT321" s="47"/>
      <c r="AU321" s="48"/>
      <c r="AV321" s="48"/>
      <c r="AW321" s="51"/>
      <c r="AX321" s="47"/>
      <c r="AY321" s="47"/>
      <c r="AZ321" s="47"/>
      <c r="BA321" s="51"/>
      <c r="BB321" s="47"/>
      <c r="BC321" s="47"/>
      <c r="BD321" s="47"/>
      <c r="BE321" s="51"/>
      <c r="BF321" s="47"/>
      <c r="BG321" s="48"/>
      <c r="BH321" s="48"/>
      <c r="BI321" s="51"/>
      <c r="BJ321" s="47"/>
      <c r="BK321" s="47"/>
      <c r="BL321" s="47"/>
      <c r="BM321" s="40">
        <f>+AC321+AG321+AK321+AO321+AS321+AW321+BA321+BE321+BI321</f>
        <v>230048382</v>
      </c>
      <c r="BN321" s="41">
        <f>AD321+AH321+AL321+AP321+AT321+AX321+BB321+BF321+BJ321</f>
        <v>217969207</v>
      </c>
      <c r="BO321" s="41">
        <f>AE321+AI321+AM321+AQ321+AU321+AY321+BC321+BG321+BK321</f>
        <v>212093674</v>
      </c>
      <c r="BP321" s="41">
        <f>AF321+AJ321+AN321+AR321+AV321+AZ321+BD321+BH321+BL321</f>
        <v>212093674</v>
      </c>
      <c r="BQ321" s="87"/>
      <c r="BR321" s="87"/>
      <c r="BS321" s="87"/>
      <c r="BT321" s="87"/>
      <c r="BU321" s="88">
        <v>236949833.46000001</v>
      </c>
      <c r="BV321" s="87">
        <f>236949833+5875533-30272190</f>
        <v>212553176</v>
      </c>
      <c r="BW321" s="87">
        <v>212523130.55999997</v>
      </c>
      <c r="BX321" s="87">
        <v>212523130.55999991</v>
      </c>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2">
        <f>BQ321+BU321+BZ321+CE321+CI321+CM321+CQ321+CV321+DA321</f>
        <v>236949833.46000001</v>
      </c>
      <c r="DF321" s="102">
        <f>BR321+BV321+CA321+CF321+CJ321+CN321+CR321+CW321+DB321</f>
        <v>212553176</v>
      </c>
      <c r="DG321" s="102">
        <f>BS321+BW321+CB321+CG321+CK321+CO321+CS321+CX321+DC321</f>
        <v>212523130.55999997</v>
      </c>
      <c r="DH321" s="102">
        <f>BT321+BX321+CC321+CH321+CL321+CP321+CT321+CY321+DD321</f>
        <v>212523130.55999991</v>
      </c>
      <c r="DI321" s="102"/>
      <c r="DJ321" s="88"/>
      <c r="DK321" s="57"/>
      <c r="DL321" s="88"/>
      <c r="DM321" s="88"/>
      <c r="DN321" s="88">
        <v>244058328.46380001</v>
      </c>
      <c r="DO321" s="88">
        <v>0</v>
      </c>
      <c r="DP321" s="88">
        <v>0</v>
      </c>
      <c r="DQ321" s="88">
        <v>0</v>
      </c>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2"/>
      <c r="EU321" s="87"/>
      <c r="EV321" s="87"/>
      <c r="EW321" s="82">
        <f>DJ321+DN321+DS321+DX321+EB321+EF321+EJ321+EN321+ES321</f>
        <v>244058328.46380001</v>
      </c>
      <c r="EX321" s="90">
        <f>DK321+DO321+DT321+DY321+EC321+EG321+EK321+EO321+ET321</f>
        <v>0</v>
      </c>
      <c r="EY321" s="90">
        <f>DL321+DP321+DU321+DZ321+ED321+EH321+EL321+EP321+EU321</f>
        <v>0</v>
      </c>
      <c r="EZ321" s="90">
        <f>DM321+DQ321+DV321+EA321+EE321+EI321+EM321+EQ321+EV321</f>
        <v>0</v>
      </c>
      <c r="FA321" s="173"/>
      <c r="FB321" s="87"/>
      <c r="FC321" s="88"/>
      <c r="FD321" s="88"/>
      <c r="FE321" s="88"/>
      <c r="FF321" s="133"/>
      <c r="FG321" s="87">
        <v>251380078.31771401</v>
      </c>
      <c r="FH321" s="87">
        <v>51682415</v>
      </c>
      <c r="FI321" s="87">
        <v>51682415</v>
      </c>
      <c r="FJ321" s="87">
        <v>51682415</v>
      </c>
      <c r="FK321" s="87"/>
      <c r="FL321" s="87"/>
      <c r="FM321" s="87"/>
      <c r="FN321" s="87"/>
      <c r="FO321" s="87"/>
      <c r="FP321" s="87"/>
      <c r="FQ321" s="87"/>
      <c r="FR321" s="87"/>
      <c r="FS321" s="87"/>
      <c r="FT321" s="87"/>
      <c r="FU321" s="87"/>
      <c r="FV321" s="87"/>
      <c r="FW321" s="87"/>
      <c r="FX321" s="87"/>
      <c r="FY321" s="87"/>
      <c r="FZ321" s="87"/>
      <c r="GA321" s="87"/>
      <c r="GB321" s="87"/>
      <c r="GC321" s="87"/>
      <c r="GD321" s="87"/>
      <c r="GE321" s="87"/>
      <c r="GF321" s="87"/>
      <c r="GG321" s="87"/>
      <c r="GH321" s="87"/>
      <c r="GI321" s="87"/>
      <c r="GJ321" s="87"/>
      <c r="GK321" s="87"/>
      <c r="GL321" s="87"/>
      <c r="GM321" s="87"/>
      <c r="GN321" s="87"/>
      <c r="GO321" s="87"/>
      <c r="GP321" s="87"/>
      <c r="GQ321" s="87"/>
      <c r="GR321" s="87"/>
      <c r="GS321" s="87"/>
      <c r="GT321" s="87"/>
      <c r="GU321" s="82">
        <f>FB321+FG321+FL321+FQ321+FV321+GA321+GF321+GK321+GP321</f>
        <v>251380078.31771401</v>
      </c>
      <c r="GV321" s="82">
        <f>GQ321+GL321+GG321+GB321+FW321+FR321+FM321+FH321+FC321</f>
        <v>51682415</v>
      </c>
      <c r="GW321" s="82">
        <f>GR321+GM321+GH321+GC321+FX321+FS321+FN321+FI321+FD321</f>
        <v>51682415</v>
      </c>
      <c r="GX321" s="82">
        <f>GS321+GN321+GI321+GD321+FY321+FT321+FO321+FJ321+FE321</f>
        <v>51682415</v>
      </c>
      <c r="GY321" s="792">
        <f>GT321+GO321+GJ321+GE321+FZ321+FU321+FP321+FK321+FF321</f>
        <v>0</v>
      </c>
      <c r="GZ321" s="792">
        <f>AC321+BQ321+DJ321+FB321</f>
        <v>0</v>
      </c>
      <c r="HA321" s="792">
        <f>AD321+BR321+DK321+FC321</f>
        <v>0</v>
      </c>
      <c r="HB321" s="792">
        <f>AE321+BS321+DL321+FD321</f>
        <v>0</v>
      </c>
      <c r="HC321" s="792">
        <f>AF321+BT321+DM321+FE321</f>
        <v>0</v>
      </c>
      <c r="HD321" s="792">
        <f>FF321</f>
        <v>0</v>
      </c>
      <c r="HE321" s="792">
        <f>AG321+BU321+DN321+FG321</f>
        <v>962436622.24151397</v>
      </c>
      <c r="HF321" s="792">
        <f>AH321+BV321+DO321+FH321</f>
        <v>482204798</v>
      </c>
      <c r="HG321" s="792">
        <f>AI321+BW321+DP321+FI321</f>
        <v>476299219.55999994</v>
      </c>
      <c r="HH321" s="792">
        <f>AJ321+BX321+DQ321+FJ321</f>
        <v>476299219.55999994</v>
      </c>
      <c r="HI321" s="792">
        <f>BY321+DR321+FK321</f>
        <v>0</v>
      </c>
      <c r="HJ321" s="792">
        <f>AK321+BZ321+DS321+FL321</f>
        <v>0</v>
      </c>
      <c r="HK321" s="792">
        <f>AL321+CA321+DT321+FM321</f>
        <v>0</v>
      </c>
      <c r="HL321" s="792">
        <f>AM321+CB321+DU321+FN321</f>
        <v>0</v>
      </c>
      <c r="HM321" s="792">
        <f>AN321+CC321+DV321+FO321</f>
        <v>0</v>
      </c>
      <c r="HN321" s="792">
        <f>CD321+DW321+FP321</f>
        <v>0</v>
      </c>
      <c r="HO321" s="792">
        <f>AO321+CE321+DX321+FQ321</f>
        <v>0</v>
      </c>
      <c r="HP321" s="792">
        <f>AP321+CF321+DY321+FR321</f>
        <v>0</v>
      </c>
      <c r="HQ321" s="792">
        <f>AQ321+CG321+DZ321+FS321</f>
        <v>0</v>
      </c>
      <c r="HR321" s="792">
        <f>AR321+CH321+EA321+FT321</f>
        <v>0</v>
      </c>
      <c r="HS321" s="792">
        <f>FU321</f>
        <v>0</v>
      </c>
      <c r="HT321" s="792">
        <f>AS321+CI321+EB321+FV321</f>
        <v>0</v>
      </c>
      <c r="HU321" s="792">
        <f>AT321+CJ321+EC321+FW321</f>
        <v>0</v>
      </c>
      <c r="HV321" s="792">
        <f>AU321+CK321+ED321+FX321</f>
        <v>0</v>
      </c>
      <c r="HW321" s="792">
        <f>AV321+CL321+EE321+FY321</f>
        <v>0</v>
      </c>
      <c r="HX321" s="792">
        <f>FZ321</f>
        <v>0</v>
      </c>
      <c r="HY321" s="792">
        <f>AW321+CM321+EF321+GA321</f>
        <v>0</v>
      </c>
      <c r="HZ321" s="792">
        <f>AX321+CN321+EG321+GB321</f>
        <v>0</v>
      </c>
      <c r="IA321" s="792">
        <f>AY321+CO321+EH321+GC321</f>
        <v>0</v>
      </c>
      <c r="IB321" s="792">
        <f>AZ321+CP321+EI321+GD321</f>
        <v>0</v>
      </c>
      <c r="IC321" s="792">
        <f>GE321</f>
        <v>0</v>
      </c>
      <c r="ID321" s="792">
        <f>BA321+CQ321+EJ321+GF321</f>
        <v>0</v>
      </c>
      <c r="IE321" s="792">
        <f>BB321+CR321+EK321+GG321</f>
        <v>0</v>
      </c>
      <c r="IF321" s="792">
        <f>BC321+CS321+EL321+GH321</f>
        <v>0</v>
      </c>
      <c r="IG321" s="792">
        <f>BD321+CT321+EM321+GI321</f>
        <v>0</v>
      </c>
      <c r="IH321" s="792">
        <f>CU321+GJ321</f>
        <v>0</v>
      </c>
      <c r="II321" s="792">
        <f>BE321+CV321+EN321+GK321</f>
        <v>0</v>
      </c>
      <c r="IJ321" s="792">
        <f>BF321+CW321+EO321+GL321</f>
        <v>0</v>
      </c>
      <c r="IK321" s="792">
        <f>BG321+CX321+EP321+GM321</f>
        <v>0</v>
      </c>
      <c r="IL321" s="792">
        <f>BH321+CY321+EQ321+GM321</f>
        <v>0</v>
      </c>
      <c r="IM321" s="792">
        <f>CZ321+ER321+GO321</f>
        <v>0</v>
      </c>
      <c r="IN321" s="792">
        <f>BI321+DA321+ES321+GP321</f>
        <v>0</v>
      </c>
      <c r="IO321" s="792"/>
      <c r="IP321" s="792"/>
      <c r="IQ321" s="792"/>
      <c r="IR321" s="792"/>
      <c r="IS321" s="792">
        <f>GZ321+HE321+HJ321+HO321+HT321+HY321+ID321+II321+IN321</f>
        <v>962436622.24151397</v>
      </c>
      <c r="IT321" s="792">
        <f>HA321+HF321+HK321+HP321+HU321+HZ321+IE321+IJ321+IO321</f>
        <v>482204798</v>
      </c>
      <c r="IU321" s="792">
        <f>HB321+HG321+HL321+HQ321+HV321+IA321+IF321+IK321+IP321</f>
        <v>476299219.55999994</v>
      </c>
      <c r="IV321" s="792">
        <f>HC321+HH321+HM321+HR321+HW321+IB321+IG321+IL321+IQ321</f>
        <v>476299219.55999994</v>
      </c>
      <c r="IW321" s="793">
        <f>HD321+HI321+HN321+HS321+HX321+IC321+IH321+IM321+IR321</f>
        <v>0</v>
      </c>
    </row>
    <row r="322" spans="1:257" ht="24.75" customHeight="1" x14ac:dyDescent="0.2">
      <c r="A322" s="339">
        <v>4</v>
      </c>
      <c r="B322" s="340" t="s">
        <v>739</v>
      </c>
      <c r="C322" s="341"/>
      <c r="D322" s="342"/>
      <c r="E322" s="342"/>
      <c r="F322" s="342"/>
      <c r="G322" s="341"/>
      <c r="H322" s="341"/>
      <c r="I322" s="341"/>
      <c r="J322" s="341"/>
      <c r="K322" s="341"/>
      <c r="L322" s="341"/>
      <c r="M322" s="341"/>
      <c r="N322" s="341"/>
      <c r="O322" s="341"/>
      <c r="P322" s="341"/>
      <c r="Q322" s="341"/>
      <c r="R322" s="341"/>
      <c r="S322" s="341"/>
      <c r="T322" s="341"/>
      <c r="U322" s="341"/>
      <c r="V322" s="341"/>
      <c r="W322" s="341"/>
      <c r="X322" s="341"/>
      <c r="Y322" s="746"/>
      <c r="Z322" s="341"/>
      <c r="AA322" s="341"/>
      <c r="AB322" s="341"/>
      <c r="AC322" s="36">
        <f t="shared" ref="AC322:BL322" si="3096">AC323+AC339+AC353</f>
        <v>0</v>
      </c>
      <c r="AD322" s="36">
        <f t="shared" si="3096"/>
        <v>0</v>
      </c>
      <c r="AE322" s="36">
        <f t="shared" si="3096"/>
        <v>0</v>
      </c>
      <c r="AF322" s="36">
        <f t="shared" si="3096"/>
        <v>0</v>
      </c>
      <c r="AG322" s="36">
        <f t="shared" si="3096"/>
        <v>6015925271</v>
      </c>
      <c r="AH322" s="36">
        <f t="shared" si="3096"/>
        <v>6021924915</v>
      </c>
      <c r="AI322" s="36">
        <f t="shared" si="3096"/>
        <v>496704244</v>
      </c>
      <c r="AJ322" s="36">
        <f t="shared" si="3096"/>
        <v>473727614</v>
      </c>
      <c r="AK322" s="36">
        <f t="shared" si="3096"/>
        <v>1077000000</v>
      </c>
      <c r="AL322" s="36">
        <f t="shared" si="3096"/>
        <v>1347000000</v>
      </c>
      <c r="AM322" s="36">
        <f t="shared" si="3096"/>
        <v>793204600</v>
      </c>
      <c r="AN322" s="36">
        <f t="shared" si="3096"/>
        <v>742058578</v>
      </c>
      <c r="AO322" s="36">
        <f t="shared" si="3096"/>
        <v>0</v>
      </c>
      <c r="AP322" s="36">
        <f t="shared" si="3096"/>
        <v>0</v>
      </c>
      <c r="AQ322" s="36">
        <f t="shared" si="3096"/>
        <v>0</v>
      </c>
      <c r="AR322" s="36">
        <f t="shared" si="3096"/>
        <v>0</v>
      </c>
      <c r="AS322" s="36">
        <f t="shared" si="3096"/>
        <v>0</v>
      </c>
      <c r="AT322" s="36">
        <f t="shared" si="3096"/>
        <v>0</v>
      </c>
      <c r="AU322" s="36">
        <f t="shared" si="3096"/>
        <v>0</v>
      </c>
      <c r="AV322" s="36">
        <f t="shared" si="3096"/>
        <v>0</v>
      </c>
      <c r="AW322" s="36">
        <f t="shared" si="3096"/>
        <v>0</v>
      </c>
      <c r="AX322" s="36">
        <f t="shared" si="3096"/>
        <v>0</v>
      </c>
      <c r="AY322" s="36">
        <f t="shared" si="3096"/>
        <v>0</v>
      </c>
      <c r="AZ322" s="36">
        <f t="shared" si="3096"/>
        <v>0</v>
      </c>
      <c r="BA322" s="36">
        <f t="shared" si="3096"/>
        <v>0</v>
      </c>
      <c r="BB322" s="36">
        <f t="shared" si="3096"/>
        <v>0</v>
      </c>
      <c r="BC322" s="36">
        <f t="shared" si="3096"/>
        <v>0</v>
      </c>
      <c r="BD322" s="36">
        <f t="shared" si="3096"/>
        <v>0</v>
      </c>
      <c r="BE322" s="36">
        <f t="shared" si="3096"/>
        <v>0</v>
      </c>
      <c r="BF322" s="36">
        <f t="shared" si="3096"/>
        <v>0</v>
      </c>
      <c r="BG322" s="36">
        <f t="shared" si="3096"/>
        <v>0</v>
      </c>
      <c r="BH322" s="36">
        <f t="shared" si="3096"/>
        <v>0</v>
      </c>
      <c r="BI322" s="36">
        <f t="shared" si="3096"/>
        <v>1000000000</v>
      </c>
      <c r="BJ322" s="36">
        <f t="shared" si="3096"/>
        <v>0</v>
      </c>
      <c r="BK322" s="36">
        <f t="shared" si="3096"/>
        <v>0</v>
      </c>
      <c r="BL322" s="36">
        <f t="shared" si="3096"/>
        <v>0</v>
      </c>
      <c r="BM322" s="36">
        <f t="shared" ref="BM322:DX322" si="3097">BM323+BM339+BM353</f>
        <v>8092925271</v>
      </c>
      <c r="BN322" s="36">
        <f t="shared" si="3097"/>
        <v>7368924915</v>
      </c>
      <c r="BO322" s="36">
        <f t="shared" si="3097"/>
        <v>1289908844</v>
      </c>
      <c r="BP322" s="36">
        <f t="shared" si="3097"/>
        <v>1215786192</v>
      </c>
      <c r="BQ322" s="36">
        <f t="shared" si="3097"/>
        <v>0</v>
      </c>
      <c r="BR322" s="36">
        <f t="shared" si="3097"/>
        <v>0</v>
      </c>
      <c r="BS322" s="36">
        <f t="shared" si="3097"/>
        <v>0</v>
      </c>
      <c r="BT322" s="36">
        <f t="shared" si="3097"/>
        <v>0</v>
      </c>
      <c r="BU322" s="36">
        <f t="shared" si="3097"/>
        <v>1804560000</v>
      </c>
      <c r="BV322" s="36">
        <f t="shared" si="3097"/>
        <v>7932683366</v>
      </c>
      <c r="BW322" s="36">
        <f t="shared" si="3097"/>
        <v>3967268943</v>
      </c>
      <c r="BX322" s="36">
        <f t="shared" si="3097"/>
        <v>3967268943</v>
      </c>
      <c r="BY322" s="36">
        <f t="shared" si="3097"/>
        <v>0</v>
      </c>
      <c r="BZ322" s="36">
        <f t="shared" si="3097"/>
        <v>1014349775.75</v>
      </c>
      <c r="CA322" s="36">
        <f t="shared" si="3097"/>
        <v>2900992979.0999999</v>
      </c>
      <c r="CB322" s="36">
        <f t="shared" si="3097"/>
        <v>2055807979</v>
      </c>
      <c r="CC322" s="36">
        <f t="shared" si="3097"/>
        <v>1921149814</v>
      </c>
      <c r="CD322" s="36">
        <f t="shared" si="3097"/>
        <v>0</v>
      </c>
      <c r="CE322" s="36">
        <f t="shared" si="3097"/>
        <v>0</v>
      </c>
      <c r="CF322" s="36">
        <f t="shared" si="3097"/>
        <v>500000000</v>
      </c>
      <c r="CG322" s="36">
        <f t="shared" si="3097"/>
        <v>0</v>
      </c>
      <c r="CH322" s="36">
        <f t="shared" si="3097"/>
        <v>0</v>
      </c>
      <c r="CI322" s="36">
        <f t="shared" si="3097"/>
        <v>0</v>
      </c>
      <c r="CJ322" s="36">
        <f t="shared" si="3097"/>
        <v>0</v>
      </c>
      <c r="CK322" s="36">
        <f t="shared" si="3097"/>
        <v>0</v>
      </c>
      <c r="CL322" s="36">
        <f t="shared" si="3097"/>
        <v>0</v>
      </c>
      <c r="CM322" s="36">
        <f t="shared" si="3097"/>
        <v>0</v>
      </c>
      <c r="CN322" s="36">
        <f t="shared" si="3097"/>
        <v>0</v>
      </c>
      <c r="CO322" s="36">
        <f t="shared" si="3097"/>
        <v>0</v>
      </c>
      <c r="CP322" s="36">
        <f t="shared" si="3097"/>
        <v>0</v>
      </c>
      <c r="CQ322" s="36">
        <f t="shared" si="3097"/>
        <v>0</v>
      </c>
      <c r="CR322" s="36">
        <f t="shared" si="3097"/>
        <v>0</v>
      </c>
      <c r="CS322" s="36">
        <f t="shared" si="3097"/>
        <v>0</v>
      </c>
      <c r="CT322" s="36">
        <f t="shared" si="3097"/>
        <v>0</v>
      </c>
      <c r="CU322" s="36">
        <f t="shared" si="3097"/>
        <v>0</v>
      </c>
      <c r="CV322" s="36">
        <f t="shared" si="3097"/>
        <v>0</v>
      </c>
      <c r="CW322" s="36">
        <f t="shared" si="3097"/>
        <v>0</v>
      </c>
      <c r="CX322" s="36">
        <f t="shared" si="3097"/>
        <v>0</v>
      </c>
      <c r="CY322" s="36">
        <f t="shared" si="3097"/>
        <v>0</v>
      </c>
      <c r="CZ322" s="36">
        <f t="shared" si="3097"/>
        <v>0</v>
      </c>
      <c r="DA322" s="36">
        <f t="shared" si="3097"/>
        <v>1000000000</v>
      </c>
      <c r="DB322" s="36">
        <f t="shared" si="3097"/>
        <v>0</v>
      </c>
      <c r="DC322" s="36">
        <f t="shared" si="3097"/>
        <v>0</v>
      </c>
      <c r="DD322" s="36">
        <f t="shared" si="3097"/>
        <v>0</v>
      </c>
      <c r="DE322" s="36">
        <f t="shared" si="3097"/>
        <v>3818909775.75</v>
      </c>
      <c r="DF322" s="36">
        <f t="shared" si="3097"/>
        <v>11333676345.1</v>
      </c>
      <c r="DG322" s="36">
        <f t="shared" si="3097"/>
        <v>6023076922</v>
      </c>
      <c r="DH322" s="36">
        <f t="shared" si="3097"/>
        <v>5888418757</v>
      </c>
      <c r="DI322" s="36">
        <f t="shared" si="3097"/>
        <v>0</v>
      </c>
      <c r="DJ322" s="36">
        <f t="shared" si="3097"/>
        <v>0</v>
      </c>
      <c r="DK322" s="36">
        <f t="shared" si="3097"/>
        <v>0</v>
      </c>
      <c r="DL322" s="36">
        <f t="shared" si="3097"/>
        <v>0</v>
      </c>
      <c r="DM322" s="36">
        <f t="shared" si="3097"/>
        <v>0</v>
      </c>
      <c r="DN322" s="36">
        <f t="shared" si="3097"/>
        <v>1870696800</v>
      </c>
      <c r="DO322" s="36">
        <f t="shared" si="3097"/>
        <v>4724396454.3800001</v>
      </c>
      <c r="DP322" s="36">
        <f t="shared" si="3097"/>
        <v>1455372526</v>
      </c>
      <c r="DQ322" s="36">
        <f t="shared" si="3097"/>
        <v>1447916926</v>
      </c>
      <c r="DR322" s="36">
        <f t="shared" si="3097"/>
        <v>0</v>
      </c>
      <c r="DS322" s="36">
        <f t="shared" si="3097"/>
        <v>804280269.023</v>
      </c>
      <c r="DT322" s="36">
        <f t="shared" si="3097"/>
        <v>3742120500</v>
      </c>
      <c r="DU322" s="36">
        <f t="shared" si="3097"/>
        <v>1973204863.6399999</v>
      </c>
      <c r="DV322" s="36">
        <f t="shared" si="3097"/>
        <v>1963731463.6399999</v>
      </c>
      <c r="DW322" s="36">
        <f t="shared" si="3097"/>
        <v>128827239</v>
      </c>
      <c r="DX322" s="36">
        <f t="shared" si="3097"/>
        <v>0</v>
      </c>
      <c r="DY322" s="36">
        <f t="shared" ref="DY322:EW322" si="3098">DY323+DY339+DY353</f>
        <v>0</v>
      </c>
      <c r="DZ322" s="36">
        <f t="shared" si="3098"/>
        <v>0</v>
      </c>
      <c r="EA322" s="36">
        <f t="shared" si="3098"/>
        <v>0</v>
      </c>
      <c r="EB322" s="36">
        <f t="shared" si="3098"/>
        <v>0</v>
      </c>
      <c r="EC322" s="36">
        <f t="shared" si="3098"/>
        <v>0</v>
      </c>
      <c r="ED322" s="36">
        <f t="shared" si="3098"/>
        <v>0</v>
      </c>
      <c r="EE322" s="36">
        <f t="shared" si="3098"/>
        <v>0</v>
      </c>
      <c r="EF322" s="36">
        <f t="shared" si="3098"/>
        <v>0</v>
      </c>
      <c r="EG322" s="36">
        <f t="shared" si="3098"/>
        <v>0</v>
      </c>
      <c r="EH322" s="36">
        <f t="shared" si="3098"/>
        <v>0</v>
      </c>
      <c r="EI322" s="36">
        <f t="shared" si="3098"/>
        <v>0</v>
      </c>
      <c r="EJ322" s="36">
        <f t="shared" si="3098"/>
        <v>0</v>
      </c>
      <c r="EK322" s="36">
        <f t="shared" si="3098"/>
        <v>0</v>
      </c>
      <c r="EL322" s="36">
        <f t="shared" si="3098"/>
        <v>0</v>
      </c>
      <c r="EM322" s="36">
        <f t="shared" si="3098"/>
        <v>0</v>
      </c>
      <c r="EN322" s="36">
        <f t="shared" si="3098"/>
        <v>0</v>
      </c>
      <c r="EO322" s="36">
        <f t="shared" si="3098"/>
        <v>0</v>
      </c>
      <c r="EP322" s="36">
        <f t="shared" si="3098"/>
        <v>0</v>
      </c>
      <c r="EQ322" s="36">
        <f t="shared" si="3098"/>
        <v>0</v>
      </c>
      <c r="ER322" s="36">
        <f t="shared" si="3098"/>
        <v>0</v>
      </c>
      <c r="ES322" s="36">
        <f t="shared" si="3098"/>
        <v>1000000000</v>
      </c>
      <c r="ET322" s="36">
        <f t="shared" si="3098"/>
        <v>0</v>
      </c>
      <c r="EU322" s="36">
        <f t="shared" si="3098"/>
        <v>0</v>
      </c>
      <c r="EV322" s="36">
        <f t="shared" si="3098"/>
        <v>0</v>
      </c>
      <c r="EW322" s="36">
        <f t="shared" si="3098"/>
        <v>3674977069.0229998</v>
      </c>
      <c r="EX322" s="36">
        <f t="shared" ref="EX322:GY322" si="3099">EX323+EX339+EX353</f>
        <v>8466516954.3800001</v>
      </c>
      <c r="EY322" s="36">
        <f t="shared" si="3099"/>
        <v>3428577389.6399999</v>
      </c>
      <c r="EZ322" s="36">
        <f t="shared" si="3099"/>
        <v>3411648389.6399999</v>
      </c>
      <c r="FA322" s="36">
        <f t="shared" si="3099"/>
        <v>128827239</v>
      </c>
      <c r="FB322" s="36">
        <f t="shared" si="3099"/>
        <v>0</v>
      </c>
      <c r="FC322" s="36">
        <f t="shared" si="3099"/>
        <v>0</v>
      </c>
      <c r="FD322" s="36">
        <f t="shared" si="3099"/>
        <v>0</v>
      </c>
      <c r="FE322" s="36">
        <f t="shared" si="3099"/>
        <v>0</v>
      </c>
      <c r="FF322" s="36">
        <f t="shared" si="3099"/>
        <v>0</v>
      </c>
      <c r="FG322" s="36">
        <f t="shared" si="3099"/>
        <v>1926457704.0002038</v>
      </c>
      <c r="FH322" s="36">
        <f t="shared" si="3099"/>
        <v>5458773772</v>
      </c>
      <c r="FI322" s="36">
        <f t="shared" si="3099"/>
        <v>1817529240</v>
      </c>
      <c r="FJ322" s="36">
        <f t="shared" si="3099"/>
        <v>1779720745</v>
      </c>
      <c r="FK322" s="36">
        <f t="shared" si="3099"/>
        <v>0</v>
      </c>
      <c r="FL322" s="36">
        <f t="shared" si="3099"/>
        <v>760628677.08999991</v>
      </c>
      <c r="FM322" s="36">
        <f t="shared" si="3099"/>
        <v>4109323515</v>
      </c>
      <c r="FN322" s="36">
        <f t="shared" si="3099"/>
        <v>1961146489</v>
      </c>
      <c r="FO322" s="36">
        <f t="shared" si="3099"/>
        <v>1215152353</v>
      </c>
      <c r="FP322" s="36">
        <f t="shared" si="3099"/>
        <v>0</v>
      </c>
      <c r="FQ322" s="36">
        <f t="shared" si="3099"/>
        <v>0</v>
      </c>
      <c r="FR322" s="36">
        <f t="shared" si="3099"/>
        <v>169985263</v>
      </c>
      <c r="FS322" s="36">
        <f t="shared" si="3099"/>
        <v>169985263</v>
      </c>
      <c r="FT322" s="36">
        <f t="shared" si="3099"/>
        <v>169985263</v>
      </c>
      <c r="FU322" s="36">
        <f t="shared" si="3099"/>
        <v>0</v>
      </c>
      <c r="FV322" s="36">
        <f t="shared" si="3099"/>
        <v>0</v>
      </c>
      <c r="FW322" s="36">
        <f t="shared" si="3099"/>
        <v>0</v>
      </c>
      <c r="FX322" s="36">
        <f t="shared" si="3099"/>
        <v>0</v>
      </c>
      <c r="FY322" s="36">
        <f t="shared" si="3099"/>
        <v>0</v>
      </c>
      <c r="FZ322" s="36">
        <f t="shared" si="3099"/>
        <v>0</v>
      </c>
      <c r="GA322" s="36">
        <f t="shared" si="3099"/>
        <v>0</v>
      </c>
      <c r="GB322" s="36">
        <f t="shared" si="3099"/>
        <v>0</v>
      </c>
      <c r="GC322" s="36">
        <f t="shared" si="3099"/>
        <v>0</v>
      </c>
      <c r="GD322" s="36">
        <f t="shared" si="3099"/>
        <v>0</v>
      </c>
      <c r="GE322" s="36">
        <f t="shared" si="3099"/>
        <v>0</v>
      </c>
      <c r="GF322" s="36">
        <f t="shared" si="3099"/>
        <v>0</v>
      </c>
      <c r="GG322" s="36">
        <f t="shared" si="3099"/>
        <v>0</v>
      </c>
      <c r="GH322" s="36">
        <f t="shared" si="3099"/>
        <v>0</v>
      </c>
      <c r="GI322" s="36">
        <f t="shared" si="3099"/>
        <v>0</v>
      </c>
      <c r="GJ322" s="36">
        <f t="shared" si="3099"/>
        <v>0</v>
      </c>
      <c r="GK322" s="36">
        <f t="shared" si="3099"/>
        <v>0</v>
      </c>
      <c r="GL322" s="36">
        <f t="shared" si="3099"/>
        <v>0</v>
      </c>
      <c r="GM322" s="36">
        <f t="shared" si="3099"/>
        <v>0</v>
      </c>
      <c r="GN322" s="36">
        <f t="shared" si="3099"/>
        <v>0</v>
      </c>
      <c r="GO322" s="36">
        <f t="shared" si="3099"/>
        <v>0</v>
      </c>
      <c r="GP322" s="36">
        <f t="shared" si="3099"/>
        <v>1000000000</v>
      </c>
      <c r="GQ322" s="36">
        <f t="shared" si="3099"/>
        <v>0</v>
      </c>
      <c r="GR322" s="36">
        <f t="shared" si="3099"/>
        <v>0</v>
      </c>
      <c r="GS322" s="36">
        <f t="shared" si="3099"/>
        <v>0</v>
      </c>
      <c r="GT322" s="36">
        <f t="shared" si="3099"/>
        <v>0</v>
      </c>
      <c r="GU322" s="36">
        <f t="shared" si="3099"/>
        <v>3687086381.0902042</v>
      </c>
      <c r="GV322" s="36">
        <f t="shared" si="3099"/>
        <v>9738082550</v>
      </c>
      <c r="GW322" s="36">
        <f t="shared" si="3099"/>
        <v>3948660992</v>
      </c>
      <c r="GX322" s="36">
        <f t="shared" si="3099"/>
        <v>3164858361</v>
      </c>
      <c r="GY322" s="962">
        <f t="shared" si="3099"/>
        <v>0</v>
      </c>
      <c r="GZ322" s="36">
        <f t="shared" ref="GZ322:IW322" si="3100">GZ323+GZ339+GZ353</f>
        <v>0</v>
      </c>
      <c r="HA322" s="36">
        <f t="shared" si="3100"/>
        <v>0</v>
      </c>
      <c r="HB322" s="36">
        <f t="shared" si="3100"/>
        <v>0</v>
      </c>
      <c r="HC322" s="36">
        <f t="shared" si="3100"/>
        <v>0</v>
      </c>
      <c r="HD322" s="36">
        <f t="shared" si="3100"/>
        <v>0</v>
      </c>
      <c r="HE322" s="36">
        <f t="shared" si="3100"/>
        <v>11617639775.000204</v>
      </c>
      <c r="HF322" s="36">
        <f t="shared" si="3100"/>
        <v>24137778507.380001</v>
      </c>
      <c r="HG322" s="36">
        <f t="shared" si="3100"/>
        <v>7736874953</v>
      </c>
      <c r="HH322" s="36">
        <f t="shared" si="3100"/>
        <v>7668634228</v>
      </c>
      <c r="HI322" s="36">
        <f t="shared" si="3100"/>
        <v>0</v>
      </c>
      <c r="HJ322" s="36">
        <f t="shared" si="3100"/>
        <v>3656258721.8629999</v>
      </c>
      <c r="HK322" s="36">
        <f t="shared" si="3100"/>
        <v>12099436994.1</v>
      </c>
      <c r="HL322" s="36">
        <f t="shared" si="3100"/>
        <v>6783363931.6399994</v>
      </c>
      <c r="HM322" s="36">
        <f t="shared" si="3100"/>
        <v>5842092208.6399994</v>
      </c>
      <c r="HN322" s="36">
        <f t="shared" si="3100"/>
        <v>128827239</v>
      </c>
      <c r="HO322" s="36">
        <f t="shared" si="3100"/>
        <v>0</v>
      </c>
      <c r="HP322" s="36">
        <f t="shared" si="3100"/>
        <v>669985263</v>
      </c>
      <c r="HQ322" s="36">
        <f t="shared" si="3100"/>
        <v>169985263</v>
      </c>
      <c r="HR322" s="36">
        <f t="shared" si="3100"/>
        <v>169985263</v>
      </c>
      <c r="HS322" s="36">
        <f t="shared" si="3100"/>
        <v>0</v>
      </c>
      <c r="HT322" s="36">
        <f t="shared" si="3100"/>
        <v>0</v>
      </c>
      <c r="HU322" s="36">
        <f t="shared" si="3100"/>
        <v>0</v>
      </c>
      <c r="HV322" s="36">
        <f t="shared" si="3100"/>
        <v>0</v>
      </c>
      <c r="HW322" s="36">
        <f t="shared" si="3100"/>
        <v>0</v>
      </c>
      <c r="HX322" s="36">
        <f t="shared" si="3100"/>
        <v>0</v>
      </c>
      <c r="HY322" s="36">
        <f t="shared" si="3100"/>
        <v>0</v>
      </c>
      <c r="HZ322" s="36">
        <f t="shared" si="3100"/>
        <v>0</v>
      </c>
      <c r="IA322" s="36">
        <f t="shared" si="3100"/>
        <v>0</v>
      </c>
      <c r="IB322" s="36">
        <f t="shared" si="3100"/>
        <v>0</v>
      </c>
      <c r="IC322" s="36">
        <f t="shared" si="3100"/>
        <v>0</v>
      </c>
      <c r="ID322" s="36">
        <f t="shared" si="3100"/>
        <v>0</v>
      </c>
      <c r="IE322" s="36">
        <f t="shared" si="3100"/>
        <v>0</v>
      </c>
      <c r="IF322" s="36">
        <f t="shared" si="3100"/>
        <v>0</v>
      </c>
      <c r="IG322" s="36">
        <f t="shared" si="3100"/>
        <v>0</v>
      </c>
      <c r="IH322" s="36">
        <f t="shared" si="3100"/>
        <v>0</v>
      </c>
      <c r="II322" s="36">
        <f t="shared" si="3100"/>
        <v>0</v>
      </c>
      <c r="IJ322" s="36">
        <f t="shared" si="3100"/>
        <v>0</v>
      </c>
      <c r="IK322" s="36">
        <f t="shared" si="3100"/>
        <v>0</v>
      </c>
      <c r="IL322" s="36">
        <f t="shared" si="3100"/>
        <v>0</v>
      </c>
      <c r="IM322" s="36">
        <f t="shared" si="3100"/>
        <v>0</v>
      </c>
      <c r="IN322" s="36">
        <f t="shared" si="3100"/>
        <v>4000000000</v>
      </c>
      <c r="IO322" s="36">
        <f t="shared" si="3100"/>
        <v>0</v>
      </c>
      <c r="IP322" s="36">
        <f t="shared" si="3100"/>
        <v>0</v>
      </c>
      <c r="IQ322" s="36">
        <f t="shared" si="3100"/>
        <v>0</v>
      </c>
      <c r="IR322" s="36">
        <f t="shared" si="3100"/>
        <v>0</v>
      </c>
      <c r="IS322" s="36">
        <f t="shared" si="3100"/>
        <v>19273898496.863205</v>
      </c>
      <c r="IT322" s="36">
        <f t="shared" si="3100"/>
        <v>36907200764.480003</v>
      </c>
      <c r="IU322" s="36">
        <f t="shared" si="3100"/>
        <v>14690224147.639999</v>
      </c>
      <c r="IV322" s="36">
        <f t="shared" si="3100"/>
        <v>13680711699.639999</v>
      </c>
      <c r="IW322" s="36">
        <f t="shared" si="3100"/>
        <v>128827239</v>
      </c>
    </row>
    <row r="323" spans="1:257" ht="24.75" customHeight="1" x14ac:dyDescent="0.2">
      <c r="A323" s="343"/>
      <c r="B323" s="239">
        <v>23</v>
      </c>
      <c r="C323" s="344" t="s">
        <v>740</v>
      </c>
      <c r="D323" s="241"/>
      <c r="E323" s="241"/>
      <c r="F323" s="241"/>
      <c r="G323" s="345"/>
      <c r="H323" s="345"/>
      <c r="I323" s="345"/>
      <c r="J323" s="345"/>
      <c r="K323" s="345"/>
      <c r="L323" s="345"/>
      <c r="M323" s="345"/>
      <c r="N323" s="345"/>
      <c r="O323" s="345"/>
      <c r="P323" s="345"/>
      <c r="Q323" s="345"/>
      <c r="R323" s="345"/>
      <c r="S323" s="345"/>
      <c r="T323" s="345"/>
      <c r="U323" s="345"/>
      <c r="V323" s="345"/>
      <c r="W323" s="345"/>
      <c r="X323" s="345"/>
      <c r="Y323" s="751"/>
      <c r="Z323" s="345"/>
      <c r="AA323" s="345"/>
      <c r="AB323" s="345"/>
      <c r="AC323" s="37">
        <f t="shared" ref="AC323:CN323" si="3101">AC324+AC330+AC335</f>
        <v>0</v>
      </c>
      <c r="AD323" s="37">
        <f t="shared" si="3101"/>
        <v>0</v>
      </c>
      <c r="AE323" s="37">
        <f t="shared" si="3101"/>
        <v>0</v>
      </c>
      <c r="AF323" s="37">
        <f t="shared" si="3101"/>
        <v>0</v>
      </c>
      <c r="AG323" s="37">
        <f t="shared" si="3101"/>
        <v>6015925271</v>
      </c>
      <c r="AH323" s="37">
        <f t="shared" si="3101"/>
        <v>6021924915</v>
      </c>
      <c r="AI323" s="37">
        <f t="shared" si="3101"/>
        <v>496704244</v>
      </c>
      <c r="AJ323" s="37">
        <f t="shared" si="3101"/>
        <v>473727614</v>
      </c>
      <c r="AK323" s="37">
        <f t="shared" si="3101"/>
        <v>60000000</v>
      </c>
      <c r="AL323" s="37">
        <f t="shared" si="3101"/>
        <v>330000000</v>
      </c>
      <c r="AM323" s="37">
        <f t="shared" si="3101"/>
        <v>221527329</v>
      </c>
      <c r="AN323" s="37">
        <f t="shared" si="3101"/>
        <v>196027329</v>
      </c>
      <c r="AO323" s="37">
        <f t="shared" si="3101"/>
        <v>0</v>
      </c>
      <c r="AP323" s="37">
        <f t="shared" si="3101"/>
        <v>0</v>
      </c>
      <c r="AQ323" s="37">
        <f t="shared" si="3101"/>
        <v>0</v>
      </c>
      <c r="AR323" s="37">
        <f t="shared" si="3101"/>
        <v>0</v>
      </c>
      <c r="AS323" s="37">
        <f t="shared" si="3101"/>
        <v>0</v>
      </c>
      <c r="AT323" s="37">
        <f t="shared" si="3101"/>
        <v>0</v>
      </c>
      <c r="AU323" s="37">
        <f t="shared" si="3101"/>
        <v>0</v>
      </c>
      <c r="AV323" s="37">
        <f t="shared" si="3101"/>
        <v>0</v>
      </c>
      <c r="AW323" s="37">
        <f t="shared" si="3101"/>
        <v>0</v>
      </c>
      <c r="AX323" s="37">
        <f t="shared" si="3101"/>
        <v>0</v>
      </c>
      <c r="AY323" s="37">
        <f t="shared" si="3101"/>
        <v>0</v>
      </c>
      <c r="AZ323" s="37">
        <f t="shared" si="3101"/>
        <v>0</v>
      </c>
      <c r="BA323" s="37">
        <f t="shared" si="3101"/>
        <v>0</v>
      </c>
      <c r="BB323" s="37">
        <f t="shared" si="3101"/>
        <v>0</v>
      </c>
      <c r="BC323" s="37">
        <f t="shared" si="3101"/>
        <v>0</v>
      </c>
      <c r="BD323" s="37">
        <f t="shared" si="3101"/>
        <v>0</v>
      </c>
      <c r="BE323" s="37">
        <f t="shared" si="3101"/>
        <v>0</v>
      </c>
      <c r="BF323" s="37">
        <f t="shared" si="3101"/>
        <v>0</v>
      </c>
      <c r="BG323" s="37">
        <f t="shared" si="3101"/>
        <v>0</v>
      </c>
      <c r="BH323" s="37">
        <f t="shared" si="3101"/>
        <v>0</v>
      </c>
      <c r="BI323" s="37">
        <f t="shared" si="3101"/>
        <v>1000000000</v>
      </c>
      <c r="BJ323" s="37">
        <f t="shared" si="3101"/>
        <v>0</v>
      </c>
      <c r="BK323" s="37">
        <f t="shared" si="3101"/>
        <v>0</v>
      </c>
      <c r="BL323" s="37">
        <f t="shared" si="3101"/>
        <v>0</v>
      </c>
      <c r="BM323" s="37">
        <f t="shared" si="3101"/>
        <v>7075925271</v>
      </c>
      <c r="BN323" s="37">
        <f t="shared" si="3101"/>
        <v>6351924915</v>
      </c>
      <c r="BO323" s="37">
        <f t="shared" si="3101"/>
        <v>718231573</v>
      </c>
      <c r="BP323" s="37">
        <f t="shared" si="3101"/>
        <v>669754943</v>
      </c>
      <c r="BQ323" s="37">
        <f t="shared" si="3101"/>
        <v>0</v>
      </c>
      <c r="BR323" s="37">
        <f t="shared" si="3101"/>
        <v>0</v>
      </c>
      <c r="BS323" s="37">
        <f t="shared" si="3101"/>
        <v>0</v>
      </c>
      <c r="BT323" s="37">
        <f t="shared" si="3101"/>
        <v>0</v>
      </c>
      <c r="BU323" s="37">
        <f t="shared" si="3101"/>
        <v>1804560000</v>
      </c>
      <c r="BV323" s="37">
        <f t="shared" si="3101"/>
        <v>7638183366</v>
      </c>
      <c r="BW323" s="37">
        <f t="shared" si="3101"/>
        <v>3786850844</v>
      </c>
      <c r="BX323" s="37">
        <f t="shared" si="3101"/>
        <v>3786850844</v>
      </c>
      <c r="BY323" s="37">
        <f t="shared" si="3101"/>
        <v>0</v>
      </c>
      <c r="BZ323" s="37">
        <f t="shared" si="3101"/>
        <v>60000000</v>
      </c>
      <c r="CA323" s="37">
        <f t="shared" si="3101"/>
        <v>1896643203.0999999</v>
      </c>
      <c r="CB323" s="37">
        <f t="shared" si="3101"/>
        <v>1381584816</v>
      </c>
      <c r="CC323" s="37">
        <f t="shared" si="3101"/>
        <v>1250757577</v>
      </c>
      <c r="CD323" s="37">
        <f t="shared" si="3101"/>
        <v>0</v>
      </c>
      <c r="CE323" s="37">
        <f t="shared" si="3101"/>
        <v>0</v>
      </c>
      <c r="CF323" s="37">
        <f t="shared" si="3101"/>
        <v>500000000</v>
      </c>
      <c r="CG323" s="37">
        <f t="shared" si="3101"/>
        <v>0</v>
      </c>
      <c r="CH323" s="37">
        <f t="shared" si="3101"/>
        <v>0</v>
      </c>
      <c r="CI323" s="37">
        <f t="shared" si="3101"/>
        <v>0</v>
      </c>
      <c r="CJ323" s="37">
        <f t="shared" si="3101"/>
        <v>0</v>
      </c>
      <c r="CK323" s="37">
        <f t="shared" si="3101"/>
        <v>0</v>
      </c>
      <c r="CL323" s="37">
        <f t="shared" si="3101"/>
        <v>0</v>
      </c>
      <c r="CM323" s="37">
        <f t="shared" si="3101"/>
        <v>0</v>
      </c>
      <c r="CN323" s="37">
        <f t="shared" si="3101"/>
        <v>0</v>
      </c>
      <c r="CO323" s="37">
        <f t="shared" ref="CO323:EV323" si="3102">CO324+CO330+CO335</f>
        <v>0</v>
      </c>
      <c r="CP323" s="37">
        <f t="shared" si="3102"/>
        <v>0</v>
      </c>
      <c r="CQ323" s="37">
        <f t="shared" si="3102"/>
        <v>0</v>
      </c>
      <c r="CR323" s="37">
        <f t="shared" si="3102"/>
        <v>0</v>
      </c>
      <c r="CS323" s="37">
        <f t="shared" si="3102"/>
        <v>0</v>
      </c>
      <c r="CT323" s="37">
        <f t="shared" si="3102"/>
        <v>0</v>
      </c>
      <c r="CU323" s="37">
        <f t="shared" si="3102"/>
        <v>0</v>
      </c>
      <c r="CV323" s="37">
        <f t="shared" si="3102"/>
        <v>0</v>
      </c>
      <c r="CW323" s="37">
        <f t="shared" si="3102"/>
        <v>0</v>
      </c>
      <c r="CX323" s="37">
        <f t="shared" si="3102"/>
        <v>0</v>
      </c>
      <c r="CY323" s="37">
        <f t="shared" si="3102"/>
        <v>0</v>
      </c>
      <c r="CZ323" s="37">
        <f t="shared" si="3102"/>
        <v>0</v>
      </c>
      <c r="DA323" s="37">
        <f t="shared" si="3102"/>
        <v>1000000000</v>
      </c>
      <c r="DB323" s="37">
        <f t="shared" si="3102"/>
        <v>0</v>
      </c>
      <c r="DC323" s="37">
        <f t="shared" si="3102"/>
        <v>0</v>
      </c>
      <c r="DD323" s="37">
        <f t="shared" si="3102"/>
        <v>0</v>
      </c>
      <c r="DE323" s="37">
        <f t="shared" si="3102"/>
        <v>2864560000</v>
      </c>
      <c r="DF323" s="37">
        <f t="shared" si="3102"/>
        <v>10034826569.1</v>
      </c>
      <c r="DG323" s="37">
        <f t="shared" si="3102"/>
        <v>5168435660</v>
      </c>
      <c r="DH323" s="37">
        <f t="shared" si="3102"/>
        <v>5037608421</v>
      </c>
      <c r="DI323" s="37">
        <f t="shared" si="3102"/>
        <v>0</v>
      </c>
      <c r="DJ323" s="37">
        <f t="shared" si="3102"/>
        <v>0</v>
      </c>
      <c r="DK323" s="37">
        <f t="shared" si="3102"/>
        <v>0</v>
      </c>
      <c r="DL323" s="37">
        <f t="shared" si="3102"/>
        <v>0</v>
      </c>
      <c r="DM323" s="37">
        <f t="shared" si="3102"/>
        <v>0</v>
      </c>
      <c r="DN323" s="37">
        <f t="shared" si="3102"/>
        <v>1870696800</v>
      </c>
      <c r="DO323" s="37">
        <f t="shared" si="3102"/>
        <v>4369835512.3800001</v>
      </c>
      <c r="DP323" s="37">
        <f t="shared" si="3102"/>
        <v>1194495955</v>
      </c>
      <c r="DQ323" s="37">
        <f t="shared" si="3102"/>
        <v>1187595955</v>
      </c>
      <c r="DR323" s="37">
        <f t="shared" si="3102"/>
        <v>0</v>
      </c>
      <c r="DS323" s="37">
        <f t="shared" si="3102"/>
        <v>46000000</v>
      </c>
      <c r="DT323" s="37">
        <f t="shared" si="3102"/>
        <v>2650120500</v>
      </c>
      <c r="DU323" s="37">
        <f t="shared" si="3102"/>
        <v>1309180421.6399999</v>
      </c>
      <c r="DV323" s="37">
        <f t="shared" si="3102"/>
        <v>1304594021.6399999</v>
      </c>
      <c r="DW323" s="37">
        <f t="shared" si="3102"/>
        <v>128827239</v>
      </c>
      <c r="DX323" s="37">
        <f t="shared" si="3102"/>
        <v>0</v>
      </c>
      <c r="DY323" s="37">
        <f t="shared" si="3102"/>
        <v>0</v>
      </c>
      <c r="DZ323" s="37">
        <f t="shared" si="3102"/>
        <v>0</v>
      </c>
      <c r="EA323" s="37">
        <f t="shared" si="3102"/>
        <v>0</v>
      </c>
      <c r="EB323" s="37">
        <f t="shared" si="3102"/>
        <v>0</v>
      </c>
      <c r="EC323" s="37">
        <f t="shared" si="3102"/>
        <v>0</v>
      </c>
      <c r="ED323" s="37">
        <f t="shared" si="3102"/>
        <v>0</v>
      </c>
      <c r="EE323" s="37">
        <f t="shared" si="3102"/>
        <v>0</v>
      </c>
      <c r="EF323" s="37">
        <f t="shared" si="3102"/>
        <v>0</v>
      </c>
      <c r="EG323" s="37">
        <f t="shared" si="3102"/>
        <v>0</v>
      </c>
      <c r="EH323" s="37">
        <f t="shared" si="3102"/>
        <v>0</v>
      </c>
      <c r="EI323" s="37">
        <f t="shared" si="3102"/>
        <v>0</v>
      </c>
      <c r="EJ323" s="37">
        <f t="shared" si="3102"/>
        <v>0</v>
      </c>
      <c r="EK323" s="37">
        <f t="shared" si="3102"/>
        <v>0</v>
      </c>
      <c r="EL323" s="37">
        <f t="shared" si="3102"/>
        <v>0</v>
      </c>
      <c r="EM323" s="37">
        <f t="shared" si="3102"/>
        <v>0</v>
      </c>
      <c r="EN323" s="37">
        <f t="shared" si="3102"/>
        <v>0</v>
      </c>
      <c r="EO323" s="37">
        <f t="shared" si="3102"/>
        <v>0</v>
      </c>
      <c r="EP323" s="37">
        <f t="shared" si="3102"/>
        <v>0</v>
      </c>
      <c r="EQ323" s="37">
        <f t="shared" si="3102"/>
        <v>0</v>
      </c>
      <c r="ER323" s="37">
        <f t="shared" si="3102"/>
        <v>0</v>
      </c>
      <c r="ES323" s="37">
        <f t="shared" si="3102"/>
        <v>1000000000</v>
      </c>
      <c r="ET323" s="37">
        <f t="shared" si="3102"/>
        <v>0</v>
      </c>
      <c r="EU323" s="37">
        <f t="shared" si="3102"/>
        <v>0</v>
      </c>
      <c r="EV323" s="37">
        <f t="shared" si="3102"/>
        <v>0</v>
      </c>
      <c r="EW323" s="37">
        <f t="shared" ref="EW323" si="3103">EW324+EW330+EW335</f>
        <v>2916696800</v>
      </c>
      <c r="EX323" s="37">
        <f t="shared" ref="EX323:GY323" si="3104">EX324+EX330+EX335</f>
        <v>7019956012.3800001</v>
      </c>
      <c r="EY323" s="37">
        <f t="shared" si="3104"/>
        <v>2503676376.6399999</v>
      </c>
      <c r="EZ323" s="37">
        <f t="shared" si="3104"/>
        <v>2492189976.6399999</v>
      </c>
      <c r="FA323" s="37">
        <f t="shared" si="3104"/>
        <v>128827239</v>
      </c>
      <c r="FB323" s="37">
        <f t="shared" si="3104"/>
        <v>0</v>
      </c>
      <c r="FC323" s="37">
        <f t="shared" si="3104"/>
        <v>0</v>
      </c>
      <c r="FD323" s="37">
        <f t="shared" si="3104"/>
        <v>0</v>
      </c>
      <c r="FE323" s="37">
        <f t="shared" si="3104"/>
        <v>0</v>
      </c>
      <c r="FF323" s="37">
        <f t="shared" si="3104"/>
        <v>0</v>
      </c>
      <c r="FG323" s="37">
        <f t="shared" si="3104"/>
        <v>1926457704.0002038</v>
      </c>
      <c r="FH323" s="37">
        <f t="shared" si="3104"/>
        <v>4940592174</v>
      </c>
      <c r="FI323" s="37">
        <f t="shared" si="3104"/>
        <v>1664799414</v>
      </c>
      <c r="FJ323" s="37">
        <f t="shared" si="3104"/>
        <v>1626990919</v>
      </c>
      <c r="FK323" s="37">
        <f t="shared" si="3104"/>
        <v>0</v>
      </c>
      <c r="FL323" s="37">
        <f t="shared" si="3104"/>
        <v>38000000</v>
      </c>
      <c r="FM323" s="37">
        <f t="shared" si="3104"/>
        <v>3052300000</v>
      </c>
      <c r="FN323" s="37">
        <f t="shared" si="3104"/>
        <v>1111310062</v>
      </c>
      <c r="FO323" s="37">
        <f t="shared" si="3104"/>
        <v>365315926</v>
      </c>
      <c r="FP323" s="37">
        <f t="shared" si="3104"/>
        <v>0</v>
      </c>
      <c r="FQ323" s="37">
        <f t="shared" si="3104"/>
        <v>0</v>
      </c>
      <c r="FR323" s="37">
        <f t="shared" si="3104"/>
        <v>0</v>
      </c>
      <c r="FS323" s="37">
        <f t="shared" si="3104"/>
        <v>0</v>
      </c>
      <c r="FT323" s="37">
        <f t="shared" si="3104"/>
        <v>0</v>
      </c>
      <c r="FU323" s="37">
        <f t="shared" si="3104"/>
        <v>0</v>
      </c>
      <c r="FV323" s="37">
        <f t="shared" si="3104"/>
        <v>0</v>
      </c>
      <c r="FW323" s="37">
        <f t="shared" si="3104"/>
        <v>0</v>
      </c>
      <c r="FX323" s="37">
        <f t="shared" si="3104"/>
        <v>0</v>
      </c>
      <c r="FY323" s="37">
        <f t="shared" si="3104"/>
        <v>0</v>
      </c>
      <c r="FZ323" s="37">
        <f t="shared" si="3104"/>
        <v>0</v>
      </c>
      <c r="GA323" s="37">
        <f t="shared" si="3104"/>
        <v>0</v>
      </c>
      <c r="GB323" s="37">
        <f t="shared" si="3104"/>
        <v>0</v>
      </c>
      <c r="GC323" s="37">
        <f t="shared" si="3104"/>
        <v>0</v>
      </c>
      <c r="GD323" s="37">
        <f t="shared" si="3104"/>
        <v>0</v>
      </c>
      <c r="GE323" s="37">
        <f t="shared" si="3104"/>
        <v>0</v>
      </c>
      <c r="GF323" s="37">
        <f t="shared" si="3104"/>
        <v>0</v>
      </c>
      <c r="GG323" s="37">
        <f t="shared" si="3104"/>
        <v>0</v>
      </c>
      <c r="GH323" s="37">
        <f t="shared" si="3104"/>
        <v>0</v>
      </c>
      <c r="GI323" s="37">
        <f t="shared" si="3104"/>
        <v>0</v>
      </c>
      <c r="GJ323" s="37">
        <f t="shared" si="3104"/>
        <v>0</v>
      </c>
      <c r="GK323" s="37">
        <f t="shared" si="3104"/>
        <v>0</v>
      </c>
      <c r="GL323" s="37">
        <f t="shared" si="3104"/>
        <v>0</v>
      </c>
      <c r="GM323" s="37">
        <f t="shared" si="3104"/>
        <v>0</v>
      </c>
      <c r="GN323" s="37">
        <f t="shared" si="3104"/>
        <v>0</v>
      </c>
      <c r="GO323" s="37">
        <f t="shared" si="3104"/>
        <v>0</v>
      </c>
      <c r="GP323" s="37">
        <f t="shared" si="3104"/>
        <v>1000000000</v>
      </c>
      <c r="GQ323" s="37">
        <f t="shared" si="3104"/>
        <v>0</v>
      </c>
      <c r="GR323" s="37">
        <f t="shared" si="3104"/>
        <v>0</v>
      </c>
      <c r="GS323" s="37">
        <f t="shared" si="3104"/>
        <v>0</v>
      </c>
      <c r="GT323" s="37">
        <f t="shared" si="3104"/>
        <v>0</v>
      </c>
      <c r="GU323" s="37">
        <f t="shared" si="3104"/>
        <v>2964457704.0002041</v>
      </c>
      <c r="GV323" s="37">
        <f t="shared" si="3104"/>
        <v>7992892174</v>
      </c>
      <c r="GW323" s="37">
        <f t="shared" si="3104"/>
        <v>2776109476</v>
      </c>
      <c r="GX323" s="37">
        <f t="shared" si="3104"/>
        <v>1992306845</v>
      </c>
      <c r="GY323" s="961">
        <f t="shared" si="3104"/>
        <v>0</v>
      </c>
      <c r="GZ323" s="37">
        <f t="shared" ref="GZ323:IW323" si="3105">GZ324+GZ330+GZ335</f>
        <v>0</v>
      </c>
      <c r="HA323" s="37">
        <f t="shared" si="3105"/>
        <v>0</v>
      </c>
      <c r="HB323" s="37">
        <f t="shared" si="3105"/>
        <v>0</v>
      </c>
      <c r="HC323" s="37">
        <f t="shared" si="3105"/>
        <v>0</v>
      </c>
      <c r="HD323" s="37">
        <f t="shared" si="3105"/>
        <v>0</v>
      </c>
      <c r="HE323" s="37">
        <f t="shared" si="3105"/>
        <v>11617639775.000204</v>
      </c>
      <c r="HF323" s="37">
        <f t="shared" si="3105"/>
        <v>22970535967.380001</v>
      </c>
      <c r="HG323" s="37">
        <f t="shared" si="3105"/>
        <v>7142850457</v>
      </c>
      <c r="HH323" s="37">
        <f t="shared" si="3105"/>
        <v>7075165332</v>
      </c>
      <c r="HI323" s="37">
        <f t="shared" si="3105"/>
        <v>0</v>
      </c>
      <c r="HJ323" s="37">
        <f t="shared" si="3105"/>
        <v>204000000</v>
      </c>
      <c r="HK323" s="37">
        <f t="shared" si="3105"/>
        <v>7929063703.1000004</v>
      </c>
      <c r="HL323" s="37">
        <f t="shared" si="3105"/>
        <v>4023602628.6399999</v>
      </c>
      <c r="HM323" s="37">
        <f t="shared" si="3105"/>
        <v>3116694853.6399999</v>
      </c>
      <c r="HN323" s="37">
        <f t="shared" si="3105"/>
        <v>128827239</v>
      </c>
      <c r="HO323" s="37">
        <f t="shared" si="3105"/>
        <v>0</v>
      </c>
      <c r="HP323" s="37">
        <f t="shared" si="3105"/>
        <v>500000000</v>
      </c>
      <c r="HQ323" s="37">
        <f t="shared" si="3105"/>
        <v>0</v>
      </c>
      <c r="HR323" s="37">
        <f t="shared" si="3105"/>
        <v>0</v>
      </c>
      <c r="HS323" s="37">
        <f t="shared" si="3105"/>
        <v>0</v>
      </c>
      <c r="HT323" s="37">
        <f t="shared" si="3105"/>
        <v>0</v>
      </c>
      <c r="HU323" s="37">
        <f t="shared" si="3105"/>
        <v>0</v>
      </c>
      <c r="HV323" s="37">
        <f t="shared" si="3105"/>
        <v>0</v>
      </c>
      <c r="HW323" s="37">
        <f t="shared" si="3105"/>
        <v>0</v>
      </c>
      <c r="HX323" s="37">
        <f t="shared" si="3105"/>
        <v>0</v>
      </c>
      <c r="HY323" s="37">
        <f t="shared" si="3105"/>
        <v>0</v>
      </c>
      <c r="HZ323" s="37">
        <f t="shared" si="3105"/>
        <v>0</v>
      </c>
      <c r="IA323" s="37">
        <f t="shared" si="3105"/>
        <v>0</v>
      </c>
      <c r="IB323" s="37">
        <f t="shared" si="3105"/>
        <v>0</v>
      </c>
      <c r="IC323" s="37">
        <f t="shared" si="3105"/>
        <v>0</v>
      </c>
      <c r="ID323" s="37">
        <f t="shared" si="3105"/>
        <v>0</v>
      </c>
      <c r="IE323" s="37">
        <f t="shared" si="3105"/>
        <v>0</v>
      </c>
      <c r="IF323" s="37">
        <f t="shared" si="3105"/>
        <v>0</v>
      </c>
      <c r="IG323" s="37">
        <f t="shared" si="3105"/>
        <v>0</v>
      </c>
      <c r="IH323" s="37">
        <f t="shared" si="3105"/>
        <v>0</v>
      </c>
      <c r="II323" s="37">
        <f t="shared" si="3105"/>
        <v>0</v>
      </c>
      <c r="IJ323" s="37">
        <f t="shared" si="3105"/>
        <v>0</v>
      </c>
      <c r="IK323" s="37">
        <f t="shared" si="3105"/>
        <v>0</v>
      </c>
      <c r="IL323" s="37">
        <f t="shared" si="3105"/>
        <v>0</v>
      </c>
      <c r="IM323" s="37">
        <f t="shared" si="3105"/>
        <v>0</v>
      </c>
      <c r="IN323" s="37">
        <f t="shared" si="3105"/>
        <v>4000000000</v>
      </c>
      <c r="IO323" s="37">
        <f t="shared" si="3105"/>
        <v>0</v>
      </c>
      <c r="IP323" s="37">
        <f t="shared" si="3105"/>
        <v>0</v>
      </c>
      <c r="IQ323" s="37">
        <f t="shared" si="3105"/>
        <v>0</v>
      </c>
      <c r="IR323" s="37">
        <f t="shared" si="3105"/>
        <v>0</v>
      </c>
      <c r="IS323" s="37">
        <f t="shared" si="3105"/>
        <v>15821639775.000204</v>
      </c>
      <c r="IT323" s="37">
        <f t="shared" si="3105"/>
        <v>31399599670.480003</v>
      </c>
      <c r="IU323" s="37">
        <f t="shared" si="3105"/>
        <v>11166453085.639999</v>
      </c>
      <c r="IV323" s="37">
        <f t="shared" si="3105"/>
        <v>10191860185.639999</v>
      </c>
      <c r="IW323" s="37">
        <f t="shared" si="3105"/>
        <v>128827239</v>
      </c>
    </row>
    <row r="324" spans="1:257" ht="24.75" customHeight="1" x14ac:dyDescent="0.2">
      <c r="A324" s="346"/>
      <c r="B324" s="343"/>
      <c r="C324" s="252">
        <v>75</v>
      </c>
      <c r="D324" s="253" t="s">
        <v>741</v>
      </c>
      <c r="E324" s="256"/>
      <c r="F324" s="256"/>
      <c r="G324" s="257"/>
      <c r="H324" s="257"/>
      <c r="I324" s="257"/>
      <c r="J324" s="257"/>
      <c r="K324" s="257"/>
      <c r="L324" s="257"/>
      <c r="M324" s="257"/>
      <c r="N324" s="257"/>
      <c r="O324" s="257"/>
      <c r="P324" s="257"/>
      <c r="Q324" s="257"/>
      <c r="R324" s="257"/>
      <c r="S324" s="257"/>
      <c r="T324" s="257"/>
      <c r="U324" s="257"/>
      <c r="V324" s="257"/>
      <c r="W324" s="257"/>
      <c r="X324" s="257"/>
      <c r="Y324" s="258"/>
      <c r="Z324" s="257"/>
      <c r="AA324" s="257"/>
      <c r="AB324" s="257"/>
      <c r="AC324" s="38">
        <f t="shared" ref="AC324:BL324" si="3106">SUM(AC325:AC329)</f>
        <v>0</v>
      </c>
      <c r="AD324" s="38">
        <f t="shared" si="3106"/>
        <v>0</v>
      </c>
      <c r="AE324" s="38">
        <f t="shared" si="3106"/>
        <v>0</v>
      </c>
      <c r="AF324" s="38">
        <f t="shared" si="3106"/>
        <v>0</v>
      </c>
      <c r="AG324" s="38">
        <f t="shared" si="3106"/>
        <v>5963925271</v>
      </c>
      <c r="AH324" s="38">
        <f t="shared" si="3106"/>
        <v>5969924915</v>
      </c>
      <c r="AI324" s="38">
        <f t="shared" si="3106"/>
        <v>456801995</v>
      </c>
      <c r="AJ324" s="38">
        <f t="shared" si="3106"/>
        <v>433825365</v>
      </c>
      <c r="AK324" s="38">
        <f t="shared" si="3106"/>
        <v>30000000</v>
      </c>
      <c r="AL324" s="38">
        <f t="shared" si="3106"/>
        <v>80000000</v>
      </c>
      <c r="AM324" s="38">
        <f t="shared" si="3106"/>
        <v>30000000</v>
      </c>
      <c r="AN324" s="38">
        <f t="shared" si="3106"/>
        <v>30000000</v>
      </c>
      <c r="AO324" s="38">
        <f t="shared" si="3106"/>
        <v>0</v>
      </c>
      <c r="AP324" s="38">
        <f t="shared" si="3106"/>
        <v>0</v>
      </c>
      <c r="AQ324" s="38">
        <f t="shared" si="3106"/>
        <v>0</v>
      </c>
      <c r="AR324" s="38">
        <f t="shared" si="3106"/>
        <v>0</v>
      </c>
      <c r="AS324" s="38">
        <f t="shared" si="3106"/>
        <v>0</v>
      </c>
      <c r="AT324" s="38">
        <f t="shared" si="3106"/>
        <v>0</v>
      </c>
      <c r="AU324" s="38">
        <f t="shared" si="3106"/>
        <v>0</v>
      </c>
      <c r="AV324" s="38">
        <f t="shared" si="3106"/>
        <v>0</v>
      </c>
      <c r="AW324" s="38">
        <f t="shared" si="3106"/>
        <v>0</v>
      </c>
      <c r="AX324" s="38">
        <f t="shared" si="3106"/>
        <v>0</v>
      </c>
      <c r="AY324" s="38">
        <f t="shared" si="3106"/>
        <v>0</v>
      </c>
      <c r="AZ324" s="38">
        <f t="shared" si="3106"/>
        <v>0</v>
      </c>
      <c r="BA324" s="38">
        <f t="shared" si="3106"/>
        <v>0</v>
      </c>
      <c r="BB324" s="38">
        <f t="shared" si="3106"/>
        <v>0</v>
      </c>
      <c r="BC324" s="38">
        <f t="shared" si="3106"/>
        <v>0</v>
      </c>
      <c r="BD324" s="38">
        <f t="shared" si="3106"/>
        <v>0</v>
      </c>
      <c r="BE324" s="38">
        <f t="shared" si="3106"/>
        <v>0</v>
      </c>
      <c r="BF324" s="38">
        <f t="shared" si="3106"/>
        <v>0</v>
      </c>
      <c r="BG324" s="38">
        <f t="shared" si="3106"/>
        <v>0</v>
      </c>
      <c r="BH324" s="38">
        <f t="shared" si="3106"/>
        <v>0</v>
      </c>
      <c r="BI324" s="38">
        <f t="shared" si="3106"/>
        <v>0</v>
      </c>
      <c r="BJ324" s="38">
        <f t="shared" si="3106"/>
        <v>0</v>
      </c>
      <c r="BK324" s="38">
        <f t="shared" si="3106"/>
        <v>0</v>
      </c>
      <c r="BL324" s="38">
        <f t="shared" si="3106"/>
        <v>0</v>
      </c>
      <c r="BM324" s="38">
        <f t="shared" ref="BM324:DX324" si="3107">SUM(BM325:BM329)</f>
        <v>5993925271</v>
      </c>
      <c r="BN324" s="38">
        <f t="shared" si="3107"/>
        <v>6049924915</v>
      </c>
      <c r="BO324" s="38">
        <f t="shared" si="3107"/>
        <v>486801995</v>
      </c>
      <c r="BP324" s="38">
        <f t="shared" si="3107"/>
        <v>463825365</v>
      </c>
      <c r="BQ324" s="38">
        <f t="shared" si="3107"/>
        <v>0</v>
      </c>
      <c r="BR324" s="38">
        <f t="shared" si="3107"/>
        <v>0</v>
      </c>
      <c r="BS324" s="38">
        <f t="shared" si="3107"/>
        <v>0</v>
      </c>
      <c r="BT324" s="38">
        <f t="shared" si="3107"/>
        <v>0</v>
      </c>
      <c r="BU324" s="38">
        <f t="shared" si="3107"/>
        <v>1513000000</v>
      </c>
      <c r="BV324" s="38">
        <f t="shared" si="3107"/>
        <v>7508631612</v>
      </c>
      <c r="BW324" s="38">
        <f t="shared" si="3107"/>
        <v>3705604180</v>
      </c>
      <c r="BX324" s="38">
        <f t="shared" si="3107"/>
        <v>3705604180</v>
      </c>
      <c r="BY324" s="38">
        <f t="shared" si="3107"/>
        <v>0</v>
      </c>
      <c r="BZ324" s="38">
        <f t="shared" si="3107"/>
        <v>30000000</v>
      </c>
      <c r="CA324" s="38">
        <f t="shared" si="3107"/>
        <v>1258643203.0999999</v>
      </c>
      <c r="CB324" s="38">
        <f t="shared" si="3107"/>
        <v>887414251</v>
      </c>
      <c r="CC324" s="38">
        <f t="shared" si="3107"/>
        <v>758587012</v>
      </c>
      <c r="CD324" s="38">
        <f t="shared" si="3107"/>
        <v>0</v>
      </c>
      <c r="CE324" s="38">
        <f t="shared" si="3107"/>
        <v>0</v>
      </c>
      <c r="CF324" s="38">
        <f t="shared" si="3107"/>
        <v>0</v>
      </c>
      <c r="CG324" s="38">
        <f t="shared" si="3107"/>
        <v>0</v>
      </c>
      <c r="CH324" s="38">
        <f t="shared" si="3107"/>
        <v>0</v>
      </c>
      <c r="CI324" s="38">
        <f t="shared" si="3107"/>
        <v>0</v>
      </c>
      <c r="CJ324" s="38">
        <f t="shared" si="3107"/>
        <v>0</v>
      </c>
      <c r="CK324" s="38">
        <f t="shared" si="3107"/>
        <v>0</v>
      </c>
      <c r="CL324" s="38">
        <f t="shared" si="3107"/>
        <v>0</v>
      </c>
      <c r="CM324" s="38">
        <f t="shared" si="3107"/>
        <v>0</v>
      </c>
      <c r="CN324" s="38">
        <f t="shared" si="3107"/>
        <v>0</v>
      </c>
      <c r="CO324" s="38">
        <f t="shared" si="3107"/>
        <v>0</v>
      </c>
      <c r="CP324" s="38">
        <f t="shared" si="3107"/>
        <v>0</v>
      </c>
      <c r="CQ324" s="38">
        <f t="shared" si="3107"/>
        <v>0</v>
      </c>
      <c r="CR324" s="38">
        <f t="shared" si="3107"/>
        <v>0</v>
      </c>
      <c r="CS324" s="38">
        <f t="shared" si="3107"/>
        <v>0</v>
      </c>
      <c r="CT324" s="38">
        <f t="shared" si="3107"/>
        <v>0</v>
      </c>
      <c r="CU324" s="38">
        <f t="shared" si="3107"/>
        <v>0</v>
      </c>
      <c r="CV324" s="38">
        <f t="shared" si="3107"/>
        <v>0</v>
      </c>
      <c r="CW324" s="38">
        <f t="shared" si="3107"/>
        <v>0</v>
      </c>
      <c r="CX324" s="38">
        <f t="shared" si="3107"/>
        <v>0</v>
      </c>
      <c r="CY324" s="38">
        <f t="shared" si="3107"/>
        <v>0</v>
      </c>
      <c r="CZ324" s="38">
        <f t="shared" si="3107"/>
        <v>0</v>
      </c>
      <c r="DA324" s="38">
        <f t="shared" si="3107"/>
        <v>0</v>
      </c>
      <c r="DB324" s="38">
        <f t="shared" si="3107"/>
        <v>0</v>
      </c>
      <c r="DC324" s="38">
        <f t="shared" si="3107"/>
        <v>0</v>
      </c>
      <c r="DD324" s="38">
        <f t="shared" si="3107"/>
        <v>0</v>
      </c>
      <c r="DE324" s="38">
        <f t="shared" si="3107"/>
        <v>1543000000</v>
      </c>
      <c r="DF324" s="38">
        <f t="shared" si="3107"/>
        <v>8767274815.1000004</v>
      </c>
      <c r="DG324" s="38">
        <f t="shared" si="3107"/>
        <v>4593018431</v>
      </c>
      <c r="DH324" s="38">
        <f t="shared" si="3107"/>
        <v>4464191192</v>
      </c>
      <c r="DI324" s="38">
        <f t="shared" si="3107"/>
        <v>0</v>
      </c>
      <c r="DJ324" s="38">
        <f t="shared" si="3107"/>
        <v>0</v>
      </c>
      <c r="DK324" s="38">
        <f t="shared" si="3107"/>
        <v>0</v>
      </c>
      <c r="DL324" s="38">
        <f t="shared" si="3107"/>
        <v>0</v>
      </c>
      <c r="DM324" s="38">
        <f t="shared" si="3107"/>
        <v>0</v>
      </c>
      <c r="DN324" s="38">
        <f t="shared" si="3107"/>
        <v>1565530000</v>
      </c>
      <c r="DO324" s="38">
        <f t="shared" si="3107"/>
        <v>3674835512.3800001</v>
      </c>
      <c r="DP324" s="38">
        <f t="shared" si="3107"/>
        <v>782972342</v>
      </c>
      <c r="DQ324" s="38">
        <f t="shared" si="3107"/>
        <v>776072342</v>
      </c>
      <c r="DR324" s="38">
        <f t="shared" si="3107"/>
        <v>0</v>
      </c>
      <c r="DS324" s="38">
        <f t="shared" si="3107"/>
        <v>28000000</v>
      </c>
      <c r="DT324" s="38">
        <f t="shared" si="3107"/>
        <v>1831559012</v>
      </c>
      <c r="DU324" s="38">
        <f t="shared" si="3107"/>
        <v>628559759.63999999</v>
      </c>
      <c r="DV324" s="38">
        <f t="shared" si="3107"/>
        <v>628559759.63999999</v>
      </c>
      <c r="DW324" s="38">
        <f t="shared" si="3107"/>
        <v>128827239</v>
      </c>
      <c r="DX324" s="38">
        <f t="shared" si="3107"/>
        <v>0</v>
      </c>
      <c r="DY324" s="38">
        <f t="shared" ref="DY324:EW324" si="3108">SUM(DY325:DY329)</f>
        <v>0</v>
      </c>
      <c r="DZ324" s="38">
        <f t="shared" si="3108"/>
        <v>0</v>
      </c>
      <c r="EA324" s="38">
        <f t="shared" si="3108"/>
        <v>0</v>
      </c>
      <c r="EB324" s="38">
        <f t="shared" si="3108"/>
        <v>0</v>
      </c>
      <c r="EC324" s="38">
        <f t="shared" si="3108"/>
        <v>0</v>
      </c>
      <c r="ED324" s="38">
        <f t="shared" si="3108"/>
        <v>0</v>
      </c>
      <c r="EE324" s="38">
        <f t="shared" si="3108"/>
        <v>0</v>
      </c>
      <c r="EF324" s="38">
        <f t="shared" si="3108"/>
        <v>0</v>
      </c>
      <c r="EG324" s="38">
        <f t="shared" si="3108"/>
        <v>0</v>
      </c>
      <c r="EH324" s="38">
        <f t="shared" si="3108"/>
        <v>0</v>
      </c>
      <c r="EI324" s="38">
        <f t="shared" si="3108"/>
        <v>0</v>
      </c>
      <c r="EJ324" s="38">
        <f t="shared" si="3108"/>
        <v>0</v>
      </c>
      <c r="EK324" s="38">
        <f t="shared" si="3108"/>
        <v>0</v>
      </c>
      <c r="EL324" s="38">
        <f t="shared" si="3108"/>
        <v>0</v>
      </c>
      <c r="EM324" s="38">
        <f t="shared" si="3108"/>
        <v>0</v>
      </c>
      <c r="EN324" s="38">
        <f t="shared" si="3108"/>
        <v>0</v>
      </c>
      <c r="EO324" s="38">
        <f t="shared" si="3108"/>
        <v>0</v>
      </c>
      <c r="EP324" s="38">
        <f t="shared" si="3108"/>
        <v>0</v>
      </c>
      <c r="EQ324" s="38">
        <f t="shared" si="3108"/>
        <v>0</v>
      </c>
      <c r="ER324" s="38">
        <f t="shared" si="3108"/>
        <v>0</v>
      </c>
      <c r="ES324" s="38">
        <f t="shared" si="3108"/>
        <v>0</v>
      </c>
      <c r="ET324" s="38">
        <f t="shared" si="3108"/>
        <v>0</v>
      </c>
      <c r="EU324" s="38">
        <f t="shared" si="3108"/>
        <v>0</v>
      </c>
      <c r="EV324" s="38">
        <f t="shared" si="3108"/>
        <v>0</v>
      </c>
      <c r="EW324" s="38">
        <f t="shared" si="3108"/>
        <v>1593530000</v>
      </c>
      <c r="EX324" s="38">
        <f t="shared" ref="EX324:GY324" si="3109">SUM(EX325:EX329)</f>
        <v>5506394524.3800001</v>
      </c>
      <c r="EY324" s="38">
        <f t="shared" si="3109"/>
        <v>1411532101.6399999</v>
      </c>
      <c r="EZ324" s="38">
        <f t="shared" si="3109"/>
        <v>1404632101.6399999</v>
      </c>
      <c r="FA324" s="38">
        <f t="shared" si="3109"/>
        <v>128827239</v>
      </c>
      <c r="FB324" s="38">
        <f t="shared" si="3109"/>
        <v>0</v>
      </c>
      <c r="FC324" s="38">
        <f t="shared" si="3109"/>
        <v>0</v>
      </c>
      <c r="FD324" s="38">
        <f t="shared" si="3109"/>
        <v>0</v>
      </c>
      <c r="FE324" s="38">
        <f t="shared" si="3109"/>
        <v>0</v>
      </c>
      <c r="FF324" s="38">
        <f t="shared" si="3109"/>
        <v>0</v>
      </c>
      <c r="FG324" s="38">
        <f t="shared" si="3109"/>
        <v>1619635900.0002038</v>
      </c>
      <c r="FH324" s="38">
        <f t="shared" si="3109"/>
        <v>3803623337</v>
      </c>
      <c r="FI324" s="38">
        <f t="shared" si="3109"/>
        <v>746128752</v>
      </c>
      <c r="FJ324" s="38">
        <f t="shared" si="3109"/>
        <v>708320257</v>
      </c>
      <c r="FK324" s="38">
        <f t="shared" si="3109"/>
        <v>0</v>
      </c>
      <c r="FL324" s="38">
        <f t="shared" si="3109"/>
        <v>20000000</v>
      </c>
      <c r="FM324" s="38">
        <f t="shared" si="3109"/>
        <v>2863430000</v>
      </c>
      <c r="FN324" s="38">
        <f t="shared" si="3109"/>
        <v>927584128</v>
      </c>
      <c r="FO324" s="38">
        <f t="shared" si="3109"/>
        <v>181589992</v>
      </c>
      <c r="FP324" s="38">
        <f t="shared" si="3109"/>
        <v>0</v>
      </c>
      <c r="FQ324" s="38">
        <f t="shared" si="3109"/>
        <v>0</v>
      </c>
      <c r="FR324" s="38">
        <f t="shared" si="3109"/>
        <v>0</v>
      </c>
      <c r="FS324" s="38">
        <f t="shared" si="3109"/>
        <v>0</v>
      </c>
      <c r="FT324" s="38">
        <f t="shared" si="3109"/>
        <v>0</v>
      </c>
      <c r="FU324" s="38">
        <f t="shared" si="3109"/>
        <v>0</v>
      </c>
      <c r="FV324" s="38">
        <f t="shared" si="3109"/>
        <v>0</v>
      </c>
      <c r="FW324" s="38">
        <f t="shared" si="3109"/>
        <v>0</v>
      </c>
      <c r="FX324" s="38">
        <f t="shared" si="3109"/>
        <v>0</v>
      </c>
      <c r="FY324" s="38">
        <f t="shared" si="3109"/>
        <v>0</v>
      </c>
      <c r="FZ324" s="38">
        <f t="shared" si="3109"/>
        <v>0</v>
      </c>
      <c r="GA324" s="38">
        <f t="shared" si="3109"/>
        <v>0</v>
      </c>
      <c r="GB324" s="38">
        <f t="shared" si="3109"/>
        <v>0</v>
      </c>
      <c r="GC324" s="38">
        <f t="shared" si="3109"/>
        <v>0</v>
      </c>
      <c r="GD324" s="38">
        <f t="shared" si="3109"/>
        <v>0</v>
      </c>
      <c r="GE324" s="38">
        <f t="shared" si="3109"/>
        <v>0</v>
      </c>
      <c r="GF324" s="38">
        <f t="shared" si="3109"/>
        <v>0</v>
      </c>
      <c r="GG324" s="38">
        <f t="shared" si="3109"/>
        <v>0</v>
      </c>
      <c r="GH324" s="38">
        <f t="shared" si="3109"/>
        <v>0</v>
      </c>
      <c r="GI324" s="38">
        <f t="shared" si="3109"/>
        <v>0</v>
      </c>
      <c r="GJ324" s="38">
        <f t="shared" si="3109"/>
        <v>0</v>
      </c>
      <c r="GK324" s="38">
        <f t="shared" si="3109"/>
        <v>0</v>
      </c>
      <c r="GL324" s="38">
        <f t="shared" si="3109"/>
        <v>0</v>
      </c>
      <c r="GM324" s="38">
        <f t="shared" si="3109"/>
        <v>0</v>
      </c>
      <c r="GN324" s="38">
        <f t="shared" si="3109"/>
        <v>0</v>
      </c>
      <c r="GO324" s="38">
        <f t="shared" si="3109"/>
        <v>0</v>
      </c>
      <c r="GP324" s="38">
        <f t="shared" si="3109"/>
        <v>0</v>
      </c>
      <c r="GQ324" s="38">
        <f t="shared" si="3109"/>
        <v>0</v>
      </c>
      <c r="GR324" s="38">
        <f t="shared" si="3109"/>
        <v>0</v>
      </c>
      <c r="GS324" s="38">
        <f t="shared" si="3109"/>
        <v>0</v>
      </c>
      <c r="GT324" s="38">
        <f t="shared" si="3109"/>
        <v>0</v>
      </c>
      <c r="GU324" s="38">
        <f t="shared" si="3109"/>
        <v>1639635900.0002038</v>
      </c>
      <c r="GV324" s="38">
        <f t="shared" si="3109"/>
        <v>6667053337</v>
      </c>
      <c r="GW324" s="38">
        <f t="shared" si="3109"/>
        <v>1673712880</v>
      </c>
      <c r="GX324" s="38">
        <f t="shared" si="3109"/>
        <v>889910249</v>
      </c>
      <c r="GY324" s="724">
        <f t="shared" si="3109"/>
        <v>0</v>
      </c>
      <c r="GZ324" s="38">
        <f t="shared" ref="GZ324:IW324" si="3110">SUM(GZ325:GZ329)</f>
        <v>0</v>
      </c>
      <c r="HA324" s="38">
        <f t="shared" si="3110"/>
        <v>0</v>
      </c>
      <c r="HB324" s="38">
        <f t="shared" si="3110"/>
        <v>0</v>
      </c>
      <c r="HC324" s="38">
        <f t="shared" si="3110"/>
        <v>0</v>
      </c>
      <c r="HD324" s="38">
        <f t="shared" si="3110"/>
        <v>0</v>
      </c>
      <c r="HE324" s="38">
        <f t="shared" si="3110"/>
        <v>10662091171.000204</v>
      </c>
      <c r="HF324" s="38">
        <f t="shared" si="3110"/>
        <v>20957015376.380001</v>
      </c>
      <c r="HG324" s="38">
        <f t="shared" si="3110"/>
        <v>5691507269</v>
      </c>
      <c r="HH324" s="38">
        <f t="shared" si="3110"/>
        <v>5623822144</v>
      </c>
      <c r="HI324" s="38">
        <f t="shared" si="3110"/>
        <v>0</v>
      </c>
      <c r="HJ324" s="38">
        <f t="shared" si="3110"/>
        <v>108000000</v>
      </c>
      <c r="HK324" s="38">
        <f t="shared" si="3110"/>
        <v>6033632215.1000004</v>
      </c>
      <c r="HL324" s="38">
        <f t="shared" si="3110"/>
        <v>2473558138.6399999</v>
      </c>
      <c r="HM324" s="38">
        <f t="shared" si="3110"/>
        <v>1598736763.6399999</v>
      </c>
      <c r="HN324" s="38">
        <f t="shared" si="3110"/>
        <v>128827239</v>
      </c>
      <c r="HO324" s="38">
        <f t="shared" si="3110"/>
        <v>0</v>
      </c>
      <c r="HP324" s="38">
        <f t="shared" si="3110"/>
        <v>0</v>
      </c>
      <c r="HQ324" s="38">
        <f t="shared" si="3110"/>
        <v>0</v>
      </c>
      <c r="HR324" s="38">
        <f t="shared" si="3110"/>
        <v>0</v>
      </c>
      <c r="HS324" s="38">
        <f t="shared" si="3110"/>
        <v>0</v>
      </c>
      <c r="HT324" s="38">
        <f t="shared" si="3110"/>
        <v>0</v>
      </c>
      <c r="HU324" s="38">
        <f t="shared" si="3110"/>
        <v>0</v>
      </c>
      <c r="HV324" s="38">
        <f t="shared" si="3110"/>
        <v>0</v>
      </c>
      <c r="HW324" s="38">
        <f t="shared" si="3110"/>
        <v>0</v>
      </c>
      <c r="HX324" s="38">
        <f t="shared" si="3110"/>
        <v>0</v>
      </c>
      <c r="HY324" s="38">
        <f t="shared" si="3110"/>
        <v>0</v>
      </c>
      <c r="HZ324" s="38">
        <f t="shared" si="3110"/>
        <v>0</v>
      </c>
      <c r="IA324" s="38">
        <f t="shared" si="3110"/>
        <v>0</v>
      </c>
      <c r="IB324" s="38">
        <f t="shared" si="3110"/>
        <v>0</v>
      </c>
      <c r="IC324" s="38">
        <f t="shared" si="3110"/>
        <v>0</v>
      </c>
      <c r="ID324" s="38">
        <f t="shared" si="3110"/>
        <v>0</v>
      </c>
      <c r="IE324" s="38">
        <f t="shared" si="3110"/>
        <v>0</v>
      </c>
      <c r="IF324" s="38">
        <f t="shared" si="3110"/>
        <v>0</v>
      </c>
      <c r="IG324" s="38">
        <f t="shared" si="3110"/>
        <v>0</v>
      </c>
      <c r="IH324" s="38">
        <f t="shared" si="3110"/>
        <v>0</v>
      </c>
      <c r="II324" s="38">
        <f t="shared" si="3110"/>
        <v>0</v>
      </c>
      <c r="IJ324" s="38">
        <f t="shared" si="3110"/>
        <v>0</v>
      </c>
      <c r="IK324" s="38">
        <f t="shared" si="3110"/>
        <v>0</v>
      </c>
      <c r="IL324" s="38">
        <f t="shared" si="3110"/>
        <v>0</v>
      </c>
      <c r="IM324" s="38">
        <f t="shared" si="3110"/>
        <v>0</v>
      </c>
      <c r="IN324" s="38">
        <f t="shared" si="3110"/>
        <v>0</v>
      </c>
      <c r="IO324" s="38">
        <f t="shared" si="3110"/>
        <v>0</v>
      </c>
      <c r="IP324" s="38">
        <f t="shared" si="3110"/>
        <v>0</v>
      </c>
      <c r="IQ324" s="38">
        <f t="shared" si="3110"/>
        <v>0</v>
      </c>
      <c r="IR324" s="38">
        <f t="shared" si="3110"/>
        <v>0</v>
      </c>
      <c r="IS324" s="38">
        <f t="shared" si="3110"/>
        <v>10770091171.000204</v>
      </c>
      <c r="IT324" s="38">
        <f t="shared" si="3110"/>
        <v>26990647591.480003</v>
      </c>
      <c r="IU324" s="38">
        <f t="shared" si="3110"/>
        <v>8165065407.6400003</v>
      </c>
      <c r="IV324" s="38">
        <f t="shared" si="3110"/>
        <v>7222558907.6400003</v>
      </c>
      <c r="IW324" s="38">
        <f t="shared" si="3110"/>
        <v>128827239</v>
      </c>
    </row>
    <row r="325" spans="1:257" ht="83.25" customHeight="1" x14ac:dyDescent="0.2">
      <c r="A325" s="346"/>
      <c r="B325" s="346"/>
      <c r="C325" s="272" t="s">
        <v>945</v>
      </c>
      <c r="D325" s="641" t="s">
        <v>237</v>
      </c>
      <c r="E325" s="267" t="s">
        <v>238</v>
      </c>
      <c r="F325" s="267" t="s">
        <v>239</v>
      </c>
      <c r="G325" s="807">
        <v>214</v>
      </c>
      <c r="H325" s="851" t="s">
        <v>742</v>
      </c>
      <c r="I325" s="542" t="s">
        <v>743</v>
      </c>
      <c r="J325" s="273" t="s">
        <v>744</v>
      </c>
      <c r="K325" s="267">
        <v>18</v>
      </c>
      <c r="L325" s="299" t="s">
        <v>73</v>
      </c>
      <c r="M325" s="299" t="s">
        <v>53</v>
      </c>
      <c r="N325" s="299">
        <v>6</v>
      </c>
      <c r="O325" s="267">
        <v>1</v>
      </c>
      <c r="P325" s="424">
        <v>1</v>
      </c>
      <c r="Q325" s="299">
        <v>2</v>
      </c>
      <c r="R325" s="953">
        <v>1</v>
      </c>
      <c r="S325" s="426">
        <v>1</v>
      </c>
      <c r="T325" s="284">
        <v>2</v>
      </c>
      <c r="U325" s="826">
        <v>3</v>
      </c>
      <c r="V325" s="642">
        <v>2</v>
      </c>
      <c r="W325" s="284">
        <v>1</v>
      </c>
      <c r="X325" s="284"/>
      <c r="Y325" s="813">
        <v>0</v>
      </c>
      <c r="Z325" s="643">
        <f>BM325/$BM$324</f>
        <v>5.1418102431327425E-2</v>
      </c>
      <c r="AA325" s="272">
        <v>16</v>
      </c>
      <c r="AB325" s="272" t="s">
        <v>376</v>
      </c>
      <c r="AC325" s="47"/>
      <c r="AD325" s="47"/>
      <c r="AE325" s="48"/>
      <c r="AF325" s="48"/>
      <c r="AG325" s="47">
        <f>308196263.55-10000000</f>
        <v>298196263.55000001</v>
      </c>
      <c r="AH325" s="47">
        <v>298196263.55000001</v>
      </c>
      <c r="AI325" s="47">
        <v>24117720</v>
      </c>
      <c r="AJ325" s="47">
        <v>24117720</v>
      </c>
      <c r="AK325" s="47">
        <v>10000000</v>
      </c>
      <c r="AL325" s="47">
        <v>10000000</v>
      </c>
      <c r="AM325" s="47"/>
      <c r="AN325" s="47"/>
      <c r="AO325" s="47"/>
      <c r="AP325" s="47"/>
      <c r="AQ325" s="47"/>
      <c r="AR325" s="47"/>
      <c r="AS325" s="47"/>
      <c r="AT325" s="47"/>
      <c r="AU325" s="48"/>
      <c r="AV325" s="48"/>
      <c r="AW325" s="47"/>
      <c r="AX325" s="47"/>
      <c r="AY325" s="47"/>
      <c r="AZ325" s="47"/>
      <c r="BA325" s="47"/>
      <c r="BB325" s="47"/>
      <c r="BC325" s="47"/>
      <c r="BD325" s="47"/>
      <c r="BE325" s="47"/>
      <c r="BF325" s="47"/>
      <c r="BG325" s="48"/>
      <c r="BH325" s="48"/>
      <c r="BI325" s="47"/>
      <c r="BJ325" s="47"/>
      <c r="BK325" s="47"/>
      <c r="BL325" s="47"/>
      <c r="BM325" s="41">
        <f>+AC325+AG325+AK325+AO325+AS325+AW325+BA325+BE325+BI325</f>
        <v>308196263.55000001</v>
      </c>
      <c r="BN325" s="41">
        <f>AD325+AH325+AL325+AP325+AT325+AX325+BB325+BF325+BJ325</f>
        <v>308196263.55000001</v>
      </c>
      <c r="BO325" s="41">
        <f>AE325+AI325+AM325+AQ325+AU325+AY325+BC325+BG325+BK325</f>
        <v>24117720</v>
      </c>
      <c r="BP325" s="41">
        <f>AF325+AJ325+AN325+AR325+AV325+AZ325+BD325+BH325+BL325</f>
        <v>24117720</v>
      </c>
      <c r="BQ325" s="47"/>
      <c r="BR325" s="47"/>
      <c r="BS325" s="47"/>
      <c r="BT325" s="47"/>
      <c r="BU325" s="47">
        <v>49300000</v>
      </c>
      <c r="BV325" s="47"/>
      <c r="BW325" s="47"/>
      <c r="BX325" s="47"/>
      <c r="BY325" s="47"/>
      <c r="BZ325" s="47">
        <v>30000000</v>
      </c>
      <c r="CA325" s="47">
        <v>49300000</v>
      </c>
      <c r="CB325" s="47">
        <v>12649921</v>
      </c>
      <c r="CC325" s="47">
        <v>12649921</v>
      </c>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8">
        <f t="shared" ref="DE325:DH329" si="3111">BQ325+BU325+BZ325+CE325+CI325+CM325+CQ325+CV325+DA325</f>
        <v>79300000</v>
      </c>
      <c r="DF325" s="41">
        <f t="shared" si="3111"/>
        <v>49300000</v>
      </c>
      <c r="DG325" s="41">
        <f t="shared" si="3111"/>
        <v>12649921</v>
      </c>
      <c r="DH325" s="41">
        <f t="shared" si="3111"/>
        <v>12649921</v>
      </c>
      <c r="DI325" s="41"/>
      <c r="DJ325" s="47"/>
      <c r="DK325" s="42"/>
      <c r="DL325" s="47"/>
      <c r="DM325" s="47"/>
      <c r="DN325" s="47">
        <f>81930000-28000000</f>
        <v>53930000</v>
      </c>
      <c r="DO325" s="47"/>
      <c r="DP325" s="47"/>
      <c r="DQ325" s="47"/>
      <c r="DR325" s="47"/>
      <c r="DS325" s="47">
        <v>28000000</v>
      </c>
      <c r="DT325" s="47">
        <v>50000000</v>
      </c>
      <c r="DU325" s="47">
        <v>25990000</v>
      </c>
      <c r="DV325" s="47">
        <v>25990000</v>
      </c>
      <c r="DW325" s="47"/>
      <c r="DX325" s="88"/>
      <c r="DY325" s="88"/>
      <c r="DZ325" s="88"/>
      <c r="EA325" s="88"/>
      <c r="EB325" s="47"/>
      <c r="EC325" s="47"/>
      <c r="ED325" s="47"/>
      <c r="EE325" s="47"/>
      <c r="EF325" s="47"/>
      <c r="EG325" s="47"/>
      <c r="EH325" s="47"/>
      <c r="EI325" s="47"/>
      <c r="EJ325" s="47"/>
      <c r="EK325" s="47"/>
      <c r="EL325" s="47"/>
      <c r="EM325" s="47"/>
      <c r="EN325" s="47"/>
      <c r="EO325" s="47"/>
      <c r="EP325" s="47"/>
      <c r="EQ325" s="47"/>
      <c r="ER325" s="47"/>
      <c r="ES325" s="47"/>
      <c r="ET325" s="46"/>
      <c r="EU325" s="46"/>
      <c r="EV325" s="46"/>
      <c r="EW325" s="82">
        <f t="shared" ref="EW325:EX329" si="3112">DJ325+DN325+DS325+DX325+EB325+EF325+EJ325+EN325+ES325</f>
        <v>81930000</v>
      </c>
      <c r="EX325" s="90">
        <f t="shared" si="3112"/>
        <v>50000000</v>
      </c>
      <c r="EY325" s="90">
        <f t="shared" ref="EY325:EZ329" si="3113">DL325+DP325+DU325+DZ325+ED325+EH325+EL325+EP325+EU325</f>
        <v>25990000</v>
      </c>
      <c r="EZ325" s="90">
        <f t="shared" si="3113"/>
        <v>25990000</v>
      </c>
      <c r="FA325" s="173"/>
      <c r="FB325" s="46"/>
      <c r="FC325" s="47"/>
      <c r="FD325" s="47"/>
      <c r="FE325" s="47"/>
      <c r="FF325" s="75"/>
      <c r="FG325" s="47">
        <f>84300000-20000000</f>
        <v>64300000</v>
      </c>
      <c r="FH325" s="47">
        <v>20000000</v>
      </c>
      <c r="FI325" s="47"/>
      <c r="FJ325" s="47"/>
      <c r="FK325" s="47"/>
      <c r="FL325" s="47">
        <v>20000000</v>
      </c>
      <c r="FM325" s="47">
        <v>15000000</v>
      </c>
      <c r="FN325" s="47"/>
      <c r="FO325" s="47"/>
      <c r="FP325" s="47"/>
      <c r="FQ325" s="88"/>
      <c r="FR325" s="88"/>
      <c r="FS325" s="88"/>
      <c r="FT325" s="88"/>
      <c r="FU325" s="88"/>
      <c r="FV325" s="47"/>
      <c r="FW325" s="47"/>
      <c r="FX325" s="47"/>
      <c r="FY325" s="47"/>
      <c r="FZ325" s="47"/>
      <c r="GA325" s="47"/>
      <c r="GB325" s="47"/>
      <c r="GC325" s="47"/>
      <c r="GD325" s="47"/>
      <c r="GE325" s="47"/>
      <c r="GF325" s="47"/>
      <c r="GG325" s="47"/>
      <c r="GH325" s="47"/>
      <c r="GI325" s="47"/>
      <c r="GJ325" s="47"/>
      <c r="GK325" s="47"/>
      <c r="GL325" s="47"/>
      <c r="GM325" s="47"/>
      <c r="GN325" s="47"/>
      <c r="GO325" s="47"/>
      <c r="GP325" s="47"/>
      <c r="GQ325" s="46"/>
      <c r="GR325" s="46"/>
      <c r="GS325" s="46"/>
      <c r="GT325" s="46"/>
      <c r="GU325" s="82">
        <f>FB325+FG325+FL325+FQ325+FV325+GA325+GF325+GK325+GP325</f>
        <v>84300000</v>
      </c>
      <c r="GV325" s="82">
        <f t="shared" ref="GV325:GY329" si="3114">GQ325+GL325+GG325+GB325+FW325+FR325+FM325+FH325+FC325</f>
        <v>35000000</v>
      </c>
      <c r="GW325" s="82">
        <f t="shared" si="3114"/>
        <v>0</v>
      </c>
      <c r="GX325" s="82">
        <f t="shared" si="3114"/>
        <v>0</v>
      </c>
      <c r="GY325" s="792">
        <f t="shared" si="3114"/>
        <v>0</v>
      </c>
      <c r="GZ325" s="792">
        <f t="shared" ref="GZ325:GZ329" si="3115">AC325+BQ325+DJ325+FB325</f>
        <v>0</v>
      </c>
      <c r="HA325" s="792">
        <f t="shared" ref="HA325:HA329" si="3116">AD325+BR325+DK325+FC325</f>
        <v>0</v>
      </c>
      <c r="HB325" s="792">
        <f t="shared" ref="HB325:HB329" si="3117">AE325+BS325+DL325+FD325</f>
        <v>0</v>
      </c>
      <c r="HC325" s="792">
        <f t="shared" ref="HC325:HC329" si="3118">AF325+BT325+DM325+FE325</f>
        <v>0</v>
      </c>
      <c r="HD325" s="792">
        <f t="shared" ref="HD325:HD329" si="3119">FF325</f>
        <v>0</v>
      </c>
      <c r="HE325" s="792">
        <f t="shared" ref="HE325:HE329" si="3120">AG325+BU325+DN325+FG325</f>
        <v>465726263.55000001</v>
      </c>
      <c r="HF325" s="792">
        <f t="shared" ref="HF325:HF329" si="3121">AH325+BV325+DO325+FH325</f>
        <v>318196263.55000001</v>
      </c>
      <c r="HG325" s="792">
        <f t="shared" ref="HG325:HG329" si="3122">AI325+BW325+DP325+FI325</f>
        <v>24117720</v>
      </c>
      <c r="HH325" s="792">
        <f t="shared" ref="HH325:HH329" si="3123">AJ325+BX325+DQ325+FJ325</f>
        <v>24117720</v>
      </c>
      <c r="HI325" s="792">
        <f t="shared" ref="HI325:HI329" si="3124">BY325+DR325+FK325</f>
        <v>0</v>
      </c>
      <c r="HJ325" s="792">
        <f t="shared" ref="HJ325:HJ329" si="3125">AK325+BZ325+DS325+FL325</f>
        <v>88000000</v>
      </c>
      <c r="HK325" s="792">
        <f t="shared" ref="HK325:HK329" si="3126">AL325+CA325+DT325+FM325</f>
        <v>124300000</v>
      </c>
      <c r="HL325" s="792">
        <f t="shared" ref="HL325:HL329" si="3127">AM325+CB325+DU325+FN325</f>
        <v>38639921</v>
      </c>
      <c r="HM325" s="792">
        <f t="shared" ref="HM325:HM329" si="3128">AN325+CC325+DV325+FO325</f>
        <v>38639921</v>
      </c>
      <c r="HN325" s="792">
        <f t="shared" ref="HN325:HN329" si="3129">CD325+DW325+FP325</f>
        <v>0</v>
      </c>
      <c r="HO325" s="792">
        <f t="shared" ref="HO325:HO329" si="3130">AO325+CE325+DX325+FQ325</f>
        <v>0</v>
      </c>
      <c r="HP325" s="792">
        <f t="shared" ref="HP325:HP329" si="3131">AP325+CF325+DY325+FR325</f>
        <v>0</v>
      </c>
      <c r="HQ325" s="792">
        <f t="shared" ref="HQ325:HQ329" si="3132">AQ325+CG325+DZ325+FS325</f>
        <v>0</v>
      </c>
      <c r="HR325" s="792">
        <f t="shared" ref="HR325:HR329" si="3133">AR325+CH325+EA325+FT325</f>
        <v>0</v>
      </c>
      <c r="HS325" s="792">
        <f t="shared" ref="HS325:HS329" si="3134">FU325</f>
        <v>0</v>
      </c>
      <c r="HT325" s="792">
        <f t="shared" ref="HT325:HT329" si="3135">AS325+CI325+EB325+FV325</f>
        <v>0</v>
      </c>
      <c r="HU325" s="792">
        <f t="shared" ref="HU325:HU329" si="3136">AT325+CJ325+EC325+FW325</f>
        <v>0</v>
      </c>
      <c r="HV325" s="792">
        <f t="shared" ref="HV325:HV329" si="3137">AU325+CK325+ED325+FX325</f>
        <v>0</v>
      </c>
      <c r="HW325" s="792">
        <f t="shared" ref="HW325:HW329" si="3138">AV325+CL325+EE325+FY325</f>
        <v>0</v>
      </c>
      <c r="HX325" s="792">
        <f t="shared" ref="HX325:HX329" si="3139">FZ325</f>
        <v>0</v>
      </c>
      <c r="HY325" s="792">
        <f t="shared" ref="HY325:HY329" si="3140">AW325+CM325+EF325+GA325</f>
        <v>0</v>
      </c>
      <c r="HZ325" s="792">
        <f t="shared" ref="HZ325:HZ329" si="3141">AX325+CN325+EG325+GB325</f>
        <v>0</v>
      </c>
      <c r="IA325" s="792">
        <f t="shared" ref="IA325:IA329" si="3142">AY325+CO325+EH325+GC325</f>
        <v>0</v>
      </c>
      <c r="IB325" s="792">
        <f t="shared" ref="IB325:IB329" si="3143">AZ325+CP325+EI325+GD325</f>
        <v>0</v>
      </c>
      <c r="IC325" s="792">
        <f t="shared" ref="IC325:IC329" si="3144">GE325</f>
        <v>0</v>
      </c>
      <c r="ID325" s="792">
        <f t="shared" ref="ID325:ID329" si="3145">BA325+CQ325+EJ325+GF325</f>
        <v>0</v>
      </c>
      <c r="IE325" s="792">
        <f t="shared" ref="IE325:IE329" si="3146">BB325+CR325+EK325+GG325</f>
        <v>0</v>
      </c>
      <c r="IF325" s="792">
        <f t="shared" ref="IF325:IF329" si="3147">BC325+CS325+EL325+GH325</f>
        <v>0</v>
      </c>
      <c r="IG325" s="792">
        <f t="shared" ref="IG325:IG329" si="3148">BD325+CT325+EM325+GI325</f>
        <v>0</v>
      </c>
      <c r="IH325" s="792">
        <f t="shared" ref="IH325:IH329" si="3149">CU325+GJ325</f>
        <v>0</v>
      </c>
      <c r="II325" s="792">
        <f t="shared" ref="II325:II329" si="3150">BE325+CV325+EN325+GK325</f>
        <v>0</v>
      </c>
      <c r="IJ325" s="792">
        <f t="shared" ref="IJ325:IJ329" si="3151">BF325+CW325+EO325+GL325</f>
        <v>0</v>
      </c>
      <c r="IK325" s="792">
        <f t="shared" ref="IK325:IK329" si="3152">BG325+CX325+EP325+GM325</f>
        <v>0</v>
      </c>
      <c r="IL325" s="792">
        <f t="shared" ref="IL325:IL329" si="3153">BH325+CY325+EQ325+GM325</f>
        <v>0</v>
      </c>
      <c r="IM325" s="792">
        <f t="shared" ref="IM325:IM329" si="3154">CZ325+ER325+GO325</f>
        <v>0</v>
      </c>
      <c r="IN325" s="792">
        <f t="shared" ref="IN325:IN329" si="3155">BI325+DA325+ES325+GP325</f>
        <v>0</v>
      </c>
      <c r="IO325" s="792"/>
      <c r="IP325" s="792"/>
      <c r="IQ325" s="792"/>
      <c r="IR325" s="792"/>
      <c r="IS325" s="792">
        <f t="shared" ref="IS325:IS329" si="3156">GZ325+HE325+HJ325+HO325+HT325+HY325+ID325+II325+IN325</f>
        <v>553726263.54999995</v>
      </c>
      <c r="IT325" s="792">
        <f t="shared" ref="IT325:IT329" si="3157">HA325+HF325+HK325+HP325+HU325+HZ325+IE325+IJ325+IO325</f>
        <v>442496263.55000001</v>
      </c>
      <c r="IU325" s="792">
        <f t="shared" ref="IU325:IU329" si="3158">HB325+HG325+HL325+HQ325+HV325+IA325+IF325+IK325+IP325</f>
        <v>62757641</v>
      </c>
      <c r="IV325" s="792">
        <f t="shared" ref="IV325:IV329" si="3159">HC325+HH325+HM325+HR325+HW325+IB325+IG325+IL325+IQ325</f>
        <v>62757641</v>
      </c>
      <c r="IW325" s="793">
        <f t="shared" ref="IW325:IW329" si="3160">HD325+HI325+HN325+HS325+HX325+IC325+IH325+IM325+IR325</f>
        <v>0</v>
      </c>
    </row>
    <row r="326" spans="1:257" ht="113.25" customHeight="1" x14ac:dyDescent="0.2">
      <c r="A326" s="346"/>
      <c r="B326" s="346"/>
      <c r="C326" s="299">
        <v>32</v>
      </c>
      <c r="D326" s="265" t="s">
        <v>746</v>
      </c>
      <c r="E326" s="273" t="s">
        <v>251</v>
      </c>
      <c r="F326" s="408" t="s">
        <v>252</v>
      </c>
      <c r="G326" s="800">
        <v>215</v>
      </c>
      <c r="H326" s="856" t="s">
        <v>747</v>
      </c>
      <c r="I326" s="606" t="s">
        <v>748</v>
      </c>
      <c r="J326" s="372" t="s">
        <v>744</v>
      </c>
      <c r="K326" s="601">
        <v>18</v>
      </c>
      <c r="L326" s="640" t="s">
        <v>73</v>
      </c>
      <c r="M326" s="284">
        <v>10</v>
      </c>
      <c r="N326" s="284">
        <v>10</v>
      </c>
      <c r="O326" s="295">
        <v>2</v>
      </c>
      <c r="P326" s="642">
        <v>2</v>
      </c>
      <c r="Q326" s="284">
        <v>3</v>
      </c>
      <c r="R326" s="954"/>
      <c r="S326" s="644">
        <v>3</v>
      </c>
      <c r="T326" s="284">
        <v>3</v>
      </c>
      <c r="U326" s="284"/>
      <c r="V326" s="644">
        <v>3</v>
      </c>
      <c r="W326" s="284">
        <v>2</v>
      </c>
      <c r="X326" s="284"/>
      <c r="Y326" s="813">
        <v>2</v>
      </c>
      <c r="Z326" s="643">
        <f>BM326/$BM$324</f>
        <v>3.3367116031233551E-3</v>
      </c>
      <c r="AA326" s="294">
        <v>16</v>
      </c>
      <c r="AB326" s="294" t="s">
        <v>376</v>
      </c>
      <c r="AC326" s="68"/>
      <c r="AD326" s="68"/>
      <c r="AE326" s="69"/>
      <c r="AF326" s="69"/>
      <c r="AG326" s="51"/>
      <c r="AH326" s="68"/>
      <c r="AI326" s="68"/>
      <c r="AJ326" s="68"/>
      <c r="AK326" s="68">
        <v>20000000</v>
      </c>
      <c r="AL326" s="68">
        <v>20000000</v>
      </c>
      <c r="AM326" s="68">
        <v>20000000</v>
      </c>
      <c r="AN326" s="68">
        <v>20000000</v>
      </c>
      <c r="AO326" s="68"/>
      <c r="AP326" s="68"/>
      <c r="AQ326" s="68"/>
      <c r="AR326" s="68"/>
      <c r="AS326" s="68"/>
      <c r="AT326" s="68"/>
      <c r="AU326" s="69"/>
      <c r="AV326" s="69"/>
      <c r="AW326" s="68"/>
      <c r="AX326" s="68"/>
      <c r="AY326" s="68"/>
      <c r="AZ326" s="68"/>
      <c r="BA326" s="68"/>
      <c r="BB326" s="68"/>
      <c r="BC326" s="68"/>
      <c r="BD326" s="68"/>
      <c r="BE326" s="68"/>
      <c r="BF326" s="68"/>
      <c r="BG326" s="69"/>
      <c r="BH326" s="69"/>
      <c r="BI326" s="68"/>
      <c r="BJ326" s="68"/>
      <c r="BK326" s="68"/>
      <c r="BL326" s="68"/>
      <c r="BM326" s="50">
        <f>+AC326+AG326+AK326+AO326+AS326+AW326+BA326+BE326+BI326</f>
        <v>20000000</v>
      </c>
      <c r="BN326" s="71">
        <f t="shared" ref="BN326:BP329" si="3161">AD326+AH326+AL326+AP326+AT326+AX326+BB326+BF326+BJ326</f>
        <v>20000000</v>
      </c>
      <c r="BO326" s="71">
        <f t="shared" si="3161"/>
        <v>20000000</v>
      </c>
      <c r="BP326" s="71">
        <f t="shared" si="3161"/>
        <v>20000000</v>
      </c>
      <c r="BQ326" s="104"/>
      <c r="BR326" s="104"/>
      <c r="BS326" s="104"/>
      <c r="BT326" s="104"/>
      <c r="BU326" s="101">
        <v>5100000</v>
      </c>
      <c r="BV326" s="104">
        <v>100000000</v>
      </c>
      <c r="BW326" s="104">
        <v>15000000</v>
      </c>
      <c r="BX326" s="104">
        <v>15000000</v>
      </c>
      <c r="BY326" s="104"/>
      <c r="BZ326" s="104"/>
      <c r="CA326" s="645">
        <v>5100000</v>
      </c>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3">
        <f t="shared" si="3111"/>
        <v>5100000</v>
      </c>
      <c r="DF326" s="110">
        <f t="shared" si="3111"/>
        <v>105100000</v>
      </c>
      <c r="DG326" s="110">
        <f t="shared" si="3111"/>
        <v>15000000</v>
      </c>
      <c r="DH326" s="110">
        <f t="shared" si="3111"/>
        <v>15000000</v>
      </c>
      <c r="DI326" s="164"/>
      <c r="DJ326" s="101"/>
      <c r="DK326" s="148"/>
      <c r="DL326" s="101"/>
      <c r="DM326" s="101"/>
      <c r="DN326" s="96">
        <v>5300000</v>
      </c>
      <c r="DO326" s="101"/>
      <c r="DP326" s="101"/>
      <c r="DQ326" s="101"/>
      <c r="DR326" s="101"/>
      <c r="DS326" s="101"/>
      <c r="DT326" s="101">
        <v>70000000</v>
      </c>
      <c r="DU326" s="101"/>
      <c r="DV326" s="101"/>
      <c r="DW326" s="101"/>
      <c r="DX326" s="101"/>
      <c r="DY326" s="101"/>
      <c r="DZ326" s="101"/>
      <c r="EA326" s="101"/>
      <c r="EB326" s="101"/>
      <c r="EC326" s="101"/>
      <c r="ED326" s="101"/>
      <c r="EE326" s="101"/>
      <c r="EF326" s="101"/>
      <c r="EG326" s="101"/>
      <c r="EH326" s="101"/>
      <c r="EI326" s="101"/>
      <c r="EJ326" s="101"/>
      <c r="EK326" s="101"/>
      <c r="EL326" s="101"/>
      <c r="EM326" s="101"/>
      <c r="EN326" s="101"/>
      <c r="EO326" s="101"/>
      <c r="EP326" s="101"/>
      <c r="EQ326" s="101"/>
      <c r="ER326" s="101"/>
      <c r="ES326" s="101"/>
      <c r="ET326" s="104"/>
      <c r="EU326" s="104"/>
      <c r="EV326" s="104"/>
      <c r="EW326" s="82">
        <f t="shared" si="3112"/>
        <v>5300000</v>
      </c>
      <c r="EX326" s="90">
        <f t="shared" si="3112"/>
        <v>70000000</v>
      </c>
      <c r="EY326" s="90">
        <f t="shared" si="3113"/>
        <v>0</v>
      </c>
      <c r="EZ326" s="90">
        <f t="shared" si="3113"/>
        <v>0</v>
      </c>
      <c r="FA326" s="176"/>
      <c r="FB326" s="98"/>
      <c r="FC326" s="88"/>
      <c r="FD326" s="88"/>
      <c r="FE326" s="88"/>
      <c r="FF326" s="140"/>
      <c r="FG326" s="98">
        <v>5470000</v>
      </c>
      <c r="FH326" s="98"/>
      <c r="FI326" s="98"/>
      <c r="FJ326" s="98"/>
      <c r="FK326" s="98"/>
      <c r="FL326" s="98"/>
      <c r="FM326" s="98">
        <v>15000000</v>
      </c>
      <c r="FN326" s="98">
        <v>14332000</v>
      </c>
      <c r="FO326" s="98">
        <v>14332000</v>
      </c>
      <c r="FP326" s="98"/>
      <c r="FQ326" s="98"/>
      <c r="FR326" s="98"/>
      <c r="FS326" s="98"/>
      <c r="FT326" s="98"/>
      <c r="FU326" s="98"/>
      <c r="FV326" s="98"/>
      <c r="FW326" s="98"/>
      <c r="FX326" s="98"/>
      <c r="FY326" s="98"/>
      <c r="FZ326" s="98"/>
      <c r="GA326" s="98"/>
      <c r="GB326" s="98"/>
      <c r="GC326" s="98"/>
      <c r="GD326" s="98"/>
      <c r="GE326" s="98"/>
      <c r="GF326" s="98"/>
      <c r="GG326" s="98"/>
      <c r="GH326" s="98"/>
      <c r="GI326" s="98"/>
      <c r="GJ326" s="98"/>
      <c r="GK326" s="98"/>
      <c r="GL326" s="98"/>
      <c r="GM326" s="98"/>
      <c r="GN326" s="98"/>
      <c r="GO326" s="98"/>
      <c r="GP326" s="98"/>
      <c r="GQ326" s="98"/>
      <c r="GR326" s="98"/>
      <c r="GS326" s="98"/>
      <c r="GT326" s="98"/>
      <c r="GU326" s="82">
        <f>FB326+FG326+FL326+FQ326+FV326+GA326+GF326+GK326+GP326</f>
        <v>5470000</v>
      </c>
      <c r="GV326" s="82">
        <f t="shared" si="3114"/>
        <v>15000000</v>
      </c>
      <c r="GW326" s="82">
        <f t="shared" si="3114"/>
        <v>14332000</v>
      </c>
      <c r="GX326" s="82">
        <f t="shared" si="3114"/>
        <v>14332000</v>
      </c>
      <c r="GY326" s="792">
        <f t="shared" si="3114"/>
        <v>0</v>
      </c>
      <c r="GZ326" s="792">
        <f t="shared" si="3115"/>
        <v>0</v>
      </c>
      <c r="HA326" s="792">
        <f t="shared" si="3116"/>
        <v>0</v>
      </c>
      <c r="HB326" s="792">
        <f t="shared" si="3117"/>
        <v>0</v>
      </c>
      <c r="HC326" s="792">
        <f t="shared" si="3118"/>
        <v>0</v>
      </c>
      <c r="HD326" s="792">
        <f t="shared" si="3119"/>
        <v>0</v>
      </c>
      <c r="HE326" s="792">
        <f t="shared" si="3120"/>
        <v>15870000</v>
      </c>
      <c r="HF326" s="792">
        <f t="shared" si="3121"/>
        <v>100000000</v>
      </c>
      <c r="HG326" s="792">
        <f t="shared" si="3122"/>
        <v>15000000</v>
      </c>
      <c r="HH326" s="792">
        <f t="shared" si="3123"/>
        <v>15000000</v>
      </c>
      <c r="HI326" s="792">
        <f t="shared" si="3124"/>
        <v>0</v>
      </c>
      <c r="HJ326" s="792">
        <f t="shared" si="3125"/>
        <v>20000000</v>
      </c>
      <c r="HK326" s="792">
        <f t="shared" si="3126"/>
        <v>110100000</v>
      </c>
      <c r="HL326" s="792">
        <f t="shared" si="3127"/>
        <v>34332000</v>
      </c>
      <c r="HM326" s="792">
        <f t="shared" si="3128"/>
        <v>34332000</v>
      </c>
      <c r="HN326" s="792">
        <f t="shared" si="3129"/>
        <v>0</v>
      </c>
      <c r="HO326" s="792">
        <f t="shared" si="3130"/>
        <v>0</v>
      </c>
      <c r="HP326" s="792">
        <f t="shared" si="3131"/>
        <v>0</v>
      </c>
      <c r="HQ326" s="792">
        <f t="shared" si="3132"/>
        <v>0</v>
      </c>
      <c r="HR326" s="792">
        <f t="shared" si="3133"/>
        <v>0</v>
      </c>
      <c r="HS326" s="792">
        <f t="shared" si="3134"/>
        <v>0</v>
      </c>
      <c r="HT326" s="792">
        <f t="shared" si="3135"/>
        <v>0</v>
      </c>
      <c r="HU326" s="792">
        <f t="shared" si="3136"/>
        <v>0</v>
      </c>
      <c r="HV326" s="792">
        <f t="shared" si="3137"/>
        <v>0</v>
      </c>
      <c r="HW326" s="792">
        <f t="shared" si="3138"/>
        <v>0</v>
      </c>
      <c r="HX326" s="792">
        <f t="shared" si="3139"/>
        <v>0</v>
      </c>
      <c r="HY326" s="792">
        <f t="shared" si="3140"/>
        <v>0</v>
      </c>
      <c r="HZ326" s="792">
        <f t="shared" si="3141"/>
        <v>0</v>
      </c>
      <c r="IA326" s="792">
        <f t="shared" si="3142"/>
        <v>0</v>
      </c>
      <c r="IB326" s="792">
        <f t="shared" si="3143"/>
        <v>0</v>
      </c>
      <c r="IC326" s="792">
        <f t="shared" si="3144"/>
        <v>0</v>
      </c>
      <c r="ID326" s="792">
        <f t="shared" si="3145"/>
        <v>0</v>
      </c>
      <c r="IE326" s="792">
        <f t="shared" si="3146"/>
        <v>0</v>
      </c>
      <c r="IF326" s="792">
        <f t="shared" si="3147"/>
        <v>0</v>
      </c>
      <c r="IG326" s="792">
        <f t="shared" si="3148"/>
        <v>0</v>
      </c>
      <c r="IH326" s="792">
        <f t="shared" si="3149"/>
        <v>0</v>
      </c>
      <c r="II326" s="792">
        <f t="shared" si="3150"/>
        <v>0</v>
      </c>
      <c r="IJ326" s="792">
        <f t="shared" si="3151"/>
        <v>0</v>
      </c>
      <c r="IK326" s="792">
        <f t="shared" si="3152"/>
        <v>0</v>
      </c>
      <c r="IL326" s="792">
        <f t="shared" si="3153"/>
        <v>0</v>
      </c>
      <c r="IM326" s="792">
        <f t="shared" si="3154"/>
        <v>0</v>
      </c>
      <c r="IN326" s="792">
        <f t="shared" si="3155"/>
        <v>0</v>
      </c>
      <c r="IO326" s="792"/>
      <c r="IP326" s="792"/>
      <c r="IQ326" s="792"/>
      <c r="IR326" s="792"/>
      <c r="IS326" s="792">
        <f t="shared" si="3156"/>
        <v>35870000</v>
      </c>
      <c r="IT326" s="792">
        <f t="shared" si="3157"/>
        <v>210100000</v>
      </c>
      <c r="IU326" s="792">
        <f t="shared" si="3158"/>
        <v>49332000</v>
      </c>
      <c r="IV326" s="792">
        <f t="shared" si="3159"/>
        <v>49332000</v>
      </c>
      <c r="IW326" s="793">
        <f t="shared" si="3160"/>
        <v>0</v>
      </c>
    </row>
    <row r="327" spans="1:257" ht="72.75" customHeight="1" x14ac:dyDescent="0.2">
      <c r="A327" s="346"/>
      <c r="B327" s="346"/>
      <c r="C327" s="299">
        <v>10</v>
      </c>
      <c r="D327" s="641" t="s">
        <v>237</v>
      </c>
      <c r="E327" s="267" t="s">
        <v>238</v>
      </c>
      <c r="F327" s="267" t="s">
        <v>239</v>
      </c>
      <c r="G327" s="807">
        <v>216</v>
      </c>
      <c r="H327" s="849" t="s">
        <v>749</v>
      </c>
      <c r="I327" s="287" t="s">
        <v>750</v>
      </c>
      <c r="J327" s="372" t="s">
        <v>744</v>
      </c>
      <c r="K327" s="601">
        <v>18</v>
      </c>
      <c r="L327" s="264" t="s">
        <v>73</v>
      </c>
      <c r="M327" s="266" t="s">
        <v>751</v>
      </c>
      <c r="N327" s="266">
        <v>6</v>
      </c>
      <c r="O327" s="267">
        <v>1</v>
      </c>
      <c r="P327" s="424">
        <v>6.0000000000000001E-3</v>
      </c>
      <c r="Q327" s="299">
        <v>2</v>
      </c>
      <c r="R327" s="955">
        <v>2.9940000000000002</v>
      </c>
      <c r="S327" s="426">
        <v>2</v>
      </c>
      <c r="T327" s="743">
        <v>2</v>
      </c>
      <c r="U327" s="743"/>
      <c r="V327" s="426">
        <v>0</v>
      </c>
      <c r="W327" s="299">
        <v>1</v>
      </c>
      <c r="X327" s="743">
        <f>1.994+2</f>
        <v>3.9939999999999998</v>
      </c>
      <c r="Y327" s="839">
        <v>0</v>
      </c>
      <c r="Z327" s="604">
        <f>BM327/$BM$324</f>
        <v>0.49749746629765751</v>
      </c>
      <c r="AA327" s="266">
        <v>16</v>
      </c>
      <c r="AB327" s="266" t="s">
        <v>376</v>
      </c>
      <c r="AC327" s="47"/>
      <c r="AD327" s="47"/>
      <c r="AE327" s="48"/>
      <c r="AF327" s="48"/>
      <c r="AG327" s="46">
        <v>2981962635.5</v>
      </c>
      <c r="AH327" s="42">
        <v>2984962457.5</v>
      </c>
      <c r="AI327" s="42">
        <v>9116666</v>
      </c>
      <c r="AJ327" s="47">
        <v>9116666</v>
      </c>
      <c r="AK327" s="47"/>
      <c r="AL327" s="42">
        <v>50000000</v>
      </c>
      <c r="AM327" s="47">
        <v>10000000</v>
      </c>
      <c r="AN327" s="47">
        <v>10000000</v>
      </c>
      <c r="AO327" s="47"/>
      <c r="AP327" s="47"/>
      <c r="AQ327" s="47"/>
      <c r="AR327" s="47"/>
      <c r="AS327" s="47"/>
      <c r="AT327" s="47"/>
      <c r="AU327" s="48"/>
      <c r="AV327" s="48"/>
      <c r="AW327" s="47"/>
      <c r="AX327" s="47"/>
      <c r="AY327" s="47"/>
      <c r="AZ327" s="47"/>
      <c r="BA327" s="47"/>
      <c r="BB327" s="47"/>
      <c r="BC327" s="47"/>
      <c r="BD327" s="47"/>
      <c r="BE327" s="47"/>
      <c r="BF327" s="47"/>
      <c r="BG327" s="48"/>
      <c r="BH327" s="48"/>
      <c r="BI327" s="47"/>
      <c r="BJ327" s="47"/>
      <c r="BK327" s="47"/>
      <c r="BL327" s="47"/>
      <c r="BM327" s="40">
        <f>+AC327+AG327+AK327+AO327+AS327+AW327+BA327+BE327+BI327</f>
        <v>2981962635.5</v>
      </c>
      <c r="BN327" s="41">
        <f t="shared" si="3161"/>
        <v>3034962457.5</v>
      </c>
      <c r="BO327" s="41">
        <f t="shared" si="3161"/>
        <v>19116666</v>
      </c>
      <c r="BP327" s="41">
        <f t="shared" si="3161"/>
        <v>19116666</v>
      </c>
      <c r="BQ327" s="105"/>
      <c r="BR327" s="105"/>
      <c r="BS327" s="105"/>
      <c r="BT327" s="105"/>
      <c r="BU327" s="92">
        <v>767600000</v>
      </c>
      <c r="BV327" s="105">
        <f>2280000000+50000000</f>
        <v>2330000000</v>
      </c>
      <c r="BW327" s="105">
        <v>49882223</v>
      </c>
      <c r="BX327" s="105">
        <v>49882223</v>
      </c>
      <c r="BY327" s="123"/>
      <c r="BZ327" s="105"/>
      <c r="CA327" s="88">
        <v>233243203.10000002</v>
      </c>
      <c r="CB327" s="87">
        <v>28101812</v>
      </c>
      <c r="CC327" s="88">
        <v>28101812</v>
      </c>
      <c r="CD327" s="88"/>
      <c r="CE327" s="105"/>
      <c r="CF327" s="105"/>
      <c r="CG327" s="105"/>
      <c r="CH327" s="105"/>
      <c r="CI327" s="105"/>
      <c r="CJ327" s="105"/>
      <c r="CK327" s="105"/>
      <c r="CL327" s="105"/>
      <c r="CM327" s="105"/>
      <c r="CN327" s="105"/>
      <c r="CO327" s="105"/>
      <c r="CP327" s="105"/>
      <c r="CQ327" s="105"/>
      <c r="CR327" s="105"/>
      <c r="CS327" s="105"/>
      <c r="CT327" s="105"/>
      <c r="CU327" s="123"/>
      <c r="CV327" s="105"/>
      <c r="CW327" s="105"/>
      <c r="CX327" s="105"/>
      <c r="CY327" s="105"/>
      <c r="CZ327" s="123"/>
      <c r="DA327" s="105"/>
      <c r="DB327" s="105"/>
      <c r="DC327" s="105"/>
      <c r="DD327" s="105"/>
      <c r="DE327" s="82">
        <f t="shared" si="3111"/>
        <v>767600000</v>
      </c>
      <c r="DF327" s="102">
        <f t="shared" si="3111"/>
        <v>2563243203.0999999</v>
      </c>
      <c r="DG327" s="102">
        <f t="shared" si="3111"/>
        <v>77984035</v>
      </c>
      <c r="DH327" s="102">
        <f t="shared" si="3111"/>
        <v>77984035</v>
      </c>
      <c r="DI327" s="122"/>
      <c r="DJ327" s="92"/>
      <c r="DK327" s="167"/>
      <c r="DL327" s="116"/>
      <c r="DM327" s="116"/>
      <c r="DN327" s="88">
        <v>792700000</v>
      </c>
      <c r="DO327" s="116">
        <v>635000000</v>
      </c>
      <c r="DP327" s="116"/>
      <c r="DQ327" s="116"/>
      <c r="DR327" s="116"/>
      <c r="DS327" s="116"/>
      <c r="DT327" s="116">
        <v>150000000</v>
      </c>
      <c r="DU327" s="116"/>
      <c r="DV327" s="116"/>
      <c r="DW327" s="116"/>
      <c r="DX327" s="92"/>
      <c r="DY327" s="116"/>
      <c r="DZ327" s="116"/>
      <c r="EA327" s="116"/>
      <c r="EB327" s="116"/>
      <c r="EC327" s="116"/>
      <c r="ED327" s="116"/>
      <c r="EE327" s="116"/>
      <c r="EF327" s="92"/>
      <c r="EG327" s="116"/>
      <c r="EH327" s="116"/>
      <c r="EI327" s="116"/>
      <c r="EJ327" s="116"/>
      <c r="EK327" s="116"/>
      <c r="EL327" s="116"/>
      <c r="EM327" s="116"/>
      <c r="EN327" s="116"/>
      <c r="EO327" s="116"/>
      <c r="EP327" s="116"/>
      <c r="EQ327" s="116"/>
      <c r="ER327" s="116"/>
      <c r="ES327" s="116"/>
      <c r="ET327" s="123"/>
      <c r="EU327" s="123"/>
      <c r="EV327" s="123"/>
      <c r="EW327" s="82">
        <f t="shared" si="3112"/>
        <v>792700000</v>
      </c>
      <c r="EX327" s="90">
        <f t="shared" si="3112"/>
        <v>785000000</v>
      </c>
      <c r="EY327" s="90">
        <f t="shared" si="3113"/>
        <v>0</v>
      </c>
      <c r="EZ327" s="90">
        <f t="shared" si="3113"/>
        <v>0</v>
      </c>
      <c r="FA327" s="173"/>
      <c r="FB327" s="87"/>
      <c r="FC327" s="88"/>
      <c r="FD327" s="88"/>
      <c r="FE327" s="88"/>
      <c r="FF327" s="133"/>
      <c r="FG327" s="87">
        <v>815700000</v>
      </c>
      <c r="FH327" s="87">
        <v>1115000000</v>
      </c>
      <c r="FI327" s="87"/>
      <c r="FJ327" s="87"/>
      <c r="FK327" s="87"/>
      <c r="FL327" s="87"/>
      <c r="FM327" s="87">
        <v>25000000</v>
      </c>
      <c r="FN327" s="87"/>
      <c r="FO327" s="87"/>
      <c r="FP327" s="87"/>
      <c r="FQ327" s="87"/>
      <c r="FR327" s="87"/>
      <c r="FS327" s="87"/>
      <c r="FT327" s="87"/>
      <c r="FU327" s="87"/>
      <c r="FV327" s="87"/>
      <c r="FW327" s="87"/>
      <c r="FX327" s="87"/>
      <c r="FY327" s="87"/>
      <c r="FZ327" s="87"/>
      <c r="GA327" s="87"/>
      <c r="GB327" s="87"/>
      <c r="GC327" s="87"/>
      <c r="GD327" s="87"/>
      <c r="GE327" s="87"/>
      <c r="GF327" s="87"/>
      <c r="GG327" s="87"/>
      <c r="GH327" s="87"/>
      <c r="GI327" s="87"/>
      <c r="GJ327" s="87"/>
      <c r="GK327" s="87"/>
      <c r="GL327" s="87"/>
      <c r="GM327" s="87"/>
      <c r="GN327" s="87"/>
      <c r="GO327" s="87"/>
      <c r="GP327" s="87"/>
      <c r="GQ327" s="87"/>
      <c r="GR327" s="87"/>
      <c r="GS327" s="87"/>
      <c r="GT327" s="87"/>
      <c r="GU327" s="82">
        <f>FB327+FG327+FL327+FQ327+FV327+GA327+GF327+GK327+GP327</f>
        <v>815700000</v>
      </c>
      <c r="GV327" s="82">
        <f t="shared" si="3114"/>
        <v>1140000000</v>
      </c>
      <c r="GW327" s="82">
        <f t="shared" si="3114"/>
        <v>0</v>
      </c>
      <c r="GX327" s="82">
        <f t="shared" si="3114"/>
        <v>0</v>
      </c>
      <c r="GY327" s="792">
        <f t="shared" si="3114"/>
        <v>0</v>
      </c>
      <c r="GZ327" s="792">
        <f t="shared" si="3115"/>
        <v>0</v>
      </c>
      <c r="HA327" s="792">
        <f t="shared" si="3116"/>
        <v>0</v>
      </c>
      <c r="HB327" s="792">
        <f t="shared" si="3117"/>
        <v>0</v>
      </c>
      <c r="HC327" s="792">
        <f t="shared" si="3118"/>
        <v>0</v>
      </c>
      <c r="HD327" s="792">
        <f t="shared" si="3119"/>
        <v>0</v>
      </c>
      <c r="HE327" s="792">
        <f t="shared" si="3120"/>
        <v>5357962635.5</v>
      </c>
      <c r="HF327" s="792">
        <f t="shared" si="3121"/>
        <v>7064962457.5</v>
      </c>
      <c r="HG327" s="792">
        <f t="shared" si="3122"/>
        <v>58998889</v>
      </c>
      <c r="HH327" s="792">
        <f t="shared" si="3123"/>
        <v>58998889</v>
      </c>
      <c r="HI327" s="792">
        <f t="shared" si="3124"/>
        <v>0</v>
      </c>
      <c r="HJ327" s="792">
        <f t="shared" si="3125"/>
        <v>0</v>
      </c>
      <c r="HK327" s="792">
        <f t="shared" si="3126"/>
        <v>458243203.10000002</v>
      </c>
      <c r="HL327" s="792">
        <f t="shared" si="3127"/>
        <v>38101812</v>
      </c>
      <c r="HM327" s="792">
        <f t="shared" si="3128"/>
        <v>38101812</v>
      </c>
      <c r="HN327" s="792">
        <f t="shared" si="3129"/>
        <v>0</v>
      </c>
      <c r="HO327" s="792">
        <f t="shared" si="3130"/>
        <v>0</v>
      </c>
      <c r="HP327" s="792">
        <f t="shared" si="3131"/>
        <v>0</v>
      </c>
      <c r="HQ327" s="792">
        <f t="shared" si="3132"/>
        <v>0</v>
      </c>
      <c r="HR327" s="792">
        <f t="shared" si="3133"/>
        <v>0</v>
      </c>
      <c r="HS327" s="792">
        <f t="shared" si="3134"/>
        <v>0</v>
      </c>
      <c r="HT327" s="792">
        <f t="shared" si="3135"/>
        <v>0</v>
      </c>
      <c r="HU327" s="792">
        <f t="shared" si="3136"/>
        <v>0</v>
      </c>
      <c r="HV327" s="792">
        <f t="shared" si="3137"/>
        <v>0</v>
      </c>
      <c r="HW327" s="792">
        <f t="shared" si="3138"/>
        <v>0</v>
      </c>
      <c r="HX327" s="792">
        <f t="shared" si="3139"/>
        <v>0</v>
      </c>
      <c r="HY327" s="792">
        <f t="shared" si="3140"/>
        <v>0</v>
      </c>
      <c r="HZ327" s="792">
        <f t="shared" si="3141"/>
        <v>0</v>
      </c>
      <c r="IA327" s="792">
        <f t="shared" si="3142"/>
        <v>0</v>
      </c>
      <c r="IB327" s="792">
        <f t="shared" si="3143"/>
        <v>0</v>
      </c>
      <c r="IC327" s="792">
        <f t="shared" si="3144"/>
        <v>0</v>
      </c>
      <c r="ID327" s="792">
        <f t="shared" si="3145"/>
        <v>0</v>
      </c>
      <c r="IE327" s="792">
        <f t="shared" si="3146"/>
        <v>0</v>
      </c>
      <c r="IF327" s="792">
        <f t="shared" si="3147"/>
        <v>0</v>
      </c>
      <c r="IG327" s="792">
        <f t="shared" si="3148"/>
        <v>0</v>
      </c>
      <c r="IH327" s="792">
        <f t="shared" si="3149"/>
        <v>0</v>
      </c>
      <c r="II327" s="792">
        <f t="shared" si="3150"/>
        <v>0</v>
      </c>
      <c r="IJ327" s="792">
        <f t="shared" si="3151"/>
        <v>0</v>
      </c>
      <c r="IK327" s="792">
        <f t="shared" si="3152"/>
        <v>0</v>
      </c>
      <c r="IL327" s="792">
        <f t="shared" si="3153"/>
        <v>0</v>
      </c>
      <c r="IM327" s="792">
        <f t="shared" si="3154"/>
        <v>0</v>
      </c>
      <c r="IN327" s="792">
        <f t="shared" si="3155"/>
        <v>0</v>
      </c>
      <c r="IO327" s="792"/>
      <c r="IP327" s="792"/>
      <c r="IQ327" s="792"/>
      <c r="IR327" s="792"/>
      <c r="IS327" s="792">
        <f t="shared" si="3156"/>
        <v>5357962635.5</v>
      </c>
      <c r="IT327" s="792">
        <f t="shared" si="3157"/>
        <v>7523205660.6000004</v>
      </c>
      <c r="IU327" s="792">
        <f t="shared" si="3158"/>
        <v>97100701</v>
      </c>
      <c r="IV327" s="792">
        <f t="shared" si="3159"/>
        <v>97100701</v>
      </c>
      <c r="IW327" s="793">
        <f t="shared" si="3160"/>
        <v>0</v>
      </c>
    </row>
    <row r="328" spans="1:257" ht="104.25" customHeight="1" x14ac:dyDescent="0.2">
      <c r="A328" s="346"/>
      <c r="B328" s="346"/>
      <c r="C328" s="286">
        <v>12</v>
      </c>
      <c r="D328" s="319" t="s">
        <v>745</v>
      </c>
      <c r="E328" s="324">
        <v>3166</v>
      </c>
      <c r="F328" s="324">
        <v>2500</v>
      </c>
      <c r="G328" s="800">
        <v>217</v>
      </c>
      <c r="H328" s="848" t="s">
        <v>752</v>
      </c>
      <c r="I328" s="265" t="s">
        <v>753</v>
      </c>
      <c r="J328" s="372" t="s">
        <v>744</v>
      </c>
      <c r="K328" s="601">
        <v>18</v>
      </c>
      <c r="L328" s="264" t="s">
        <v>58</v>
      </c>
      <c r="M328" s="272" t="s">
        <v>751</v>
      </c>
      <c r="N328" s="272">
        <v>5</v>
      </c>
      <c r="O328" s="267">
        <v>5</v>
      </c>
      <c r="P328" s="424">
        <v>4</v>
      </c>
      <c r="Q328" s="299">
        <v>5</v>
      </c>
      <c r="R328" s="275"/>
      <c r="S328" s="426">
        <v>5</v>
      </c>
      <c r="T328" s="299">
        <v>5</v>
      </c>
      <c r="U328" s="299"/>
      <c r="V328" s="426">
        <v>5</v>
      </c>
      <c r="W328" s="299">
        <v>5</v>
      </c>
      <c r="X328" s="299"/>
      <c r="Y328" s="425">
        <v>3</v>
      </c>
      <c r="Z328" s="604">
        <f>BM328/$BM$324</f>
        <v>0.29849847977859451</v>
      </c>
      <c r="AA328" s="272">
        <v>16</v>
      </c>
      <c r="AB328" s="272" t="s">
        <v>376</v>
      </c>
      <c r="AC328" s="47"/>
      <c r="AD328" s="47"/>
      <c r="AE328" s="48"/>
      <c r="AF328" s="48"/>
      <c r="AG328" s="46">
        <v>1789177581.3</v>
      </c>
      <c r="AH328" s="42">
        <v>1792177403.3</v>
      </c>
      <c r="AI328" s="47">
        <v>348384276</v>
      </c>
      <c r="AJ328" s="47">
        <v>325407646</v>
      </c>
      <c r="AK328" s="47"/>
      <c r="AL328" s="47"/>
      <c r="AM328" s="47"/>
      <c r="AN328" s="47"/>
      <c r="AO328" s="47"/>
      <c r="AP328" s="47"/>
      <c r="AQ328" s="47"/>
      <c r="AR328" s="47"/>
      <c r="AS328" s="47"/>
      <c r="AT328" s="47"/>
      <c r="AU328" s="48"/>
      <c r="AV328" s="48"/>
      <c r="AW328" s="47"/>
      <c r="AX328" s="47"/>
      <c r="AY328" s="47"/>
      <c r="AZ328" s="47"/>
      <c r="BA328" s="47"/>
      <c r="BB328" s="47"/>
      <c r="BC328" s="47"/>
      <c r="BD328" s="47"/>
      <c r="BE328" s="47"/>
      <c r="BF328" s="47"/>
      <c r="BG328" s="48"/>
      <c r="BH328" s="48"/>
      <c r="BI328" s="47"/>
      <c r="BJ328" s="47"/>
      <c r="BK328" s="47"/>
      <c r="BL328" s="47"/>
      <c r="BM328" s="40">
        <f>+AC328+AG328+AK328+AO328+AS328+AW328+BA328+BE328+BI328</f>
        <v>1789177581.3</v>
      </c>
      <c r="BN328" s="41">
        <f t="shared" si="3161"/>
        <v>1792177403.3</v>
      </c>
      <c r="BO328" s="41">
        <f t="shared" si="3161"/>
        <v>348384276</v>
      </c>
      <c r="BP328" s="41">
        <f t="shared" si="3161"/>
        <v>325407646</v>
      </c>
      <c r="BQ328" s="105"/>
      <c r="BR328" s="105"/>
      <c r="BS328" s="105"/>
      <c r="BT328" s="105"/>
      <c r="BU328" s="92">
        <v>460500000</v>
      </c>
      <c r="BV328" s="105">
        <v>5023631612</v>
      </c>
      <c r="BW328" s="105">
        <v>3617938627</v>
      </c>
      <c r="BX328" s="105">
        <v>3617938627</v>
      </c>
      <c r="BY328" s="123"/>
      <c r="BZ328" s="105"/>
      <c r="CA328" s="88">
        <v>770500000</v>
      </c>
      <c r="CB328" s="87">
        <v>663829188</v>
      </c>
      <c r="CC328" s="88">
        <v>535001949</v>
      </c>
      <c r="CD328" s="646"/>
      <c r="CE328" s="105"/>
      <c r="CF328" s="105"/>
      <c r="CG328" s="105"/>
      <c r="CH328" s="105"/>
      <c r="CI328" s="105"/>
      <c r="CJ328" s="105"/>
      <c r="CK328" s="105"/>
      <c r="CL328" s="105"/>
      <c r="CM328" s="105"/>
      <c r="CN328" s="105"/>
      <c r="CO328" s="105"/>
      <c r="CP328" s="105"/>
      <c r="CQ328" s="105"/>
      <c r="CR328" s="105"/>
      <c r="CS328" s="105"/>
      <c r="CT328" s="105"/>
      <c r="CU328" s="123"/>
      <c r="CV328" s="105"/>
      <c r="CW328" s="105"/>
      <c r="CX328" s="105"/>
      <c r="CY328" s="105"/>
      <c r="CZ328" s="123"/>
      <c r="DA328" s="105"/>
      <c r="DB328" s="105"/>
      <c r="DC328" s="105"/>
      <c r="DD328" s="105"/>
      <c r="DE328" s="82">
        <f t="shared" si="3111"/>
        <v>460500000</v>
      </c>
      <c r="DF328" s="102">
        <f t="shared" si="3111"/>
        <v>5794131612</v>
      </c>
      <c r="DG328" s="102">
        <f t="shared" si="3111"/>
        <v>4281767815</v>
      </c>
      <c r="DH328" s="102">
        <f t="shared" si="3111"/>
        <v>4152940576</v>
      </c>
      <c r="DI328" s="122"/>
      <c r="DJ328" s="92"/>
      <c r="DK328" s="167"/>
      <c r="DL328" s="116"/>
      <c r="DM328" s="116"/>
      <c r="DN328" s="88">
        <v>475600000</v>
      </c>
      <c r="DO328" s="116">
        <v>3039835512.3800001</v>
      </c>
      <c r="DP328" s="116">
        <v>782972342</v>
      </c>
      <c r="DQ328" s="116">
        <v>776072342</v>
      </c>
      <c r="DR328" s="116"/>
      <c r="DS328" s="116"/>
      <c r="DT328" s="116">
        <v>1301559012</v>
      </c>
      <c r="DU328" s="116">
        <v>405542433</v>
      </c>
      <c r="DV328" s="116">
        <v>405542433</v>
      </c>
      <c r="DW328" s="116">
        <v>128827239</v>
      </c>
      <c r="DX328" s="92"/>
      <c r="DY328" s="116"/>
      <c r="DZ328" s="116"/>
      <c r="EA328" s="116"/>
      <c r="EB328" s="116"/>
      <c r="EC328" s="116"/>
      <c r="ED328" s="116"/>
      <c r="EE328" s="116"/>
      <c r="EF328" s="92"/>
      <c r="EG328" s="116"/>
      <c r="EH328" s="116"/>
      <c r="EI328" s="116"/>
      <c r="EJ328" s="116"/>
      <c r="EK328" s="116"/>
      <c r="EL328" s="116"/>
      <c r="EM328" s="116"/>
      <c r="EN328" s="116"/>
      <c r="EO328" s="116"/>
      <c r="EP328" s="116"/>
      <c r="EQ328" s="116"/>
      <c r="ER328" s="116"/>
      <c r="ES328" s="116"/>
      <c r="ET328" s="123"/>
      <c r="EU328" s="123"/>
      <c r="EV328" s="123"/>
      <c r="EW328" s="82">
        <f t="shared" si="3112"/>
        <v>475600000</v>
      </c>
      <c r="EX328" s="90">
        <f t="shared" si="3112"/>
        <v>4341394524.3800001</v>
      </c>
      <c r="EY328" s="90">
        <f t="shared" si="3113"/>
        <v>1188514775</v>
      </c>
      <c r="EZ328" s="90">
        <f t="shared" si="3113"/>
        <v>1181614775</v>
      </c>
      <c r="FA328" s="173">
        <f>DW328</f>
        <v>128827239</v>
      </c>
      <c r="FB328" s="87"/>
      <c r="FC328" s="88"/>
      <c r="FD328" s="88"/>
      <c r="FE328" s="88"/>
      <c r="FF328" s="133"/>
      <c r="FG328" s="87">
        <v>489400000</v>
      </c>
      <c r="FH328" s="87">
        <v>2593623337</v>
      </c>
      <c r="FI328" s="87">
        <v>671128752</v>
      </c>
      <c r="FJ328" s="87">
        <v>633320257</v>
      </c>
      <c r="FK328" s="87"/>
      <c r="FL328" s="87"/>
      <c r="FM328" s="87">
        <v>2764027734</v>
      </c>
      <c r="FN328" s="87">
        <f>'[3]MP INTERIOR'!$P$21+'[3]MP INTERIOR'!$P$22</f>
        <v>869208362</v>
      </c>
      <c r="FO328" s="87">
        <f>'[3]MP INTERIOR'!$Q$21+'[3]MP INTERIOR'!$Q$22</f>
        <v>123214226</v>
      </c>
      <c r="FP328" s="87"/>
      <c r="FQ328" s="87"/>
      <c r="FR328" s="87"/>
      <c r="FS328" s="87"/>
      <c r="FT328" s="87"/>
      <c r="FU328" s="87"/>
      <c r="FV328" s="87"/>
      <c r="FW328" s="87"/>
      <c r="FX328" s="87"/>
      <c r="FY328" s="87"/>
      <c r="FZ328" s="87"/>
      <c r="GA328" s="87"/>
      <c r="GB328" s="87"/>
      <c r="GC328" s="87"/>
      <c r="GD328" s="87"/>
      <c r="GE328" s="87"/>
      <c r="GF328" s="87"/>
      <c r="GG328" s="87"/>
      <c r="GH328" s="87"/>
      <c r="GI328" s="87"/>
      <c r="GJ328" s="87"/>
      <c r="GK328" s="87"/>
      <c r="GL328" s="87"/>
      <c r="GM328" s="87"/>
      <c r="GN328" s="87"/>
      <c r="GO328" s="87"/>
      <c r="GP328" s="87"/>
      <c r="GQ328" s="87"/>
      <c r="GR328" s="87"/>
      <c r="GS328" s="87"/>
      <c r="GT328" s="87"/>
      <c r="GU328" s="82">
        <f>FB328+FG328+FL328+FQ328+FV328+GA328+GF328+GK328+GP328</f>
        <v>489400000</v>
      </c>
      <c r="GV328" s="82">
        <f t="shared" si="3114"/>
        <v>5357651071</v>
      </c>
      <c r="GW328" s="82">
        <f>GR328+GM328+GH328+GC328+FX328+FS328+FN328+FI328+FD328</f>
        <v>1540337114</v>
      </c>
      <c r="GX328" s="82">
        <f>GS328+GN328+GI328+GD328+FY328+FT328+FO328+FJ328+FE328</f>
        <v>756534483</v>
      </c>
      <c r="GY328" s="792">
        <f t="shared" si="3114"/>
        <v>0</v>
      </c>
      <c r="GZ328" s="792">
        <f t="shared" si="3115"/>
        <v>0</v>
      </c>
      <c r="HA328" s="792">
        <f t="shared" si="3116"/>
        <v>0</v>
      </c>
      <c r="HB328" s="792">
        <f t="shared" si="3117"/>
        <v>0</v>
      </c>
      <c r="HC328" s="792">
        <f t="shared" si="3118"/>
        <v>0</v>
      </c>
      <c r="HD328" s="792">
        <f t="shared" si="3119"/>
        <v>0</v>
      </c>
      <c r="HE328" s="792">
        <f t="shared" si="3120"/>
        <v>3214677581.3000002</v>
      </c>
      <c r="HF328" s="792">
        <f t="shared" si="3121"/>
        <v>12449267864.68</v>
      </c>
      <c r="HG328" s="792">
        <f t="shared" si="3122"/>
        <v>5420423997</v>
      </c>
      <c r="HH328" s="792">
        <f t="shared" si="3123"/>
        <v>5352738872</v>
      </c>
      <c r="HI328" s="792">
        <f t="shared" si="3124"/>
        <v>0</v>
      </c>
      <c r="HJ328" s="792">
        <f t="shared" si="3125"/>
        <v>0</v>
      </c>
      <c r="HK328" s="792">
        <f t="shared" si="3126"/>
        <v>4836086746</v>
      </c>
      <c r="HL328" s="792">
        <f t="shared" si="3127"/>
        <v>1938579983</v>
      </c>
      <c r="HM328" s="792">
        <f t="shared" si="3128"/>
        <v>1063758608</v>
      </c>
      <c r="HN328" s="792">
        <f t="shared" si="3129"/>
        <v>128827239</v>
      </c>
      <c r="HO328" s="792">
        <f t="shared" si="3130"/>
        <v>0</v>
      </c>
      <c r="HP328" s="792">
        <f t="shared" si="3131"/>
        <v>0</v>
      </c>
      <c r="HQ328" s="792">
        <f t="shared" si="3132"/>
        <v>0</v>
      </c>
      <c r="HR328" s="792">
        <f t="shared" si="3133"/>
        <v>0</v>
      </c>
      <c r="HS328" s="792">
        <f t="shared" si="3134"/>
        <v>0</v>
      </c>
      <c r="HT328" s="792">
        <f t="shared" si="3135"/>
        <v>0</v>
      </c>
      <c r="HU328" s="792">
        <f t="shared" si="3136"/>
        <v>0</v>
      </c>
      <c r="HV328" s="792">
        <f t="shared" si="3137"/>
        <v>0</v>
      </c>
      <c r="HW328" s="792">
        <f t="shared" si="3138"/>
        <v>0</v>
      </c>
      <c r="HX328" s="792">
        <f t="shared" si="3139"/>
        <v>0</v>
      </c>
      <c r="HY328" s="792">
        <f t="shared" si="3140"/>
        <v>0</v>
      </c>
      <c r="HZ328" s="792">
        <f t="shared" si="3141"/>
        <v>0</v>
      </c>
      <c r="IA328" s="792">
        <f t="shared" si="3142"/>
        <v>0</v>
      </c>
      <c r="IB328" s="792">
        <f t="shared" si="3143"/>
        <v>0</v>
      </c>
      <c r="IC328" s="792">
        <f t="shared" si="3144"/>
        <v>0</v>
      </c>
      <c r="ID328" s="792">
        <f t="shared" si="3145"/>
        <v>0</v>
      </c>
      <c r="IE328" s="792">
        <f t="shared" si="3146"/>
        <v>0</v>
      </c>
      <c r="IF328" s="792">
        <f t="shared" si="3147"/>
        <v>0</v>
      </c>
      <c r="IG328" s="792">
        <f t="shared" si="3148"/>
        <v>0</v>
      </c>
      <c r="IH328" s="792">
        <f t="shared" si="3149"/>
        <v>0</v>
      </c>
      <c r="II328" s="792">
        <f t="shared" si="3150"/>
        <v>0</v>
      </c>
      <c r="IJ328" s="792">
        <f t="shared" si="3151"/>
        <v>0</v>
      </c>
      <c r="IK328" s="792">
        <f t="shared" si="3152"/>
        <v>0</v>
      </c>
      <c r="IL328" s="792">
        <f t="shared" si="3153"/>
        <v>0</v>
      </c>
      <c r="IM328" s="792">
        <f t="shared" si="3154"/>
        <v>0</v>
      </c>
      <c r="IN328" s="792">
        <f t="shared" si="3155"/>
        <v>0</v>
      </c>
      <c r="IO328" s="792"/>
      <c r="IP328" s="792"/>
      <c r="IQ328" s="792"/>
      <c r="IR328" s="792"/>
      <c r="IS328" s="792">
        <f t="shared" si="3156"/>
        <v>3214677581.3000002</v>
      </c>
      <c r="IT328" s="792">
        <f t="shared" si="3157"/>
        <v>17285354610.68</v>
      </c>
      <c r="IU328" s="792">
        <f t="shared" si="3158"/>
        <v>7359003980</v>
      </c>
      <c r="IV328" s="792">
        <f t="shared" si="3159"/>
        <v>6416497480</v>
      </c>
      <c r="IW328" s="793">
        <f t="shared" si="3160"/>
        <v>128827239</v>
      </c>
    </row>
    <row r="329" spans="1:257" ht="81.75" customHeight="1" x14ac:dyDescent="0.2">
      <c r="A329" s="346"/>
      <c r="B329" s="346"/>
      <c r="C329" s="284"/>
      <c r="D329" s="647"/>
      <c r="E329" s="324"/>
      <c r="F329" s="324"/>
      <c r="G329" s="800">
        <v>218</v>
      </c>
      <c r="H329" s="848" t="s">
        <v>754</v>
      </c>
      <c r="I329" s="282" t="s">
        <v>755</v>
      </c>
      <c r="J329" s="372" t="s">
        <v>744</v>
      </c>
      <c r="K329" s="601">
        <v>18</v>
      </c>
      <c r="L329" s="264" t="s">
        <v>58</v>
      </c>
      <c r="M329" s="299">
        <v>3</v>
      </c>
      <c r="N329" s="299">
        <v>3</v>
      </c>
      <c r="O329" s="288">
        <v>3</v>
      </c>
      <c r="P329" s="483">
        <v>2</v>
      </c>
      <c r="Q329" s="264">
        <v>3</v>
      </c>
      <c r="R329" s="275"/>
      <c r="S329" s="425">
        <v>3</v>
      </c>
      <c r="T329" s="299">
        <v>3</v>
      </c>
      <c r="U329" s="299"/>
      <c r="V329" s="426">
        <v>3</v>
      </c>
      <c r="W329" s="299">
        <v>3</v>
      </c>
      <c r="X329" s="299"/>
      <c r="Y329" s="425">
        <v>3</v>
      </c>
      <c r="Z329" s="604">
        <f>BM329/$BM$324</f>
        <v>0.14924923988929725</v>
      </c>
      <c r="AA329" s="272">
        <v>16</v>
      </c>
      <c r="AB329" s="272" t="s">
        <v>376</v>
      </c>
      <c r="AC329" s="47"/>
      <c r="AD329" s="47"/>
      <c r="AE329" s="48"/>
      <c r="AF329" s="48"/>
      <c r="AG329" s="46">
        <v>894588790.64999998</v>
      </c>
      <c r="AH329" s="42">
        <v>894588790.64999998</v>
      </c>
      <c r="AI329" s="47">
        <v>75183333</v>
      </c>
      <c r="AJ329" s="47">
        <v>75183333</v>
      </c>
      <c r="AK329" s="47"/>
      <c r="AL329" s="47"/>
      <c r="AM329" s="47"/>
      <c r="AN329" s="47"/>
      <c r="AO329" s="47"/>
      <c r="AP329" s="47"/>
      <c r="AQ329" s="47"/>
      <c r="AR329" s="47"/>
      <c r="AS329" s="47"/>
      <c r="AT329" s="47"/>
      <c r="AU329" s="48"/>
      <c r="AV329" s="48"/>
      <c r="AW329" s="47"/>
      <c r="AX329" s="47"/>
      <c r="AY329" s="47"/>
      <c r="AZ329" s="47"/>
      <c r="BA329" s="47"/>
      <c r="BB329" s="47"/>
      <c r="BC329" s="47"/>
      <c r="BD329" s="47"/>
      <c r="BE329" s="47"/>
      <c r="BF329" s="47"/>
      <c r="BG329" s="48"/>
      <c r="BH329" s="48"/>
      <c r="BI329" s="47"/>
      <c r="BJ329" s="47"/>
      <c r="BK329" s="47"/>
      <c r="BL329" s="47"/>
      <c r="BM329" s="40">
        <f>+AC329+AG329+AK329+AO329+AS329+AW329+BA329+BE329+BI329</f>
        <v>894588790.64999998</v>
      </c>
      <c r="BN329" s="41">
        <f t="shared" si="3161"/>
        <v>894588790.64999998</v>
      </c>
      <c r="BO329" s="41">
        <f t="shared" si="3161"/>
        <v>75183333</v>
      </c>
      <c r="BP329" s="41">
        <f t="shared" si="3161"/>
        <v>75183333</v>
      </c>
      <c r="BQ329" s="105"/>
      <c r="BR329" s="105"/>
      <c r="BS329" s="105"/>
      <c r="BT329" s="105"/>
      <c r="BU329" s="92">
        <v>230500000</v>
      </c>
      <c r="BV329" s="105">
        <v>55000000</v>
      </c>
      <c r="BW329" s="105">
        <v>22783330</v>
      </c>
      <c r="BX329" s="105">
        <v>22783330</v>
      </c>
      <c r="BY329" s="123"/>
      <c r="BZ329" s="105"/>
      <c r="CA329" s="105">
        <v>200500000</v>
      </c>
      <c r="CB329" s="105">
        <v>182833330</v>
      </c>
      <c r="CC329" s="105">
        <v>182833330</v>
      </c>
      <c r="CD329" s="123"/>
      <c r="CE329" s="105"/>
      <c r="CF329" s="105"/>
      <c r="CG329" s="105"/>
      <c r="CH329" s="105"/>
      <c r="CI329" s="105"/>
      <c r="CJ329" s="105"/>
      <c r="CK329" s="105"/>
      <c r="CL329" s="105"/>
      <c r="CM329" s="105"/>
      <c r="CN329" s="105"/>
      <c r="CO329" s="105"/>
      <c r="CP329" s="105"/>
      <c r="CQ329" s="105"/>
      <c r="CR329" s="105"/>
      <c r="CS329" s="105"/>
      <c r="CT329" s="105"/>
      <c r="CU329" s="123"/>
      <c r="CV329" s="105"/>
      <c r="CW329" s="105"/>
      <c r="CX329" s="105"/>
      <c r="CY329" s="105"/>
      <c r="CZ329" s="123"/>
      <c r="DA329" s="105"/>
      <c r="DB329" s="105"/>
      <c r="DC329" s="105"/>
      <c r="DD329" s="105"/>
      <c r="DE329" s="82">
        <f t="shared" si="3111"/>
        <v>230500000</v>
      </c>
      <c r="DF329" s="102">
        <f t="shared" si="3111"/>
        <v>255500000</v>
      </c>
      <c r="DG329" s="102">
        <f t="shared" si="3111"/>
        <v>205616660</v>
      </c>
      <c r="DH329" s="102">
        <f t="shared" si="3111"/>
        <v>205616660</v>
      </c>
      <c r="DI329" s="122"/>
      <c r="DJ329" s="92"/>
      <c r="DK329" s="167"/>
      <c r="DL329" s="116"/>
      <c r="DM329" s="116"/>
      <c r="DN329" s="88">
        <f>237800000+200000</f>
        <v>238000000</v>
      </c>
      <c r="DO329" s="116"/>
      <c r="DP329" s="116"/>
      <c r="DQ329" s="116"/>
      <c r="DR329" s="116"/>
      <c r="DS329" s="116"/>
      <c r="DT329" s="88">
        <v>260000000</v>
      </c>
      <c r="DU329" s="116">
        <v>197027326.63999999</v>
      </c>
      <c r="DV329" s="116">
        <v>197027326.63999999</v>
      </c>
      <c r="DW329" s="116"/>
      <c r="DX329" s="92"/>
      <c r="DY329" s="116"/>
      <c r="DZ329" s="116"/>
      <c r="EA329" s="116"/>
      <c r="EB329" s="116"/>
      <c r="EC329" s="116"/>
      <c r="ED329" s="116"/>
      <c r="EE329" s="116"/>
      <c r="EF329" s="92"/>
      <c r="EG329" s="116"/>
      <c r="EH329" s="116"/>
      <c r="EI329" s="116"/>
      <c r="EJ329" s="116"/>
      <c r="EK329" s="116"/>
      <c r="EL329" s="116"/>
      <c r="EM329" s="116"/>
      <c r="EN329" s="116"/>
      <c r="EO329" s="116"/>
      <c r="EP329" s="116"/>
      <c r="EQ329" s="116"/>
      <c r="ER329" s="116"/>
      <c r="ES329" s="116"/>
      <c r="ET329" s="123"/>
      <c r="EU329" s="123"/>
      <c r="EV329" s="123"/>
      <c r="EW329" s="82">
        <f t="shared" si="3112"/>
        <v>238000000</v>
      </c>
      <c r="EX329" s="90">
        <f t="shared" si="3112"/>
        <v>260000000</v>
      </c>
      <c r="EY329" s="90">
        <f t="shared" si="3113"/>
        <v>197027326.63999999</v>
      </c>
      <c r="EZ329" s="90">
        <f t="shared" si="3113"/>
        <v>197027326.63999999</v>
      </c>
      <c r="FA329" s="173"/>
      <c r="FB329" s="87"/>
      <c r="FC329" s="88"/>
      <c r="FD329" s="88"/>
      <c r="FE329" s="88"/>
      <c r="FF329" s="133"/>
      <c r="FG329" s="87">
        <v>244765900.00020379</v>
      </c>
      <c r="FH329" s="87">
        <v>75000000</v>
      </c>
      <c r="FI329" s="87">
        <v>75000000</v>
      </c>
      <c r="FJ329" s="87">
        <v>75000000</v>
      </c>
      <c r="FK329" s="87"/>
      <c r="FL329" s="87"/>
      <c r="FM329" s="87">
        <v>44402266</v>
      </c>
      <c r="FN329" s="87">
        <v>44043766</v>
      </c>
      <c r="FO329" s="87">
        <v>44043766</v>
      </c>
      <c r="FP329" s="87"/>
      <c r="FQ329" s="87"/>
      <c r="FR329" s="87"/>
      <c r="FS329" s="87"/>
      <c r="FT329" s="87"/>
      <c r="FU329" s="87"/>
      <c r="FV329" s="87"/>
      <c r="FW329" s="87"/>
      <c r="FX329" s="87"/>
      <c r="FY329" s="87"/>
      <c r="FZ329" s="87"/>
      <c r="GA329" s="87"/>
      <c r="GB329" s="87"/>
      <c r="GC329" s="87"/>
      <c r="GD329" s="87"/>
      <c r="GE329" s="87"/>
      <c r="GF329" s="87"/>
      <c r="GG329" s="87"/>
      <c r="GH329" s="87"/>
      <c r="GI329" s="87"/>
      <c r="GJ329" s="87"/>
      <c r="GK329" s="87"/>
      <c r="GL329" s="87"/>
      <c r="GM329" s="87"/>
      <c r="GN329" s="87"/>
      <c r="GO329" s="87"/>
      <c r="GP329" s="87"/>
      <c r="GQ329" s="87"/>
      <c r="GR329" s="87"/>
      <c r="GS329" s="87"/>
      <c r="GT329" s="87"/>
      <c r="GU329" s="82">
        <f>FB329+FG329+FL329+FQ329+FV329+GA329+GF329+GK329+GP329</f>
        <v>244765900.00020379</v>
      </c>
      <c r="GV329" s="82">
        <f t="shared" si="3114"/>
        <v>119402266</v>
      </c>
      <c r="GW329" s="82">
        <f t="shared" si="3114"/>
        <v>119043766</v>
      </c>
      <c r="GX329" s="82">
        <f>GS329+GN329+GI329+GD329+FY329+FT329+FO329+FJ329+FE329</f>
        <v>119043766</v>
      </c>
      <c r="GY329" s="792">
        <f t="shared" si="3114"/>
        <v>0</v>
      </c>
      <c r="GZ329" s="792">
        <f t="shared" si="3115"/>
        <v>0</v>
      </c>
      <c r="HA329" s="792">
        <f t="shared" si="3116"/>
        <v>0</v>
      </c>
      <c r="HB329" s="792">
        <f t="shared" si="3117"/>
        <v>0</v>
      </c>
      <c r="HC329" s="792">
        <f t="shared" si="3118"/>
        <v>0</v>
      </c>
      <c r="HD329" s="792">
        <f t="shared" si="3119"/>
        <v>0</v>
      </c>
      <c r="HE329" s="792">
        <f t="shared" si="3120"/>
        <v>1607854690.6502039</v>
      </c>
      <c r="HF329" s="792">
        <f t="shared" si="3121"/>
        <v>1024588790.65</v>
      </c>
      <c r="HG329" s="792">
        <f t="shared" si="3122"/>
        <v>172966663</v>
      </c>
      <c r="HH329" s="792">
        <f t="shared" si="3123"/>
        <v>172966663</v>
      </c>
      <c r="HI329" s="792">
        <f t="shared" si="3124"/>
        <v>0</v>
      </c>
      <c r="HJ329" s="792">
        <f t="shared" si="3125"/>
        <v>0</v>
      </c>
      <c r="HK329" s="792">
        <f t="shared" si="3126"/>
        <v>504902266</v>
      </c>
      <c r="HL329" s="792">
        <f t="shared" si="3127"/>
        <v>423904422.63999999</v>
      </c>
      <c r="HM329" s="792">
        <f t="shared" si="3128"/>
        <v>423904422.63999999</v>
      </c>
      <c r="HN329" s="792">
        <f t="shared" si="3129"/>
        <v>0</v>
      </c>
      <c r="HO329" s="792">
        <f t="shared" si="3130"/>
        <v>0</v>
      </c>
      <c r="HP329" s="792">
        <f t="shared" si="3131"/>
        <v>0</v>
      </c>
      <c r="HQ329" s="792">
        <f t="shared" si="3132"/>
        <v>0</v>
      </c>
      <c r="HR329" s="792">
        <f t="shared" si="3133"/>
        <v>0</v>
      </c>
      <c r="HS329" s="792">
        <f t="shared" si="3134"/>
        <v>0</v>
      </c>
      <c r="HT329" s="792">
        <f t="shared" si="3135"/>
        <v>0</v>
      </c>
      <c r="HU329" s="792">
        <f t="shared" si="3136"/>
        <v>0</v>
      </c>
      <c r="HV329" s="792">
        <f t="shared" si="3137"/>
        <v>0</v>
      </c>
      <c r="HW329" s="792">
        <f t="shared" si="3138"/>
        <v>0</v>
      </c>
      <c r="HX329" s="792">
        <f t="shared" si="3139"/>
        <v>0</v>
      </c>
      <c r="HY329" s="792">
        <f t="shared" si="3140"/>
        <v>0</v>
      </c>
      <c r="HZ329" s="792">
        <f t="shared" si="3141"/>
        <v>0</v>
      </c>
      <c r="IA329" s="792">
        <f t="shared" si="3142"/>
        <v>0</v>
      </c>
      <c r="IB329" s="792">
        <f t="shared" si="3143"/>
        <v>0</v>
      </c>
      <c r="IC329" s="792">
        <f t="shared" si="3144"/>
        <v>0</v>
      </c>
      <c r="ID329" s="792">
        <f t="shared" si="3145"/>
        <v>0</v>
      </c>
      <c r="IE329" s="792">
        <f t="shared" si="3146"/>
        <v>0</v>
      </c>
      <c r="IF329" s="792">
        <f t="shared" si="3147"/>
        <v>0</v>
      </c>
      <c r="IG329" s="792">
        <f t="shared" si="3148"/>
        <v>0</v>
      </c>
      <c r="IH329" s="792">
        <f t="shared" si="3149"/>
        <v>0</v>
      </c>
      <c r="II329" s="792">
        <f t="shared" si="3150"/>
        <v>0</v>
      </c>
      <c r="IJ329" s="792">
        <f t="shared" si="3151"/>
        <v>0</v>
      </c>
      <c r="IK329" s="792">
        <f t="shared" si="3152"/>
        <v>0</v>
      </c>
      <c r="IL329" s="792">
        <f t="shared" si="3153"/>
        <v>0</v>
      </c>
      <c r="IM329" s="792">
        <f t="shared" si="3154"/>
        <v>0</v>
      </c>
      <c r="IN329" s="792">
        <f t="shared" si="3155"/>
        <v>0</v>
      </c>
      <c r="IO329" s="792"/>
      <c r="IP329" s="792"/>
      <c r="IQ329" s="792"/>
      <c r="IR329" s="792"/>
      <c r="IS329" s="792">
        <f t="shared" si="3156"/>
        <v>1607854690.6502039</v>
      </c>
      <c r="IT329" s="792">
        <f t="shared" si="3157"/>
        <v>1529491056.6500001</v>
      </c>
      <c r="IU329" s="792">
        <f t="shared" si="3158"/>
        <v>596871085.63999999</v>
      </c>
      <c r="IV329" s="792">
        <f t="shared" si="3159"/>
        <v>596871085.63999999</v>
      </c>
      <c r="IW329" s="793">
        <f t="shared" si="3160"/>
        <v>0</v>
      </c>
    </row>
    <row r="330" spans="1:257" ht="29.25" customHeight="1" x14ac:dyDescent="0.2">
      <c r="A330" s="346"/>
      <c r="B330" s="346"/>
      <c r="C330" s="252">
        <v>76</v>
      </c>
      <c r="D330" s="253" t="s">
        <v>756</v>
      </c>
      <c r="E330" s="256"/>
      <c r="F330" s="256"/>
      <c r="G330" s="257"/>
      <c r="H330" s="257"/>
      <c r="I330" s="257"/>
      <c r="J330" s="257"/>
      <c r="K330" s="257"/>
      <c r="L330" s="257"/>
      <c r="M330" s="257"/>
      <c r="N330" s="257"/>
      <c r="O330" s="257"/>
      <c r="P330" s="257"/>
      <c r="Q330" s="257"/>
      <c r="R330" s="257"/>
      <c r="S330" s="257"/>
      <c r="T330" s="257"/>
      <c r="U330" s="257"/>
      <c r="V330" s="257"/>
      <c r="W330" s="257"/>
      <c r="X330" s="257"/>
      <c r="Y330" s="258"/>
      <c r="Z330" s="257"/>
      <c r="AA330" s="257"/>
      <c r="AB330" s="257"/>
      <c r="AC330" s="38">
        <f t="shared" ref="AC330:BL330" si="3162">SUM(AC331:AC334)</f>
        <v>0</v>
      </c>
      <c r="AD330" s="38">
        <f t="shared" si="3162"/>
        <v>0</v>
      </c>
      <c r="AE330" s="38">
        <f t="shared" si="3162"/>
        <v>0</v>
      </c>
      <c r="AF330" s="38">
        <f t="shared" si="3162"/>
        <v>0</v>
      </c>
      <c r="AG330" s="38">
        <f t="shared" si="3162"/>
        <v>0</v>
      </c>
      <c r="AH330" s="38">
        <f t="shared" si="3162"/>
        <v>0</v>
      </c>
      <c r="AI330" s="38">
        <f t="shared" si="3162"/>
        <v>0</v>
      </c>
      <c r="AJ330" s="38">
        <f t="shared" si="3162"/>
        <v>0</v>
      </c>
      <c r="AK330" s="38">
        <f t="shared" si="3162"/>
        <v>30000000</v>
      </c>
      <c r="AL330" s="38">
        <f t="shared" si="3162"/>
        <v>250000000</v>
      </c>
      <c r="AM330" s="38">
        <f t="shared" si="3162"/>
        <v>191527329</v>
      </c>
      <c r="AN330" s="38">
        <f t="shared" si="3162"/>
        <v>166027329</v>
      </c>
      <c r="AO330" s="38">
        <f t="shared" si="3162"/>
        <v>0</v>
      </c>
      <c r="AP330" s="38">
        <f t="shared" si="3162"/>
        <v>0</v>
      </c>
      <c r="AQ330" s="38">
        <f t="shared" si="3162"/>
        <v>0</v>
      </c>
      <c r="AR330" s="38">
        <f t="shared" si="3162"/>
        <v>0</v>
      </c>
      <c r="AS330" s="38">
        <f t="shared" si="3162"/>
        <v>0</v>
      </c>
      <c r="AT330" s="38">
        <f t="shared" si="3162"/>
        <v>0</v>
      </c>
      <c r="AU330" s="38">
        <f t="shared" si="3162"/>
        <v>0</v>
      </c>
      <c r="AV330" s="38">
        <f t="shared" si="3162"/>
        <v>0</v>
      </c>
      <c r="AW330" s="38">
        <f t="shared" si="3162"/>
        <v>0</v>
      </c>
      <c r="AX330" s="38">
        <f t="shared" si="3162"/>
        <v>0</v>
      </c>
      <c r="AY330" s="38">
        <f t="shared" si="3162"/>
        <v>0</v>
      </c>
      <c r="AZ330" s="38">
        <f t="shared" si="3162"/>
        <v>0</v>
      </c>
      <c r="BA330" s="38">
        <f t="shared" si="3162"/>
        <v>0</v>
      </c>
      <c r="BB330" s="38">
        <f t="shared" si="3162"/>
        <v>0</v>
      </c>
      <c r="BC330" s="38">
        <f t="shared" si="3162"/>
        <v>0</v>
      </c>
      <c r="BD330" s="38">
        <f t="shared" si="3162"/>
        <v>0</v>
      </c>
      <c r="BE330" s="38">
        <f t="shared" si="3162"/>
        <v>0</v>
      </c>
      <c r="BF330" s="38">
        <f t="shared" si="3162"/>
        <v>0</v>
      </c>
      <c r="BG330" s="38">
        <f t="shared" si="3162"/>
        <v>0</v>
      </c>
      <c r="BH330" s="38">
        <f t="shared" si="3162"/>
        <v>0</v>
      </c>
      <c r="BI330" s="38">
        <f t="shared" si="3162"/>
        <v>1000000000</v>
      </c>
      <c r="BJ330" s="38">
        <f t="shared" si="3162"/>
        <v>0</v>
      </c>
      <c r="BK330" s="38">
        <f t="shared" si="3162"/>
        <v>0</v>
      </c>
      <c r="BL330" s="38">
        <f t="shared" si="3162"/>
        <v>0</v>
      </c>
      <c r="BM330" s="38">
        <f t="shared" ref="BM330:DX330" si="3163">SUM(BM331:BM334)</f>
        <v>1030000000</v>
      </c>
      <c r="BN330" s="38">
        <f t="shared" si="3163"/>
        <v>250000000</v>
      </c>
      <c r="BO330" s="38">
        <f t="shared" si="3163"/>
        <v>191527329</v>
      </c>
      <c r="BP330" s="38">
        <f t="shared" si="3163"/>
        <v>166027329</v>
      </c>
      <c r="BQ330" s="38">
        <f t="shared" si="3163"/>
        <v>0</v>
      </c>
      <c r="BR330" s="38">
        <f t="shared" si="3163"/>
        <v>0</v>
      </c>
      <c r="BS330" s="38">
        <f t="shared" si="3163"/>
        <v>0</v>
      </c>
      <c r="BT330" s="38">
        <f t="shared" si="3163"/>
        <v>0</v>
      </c>
      <c r="BU330" s="38">
        <f t="shared" si="3163"/>
        <v>238000000</v>
      </c>
      <c r="BV330" s="38">
        <f t="shared" si="3163"/>
        <v>0</v>
      </c>
      <c r="BW330" s="38">
        <f t="shared" si="3163"/>
        <v>0</v>
      </c>
      <c r="BX330" s="38">
        <f t="shared" si="3163"/>
        <v>0</v>
      </c>
      <c r="BY330" s="38">
        <f t="shared" si="3163"/>
        <v>0</v>
      </c>
      <c r="BZ330" s="38">
        <f t="shared" si="3163"/>
        <v>30000000</v>
      </c>
      <c r="CA330" s="38">
        <f t="shared" si="3163"/>
        <v>638000000</v>
      </c>
      <c r="CB330" s="38">
        <f t="shared" si="3163"/>
        <v>494170565</v>
      </c>
      <c r="CC330" s="38">
        <f t="shared" si="3163"/>
        <v>492170565</v>
      </c>
      <c r="CD330" s="38">
        <f t="shared" si="3163"/>
        <v>0</v>
      </c>
      <c r="CE330" s="38">
        <f t="shared" si="3163"/>
        <v>0</v>
      </c>
      <c r="CF330" s="38">
        <f t="shared" si="3163"/>
        <v>0</v>
      </c>
      <c r="CG330" s="38">
        <f t="shared" si="3163"/>
        <v>0</v>
      </c>
      <c r="CH330" s="38">
        <f t="shared" si="3163"/>
        <v>0</v>
      </c>
      <c r="CI330" s="38">
        <f t="shared" si="3163"/>
        <v>0</v>
      </c>
      <c r="CJ330" s="38">
        <f t="shared" si="3163"/>
        <v>0</v>
      </c>
      <c r="CK330" s="38">
        <f t="shared" si="3163"/>
        <v>0</v>
      </c>
      <c r="CL330" s="38">
        <f t="shared" si="3163"/>
        <v>0</v>
      </c>
      <c r="CM330" s="38">
        <f t="shared" si="3163"/>
        <v>0</v>
      </c>
      <c r="CN330" s="38">
        <f t="shared" si="3163"/>
        <v>0</v>
      </c>
      <c r="CO330" s="38">
        <f t="shared" si="3163"/>
        <v>0</v>
      </c>
      <c r="CP330" s="38">
        <f t="shared" si="3163"/>
        <v>0</v>
      </c>
      <c r="CQ330" s="38">
        <f t="shared" si="3163"/>
        <v>0</v>
      </c>
      <c r="CR330" s="38">
        <f t="shared" si="3163"/>
        <v>0</v>
      </c>
      <c r="CS330" s="38">
        <f t="shared" si="3163"/>
        <v>0</v>
      </c>
      <c r="CT330" s="38">
        <f t="shared" si="3163"/>
        <v>0</v>
      </c>
      <c r="CU330" s="38">
        <f t="shared" si="3163"/>
        <v>0</v>
      </c>
      <c r="CV330" s="38">
        <f t="shared" si="3163"/>
        <v>0</v>
      </c>
      <c r="CW330" s="38">
        <f t="shared" si="3163"/>
        <v>0</v>
      </c>
      <c r="CX330" s="38">
        <f t="shared" si="3163"/>
        <v>0</v>
      </c>
      <c r="CY330" s="38">
        <f t="shared" si="3163"/>
        <v>0</v>
      </c>
      <c r="CZ330" s="38">
        <f t="shared" si="3163"/>
        <v>0</v>
      </c>
      <c r="DA330" s="38">
        <f t="shared" si="3163"/>
        <v>1000000000</v>
      </c>
      <c r="DB330" s="38">
        <f t="shared" si="3163"/>
        <v>0</v>
      </c>
      <c r="DC330" s="38">
        <f t="shared" si="3163"/>
        <v>0</v>
      </c>
      <c r="DD330" s="38">
        <f t="shared" si="3163"/>
        <v>0</v>
      </c>
      <c r="DE330" s="38">
        <f t="shared" si="3163"/>
        <v>1268000000</v>
      </c>
      <c r="DF330" s="38">
        <f t="shared" si="3163"/>
        <v>638000000</v>
      </c>
      <c r="DG330" s="38">
        <f t="shared" si="3163"/>
        <v>494170565</v>
      </c>
      <c r="DH330" s="38">
        <f t="shared" si="3163"/>
        <v>492170565</v>
      </c>
      <c r="DI330" s="38">
        <f t="shared" si="3163"/>
        <v>0</v>
      </c>
      <c r="DJ330" s="38">
        <f t="shared" si="3163"/>
        <v>0</v>
      </c>
      <c r="DK330" s="38">
        <f t="shared" si="3163"/>
        <v>0</v>
      </c>
      <c r="DL330" s="38">
        <f t="shared" si="3163"/>
        <v>0</v>
      </c>
      <c r="DM330" s="38">
        <f t="shared" si="3163"/>
        <v>0</v>
      </c>
      <c r="DN330" s="38">
        <f t="shared" si="3163"/>
        <v>250000000</v>
      </c>
      <c r="DO330" s="38">
        <f t="shared" si="3163"/>
        <v>580000000</v>
      </c>
      <c r="DP330" s="38">
        <f t="shared" si="3163"/>
        <v>324346623</v>
      </c>
      <c r="DQ330" s="38">
        <f t="shared" si="3163"/>
        <v>324346623</v>
      </c>
      <c r="DR330" s="38">
        <f t="shared" si="3163"/>
        <v>0</v>
      </c>
      <c r="DS330" s="38">
        <f t="shared" si="3163"/>
        <v>18000000</v>
      </c>
      <c r="DT330" s="38">
        <f t="shared" si="3163"/>
        <v>818561488</v>
      </c>
      <c r="DU330" s="38">
        <f t="shared" si="3163"/>
        <v>680620662</v>
      </c>
      <c r="DV330" s="38">
        <f t="shared" si="3163"/>
        <v>676034262</v>
      </c>
      <c r="DW330" s="38">
        <f t="shared" si="3163"/>
        <v>0</v>
      </c>
      <c r="DX330" s="38">
        <f t="shared" si="3163"/>
        <v>0</v>
      </c>
      <c r="DY330" s="38">
        <f t="shared" ref="DY330:EW330" si="3164">SUM(DY331:DY334)</f>
        <v>0</v>
      </c>
      <c r="DZ330" s="38">
        <f t="shared" si="3164"/>
        <v>0</v>
      </c>
      <c r="EA330" s="38">
        <f t="shared" si="3164"/>
        <v>0</v>
      </c>
      <c r="EB330" s="38">
        <f t="shared" si="3164"/>
        <v>0</v>
      </c>
      <c r="EC330" s="38">
        <f t="shared" si="3164"/>
        <v>0</v>
      </c>
      <c r="ED330" s="38">
        <f t="shared" si="3164"/>
        <v>0</v>
      </c>
      <c r="EE330" s="38">
        <f t="shared" si="3164"/>
        <v>0</v>
      </c>
      <c r="EF330" s="38">
        <f t="shared" si="3164"/>
        <v>0</v>
      </c>
      <c r="EG330" s="38">
        <f t="shared" si="3164"/>
        <v>0</v>
      </c>
      <c r="EH330" s="38">
        <f t="shared" si="3164"/>
        <v>0</v>
      </c>
      <c r="EI330" s="38">
        <f t="shared" si="3164"/>
        <v>0</v>
      </c>
      <c r="EJ330" s="38">
        <f t="shared" si="3164"/>
        <v>0</v>
      </c>
      <c r="EK330" s="38">
        <f t="shared" si="3164"/>
        <v>0</v>
      </c>
      <c r="EL330" s="38">
        <f t="shared" si="3164"/>
        <v>0</v>
      </c>
      <c r="EM330" s="38">
        <f t="shared" si="3164"/>
        <v>0</v>
      </c>
      <c r="EN330" s="38">
        <f t="shared" si="3164"/>
        <v>0</v>
      </c>
      <c r="EO330" s="38">
        <f t="shared" si="3164"/>
        <v>0</v>
      </c>
      <c r="EP330" s="38">
        <f t="shared" si="3164"/>
        <v>0</v>
      </c>
      <c r="EQ330" s="38">
        <f t="shared" si="3164"/>
        <v>0</v>
      </c>
      <c r="ER330" s="38">
        <f t="shared" si="3164"/>
        <v>0</v>
      </c>
      <c r="ES330" s="38">
        <f t="shared" si="3164"/>
        <v>1000000000</v>
      </c>
      <c r="ET330" s="38">
        <f t="shared" si="3164"/>
        <v>0</v>
      </c>
      <c r="EU330" s="38">
        <f t="shared" si="3164"/>
        <v>0</v>
      </c>
      <c r="EV330" s="38">
        <f t="shared" si="3164"/>
        <v>0</v>
      </c>
      <c r="EW330" s="38">
        <f t="shared" si="3164"/>
        <v>1268000000</v>
      </c>
      <c r="EX330" s="38">
        <f t="shared" ref="EX330:IW330" si="3165">SUM(EX331:EX334)</f>
        <v>1398561488</v>
      </c>
      <c r="EY330" s="38">
        <f t="shared" si="3165"/>
        <v>1004967285</v>
      </c>
      <c r="EZ330" s="38">
        <f t="shared" si="3165"/>
        <v>1000380885</v>
      </c>
      <c r="FA330" s="38">
        <f t="shared" si="3165"/>
        <v>0</v>
      </c>
      <c r="FB330" s="38">
        <f t="shared" si="3165"/>
        <v>0</v>
      </c>
      <c r="FC330" s="38">
        <f t="shared" si="3165"/>
        <v>0</v>
      </c>
      <c r="FD330" s="38">
        <f t="shared" si="3165"/>
        <v>0</v>
      </c>
      <c r="FE330" s="38">
        <f t="shared" si="3165"/>
        <v>0</v>
      </c>
      <c r="FF330" s="38">
        <f t="shared" si="3165"/>
        <v>0</v>
      </c>
      <c r="FG330" s="38">
        <f t="shared" si="3165"/>
        <v>250000000</v>
      </c>
      <c r="FH330" s="38">
        <f t="shared" si="3165"/>
        <v>529968837</v>
      </c>
      <c r="FI330" s="38">
        <f t="shared" si="3165"/>
        <v>454875571</v>
      </c>
      <c r="FJ330" s="38">
        <f t="shared" si="3165"/>
        <v>454875571</v>
      </c>
      <c r="FK330" s="38">
        <f t="shared" si="3165"/>
        <v>0</v>
      </c>
      <c r="FL330" s="38">
        <f t="shared" si="3165"/>
        <v>18000000</v>
      </c>
      <c r="FM330" s="38">
        <f t="shared" si="3165"/>
        <v>188870000</v>
      </c>
      <c r="FN330" s="38">
        <f t="shared" si="3165"/>
        <v>183725934</v>
      </c>
      <c r="FO330" s="38">
        <f t="shared" si="3165"/>
        <v>183725934</v>
      </c>
      <c r="FP330" s="38">
        <f t="shared" si="3165"/>
        <v>0</v>
      </c>
      <c r="FQ330" s="38">
        <f t="shared" si="3165"/>
        <v>0</v>
      </c>
      <c r="FR330" s="38">
        <f t="shared" si="3165"/>
        <v>0</v>
      </c>
      <c r="FS330" s="38">
        <f t="shared" si="3165"/>
        <v>0</v>
      </c>
      <c r="FT330" s="38">
        <f t="shared" si="3165"/>
        <v>0</v>
      </c>
      <c r="FU330" s="38">
        <f t="shared" si="3165"/>
        <v>0</v>
      </c>
      <c r="FV330" s="38">
        <f t="shared" si="3165"/>
        <v>0</v>
      </c>
      <c r="FW330" s="38">
        <f t="shared" si="3165"/>
        <v>0</v>
      </c>
      <c r="FX330" s="38">
        <f t="shared" si="3165"/>
        <v>0</v>
      </c>
      <c r="FY330" s="38">
        <f t="shared" si="3165"/>
        <v>0</v>
      </c>
      <c r="FZ330" s="38">
        <f t="shared" si="3165"/>
        <v>0</v>
      </c>
      <c r="GA330" s="38">
        <f t="shared" si="3165"/>
        <v>0</v>
      </c>
      <c r="GB330" s="38">
        <f t="shared" si="3165"/>
        <v>0</v>
      </c>
      <c r="GC330" s="38">
        <f t="shared" si="3165"/>
        <v>0</v>
      </c>
      <c r="GD330" s="38">
        <f t="shared" si="3165"/>
        <v>0</v>
      </c>
      <c r="GE330" s="38">
        <f t="shared" si="3165"/>
        <v>0</v>
      </c>
      <c r="GF330" s="38">
        <f t="shared" si="3165"/>
        <v>0</v>
      </c>
      <c r="GG330" s="38">
        <f t="shared" si="3165"/>
        <v>0</v>
      </c>
      <c r="GH330" s="38">
        <f t="shared" si="3165"/>
        <v>0</v>
      </c>
      <c r="GI330" s="38">
        <f t="shared" si="3165"/>
        <v>0</v>
      </c>
      <c r="GJ330" s="38">
        <f t="shared" si="3165"/>
        <v>0</v>
      </c>
      <c r="GK330" s="38">
        <f t="shared" si="3165"/>
        <v>0</v>
      </c>
      <c r="GL330" s="38">
        <f t="shared" si="3165"/>
        <v>0</v>
      </c>
      <c r="GM330" s="38">
        <f t="shared" si="3165"/>
        <v>0</v>
      </c>
      <c r="GN330" s="38">
        <f t="shared" si="3165"/>
        <v>0</v>
      </c>
      <c r="GO330" s="38">
        <f t="shared" si="3165"/>
        <v>0</v>
      </c>
      <c r="GP330" s="38">
        <f t="shared" si="3165"/>
        <v>1000000000</v>
      </c>
      <c r="GQ330" s="38">
        <f t="shared" si="3165"/>
        <v>0</v>
      </c>
      <c r="GR330" s="38">
        <f t="shared" si="3165"/>
        <v>0</v>
      </c>
      <c r="GS330" s="38">
        <f t="shared" si="3165"/>
        <v>0</v>
      </c>
      <c r="GT330" s="38">
        <f t="shared" si="3165"/>
        <v>0</v>
      </c>
      <c r="GU330" s="38">
        <f t="shared" si="3165"/>
        <v>1268000000</v>
      </c>
      <c r="GV330" s="38">
        <f t="shared" si="3165"/>
        <v>718838837</v>
      </c>
      <c r="GW330" s="38">
        <f t="shared" si="3165"/>
        <v>638601505</v>
      </c>
      <c r="GX330" s="38">
        <f t="shared" si="3165"/>
        <v>638601505</v>
      </c>
      <c r="GY330" s="724">
        <f t="shared" si="3165"/>
        <v>0</v>
      </c>
      <c r="GZ330" s="38">
        <f t="shared" si="3165"/>
        <v>0</v>
      </c>
      <c r="HA330" s="38">
        <f t="shared" si="3165"/>
        <v>0</v>
      </c>
      <c r="HB330" s="38">
        <f t="shared" si="3165"/>
        <v>0</v>
      </c>
      <c r="HC330" s="38">
        <f t="shared" si="3165"/>
        <v>0</v>
      </c>
      <c r="HD330" s="38">
        <f t="shared" si="3165"/>
        <v>0</v>
      </c>
      <c r="HE330" s="38">
        <f t="shared" si="3165"/>
        <v>738000000</v>
      </c>
      <c r="HF330" s="38">
        <f t="shared" si="3165"/>
        <v>1109968837</v>
      </c>
      <c r="HG330" s="38">
        <f t="shared" si="3165"/>
        <v>779222194</v>
      </c>
      <c r="HH330" s="38">
        <f t="shared" si="3165"/>
        <v>779222194</v>
      </c>
      <c r="HI330" s="38">
        <f t="shared" si="3165"/>
        <v>0</v>
      </c>
      <c r="HJ330" s="38">
        <f t="shared" si="3165"/>
        <v>96000000</v>
      </c>
      <c r="HK330" s="38">
        <f t="shared" si="3165"/>
        <v>1895431488</v>
      </c>
      <c r="HL330" s="38">
        <f t="shared" si="3165"/>
        <v>1550044490</v>
      </c>
      <c r="HM330" s="38">
        <f t="shared" si="3165"/>
        <v>1517958090</v>
      </c>
      <c r="HN330" s="38">
        <f t="shared" si="3165"/>
        <v>0</v>
      </c>
      <c r="HO330" s="38">
        <f t="shared" si="3165"/>
        <v>0</v>
      </c>
      <c r="HP330" s="38">
        <f t="shared" si="3165"/>
        <v>0</v>
      </c>
      <c r="HQ330" s="38">
        <f t="shared" si="3165"/>
        <v>0</v>
      </c>
      <c r="HR330" s="38">
        <f t="shared" si="3165"/>
        <v>0</v>
      </c>
      <c r="HS330" s="38">
        <f t="shared" si="3165"/>
        <v>0</v>
      </c>
      <c r="HT330" s="38">
        <f t="shared" si="3165"/>
        <v>0</v>
      </c>
      <c r="HU330" s="38">
        <f t="shared" si="3165"/>
        <v>0</v>
      </c>
      <c r="HV330" s="38">
        <f t="shared" si="3165"/>
        <v>0</v>
      </c>
      <c r="HW330" s="38">
        <f t="shared" si="3165"/>
        <v>0</v>
      </c>
      <c r="HX330" s="38">
        <f t="shared" si="3165"/>
        <v>0</v>
      </c>
      <c r="HY330" s="38">
        <f t="shared" si="3165"/>
        <v>0</v>
      </c>
      <c r="HZ330" s="38">
        <f t="shared" si="3165"/>
        <v>0</v>
      </c>
      <c r="IA330" s="38">
        <f t="shared" si="3165"/>
        <v>0</v>
      </c>
      <c r="IB330" s="38">
        <f t="shared" si="3165"/>
        <v>0</v>
      </c>
      <c r="IC330" s="38">
        <f t="shared" si="3165"/>
        <v>0</v>
      </c>
      <c r="ID330" s="38">
        <f t="shared" si="3165"/>
        <v>0</v>
      </c>
      <c r="IE330" s="38">
        <f t="shared" si="3165"/>
        <v>0</v>
      </c>
      <c r="IF330" s="38">
        <f t="shared" si="3165"/>
        <v>0</v>
      </c>
      <c r="IG330" s="38">
        <f t="shared" si="3165"/>
        <v>0</v>
      </c>
      <c r="IH330" s="38">
        <f t="shared" si="3165"/>
        <v>0</v>
      </c>
      <c r="II330" s="38">
        <f t="shared" si="3165"/>
        <v>0</v>
      </c>
      <c r="IJ330" s="38">
        <f t="shared" si="3165"/>
        <v>0</v>
      </c>
      <c r="IK330" s="38">
        <f t="shared" si="3165"/>
        <v>0</v>
      </c>
      <c r="IL330" s="38">
        <f t="shared" si="3165"/>
        <v>0</v>
      </c>
      <c r="IM330" s="38">
        <f t="shared" si="3165"/>
        <v>0</v>
      </c>
      <c r="IN330" s="38">
        <f t="shared" si="3165"/>
        <v>4000000000</v>
      </c>
      <c r="IO330" s="38">
        <f t="shared" si="3165"/>
        <v>0</v>
      </c>
      <c r="IP330" s="38">
        <f t="shared" si="3165"/>
        <v>0</v>
      </c>
      <c r="IQ330" s="38">
        <f t="shared" si="3165"/>
        <v>0</v>
      </c>
      <c r="IR330" s="38">
        <f t="shared" si="3165"/>
        <v>0</v>
      </c>
      <c r="IS330" s="38">
        <f t="shared" si="3165"/>
        <v>4834000000</v>
      </c>
      <c r="IT330" s="38">
        <f t="shared" si="3165"/>
        <v>3005400325</v>
      </c>
      <c r="IU330" s="38">
        <f t="shared" si="3165"/>
        <v>2329266684</v>
      </c>
      <c r="IV330" s="38">
        <f t="shared" si="3165"/>
        <v>2297180284</v>
      </c>
      <c r="IW330" s="38">
        <f t="shared" si="3165"/>
        <v>0</v>
      </c>
    </row>
    <row r="331" spans="1:257" ht="203.25" customHeight="1" x14ac:dyDescent="0.2">
      <c r="A331" s="346"/>
      <c r="B331" s="346"/>
      <c r="C331" s="299">
        <v>13</v>
      </c>
      <c r="D331" s="542" t="s">
        <v>757</v>
      </c>
      <c r="E331" s="267" t="s">
        <v>541</v>
      </c>
      <c r="F331" s="586" t="s">
        <v>542</v>
      </c>
      <c r="G331" s="800">
        <v>219</v>
      </c>
      <c r="H331" s="848" t="s">
        <v>758</v>
      </c>
      <c r="I331" s="282" t="s">
        <v>759</v>
      </c>
      <c r="J331" s="372" t="s">
        <v>744</v>
      </c>
      <c r="K331" s="601">
        <v>18</v>
      </c>
      <c r="L331" s="545" t="s">
        <v>73</v>
      </c>
      <c r="M331" s="299" t="s">
        <v>53</v>
      </c>
      <c r="N331" s="299">
        <v>36</v>
      </c>
      <c r="O331" s="648">
        <v>3</v>
      </c>
      <c r="P331" s="649">
        <v>3</v>
      </c>
      <c r="Q331" s="650">
        <v>11</v>
      </c>
      <c r="R331" s="275"/>
      <c r="S331" s="506">
        <v>11</v>
      </c>
      <c r="T331" s="650">
        <v>11</v>
      </c>
      <c r="U331" s="650"/>
      <c r="V331" s="506">
        <v>14</v>
      </c>
      <c r="W331" s="650">
        <v>11</v>
      </c>
      <c r="X331" s="650"/>
      <c r="Y331" s="506">
        <v>11</v>
      </c>
      <c r="Z331" s="651">
        <f>BM331/$BM$330</f>
        <v>1.2135922330097087E-2</v>
      </c>
      <c r="AA331" s="272">
        <v>16</v>
      </c>
      <c r="AB331" s="272" t="s">
        <v>376</v>
      </c>
      <c r="AC331" s="42"/>
      <c r="AD331" s="42"/>
      <c r="AE331" s="41"/>
      <c r="AF331" s="41"/>
      <c r="AG331" s="42"/>
      <c r="AH331" s="42"/>
      <c r="AI331" s="42"/>
      <c r="AJ331" s="42"/>
      <c r="AK331" s="47">
        <v>12500000</v>
      </c>
      <c r="AL331" s="42">
        <v>12500000</v>
      </c>
      <c r="AM331" s="47">
        <v>9664000</v>
      </c>
      <c r="AN331" s="47">
        <v>9664000</v>
      </c>
      <c r="AO331" s="47"/>
      <c r="AP331" s="47"/>
      <c r="AQ331" s="47"/>
      <c r="AR331" s="42"/>
      <c r="AS331" s="42"/>
      <c r="AT331" s="42"/>
      <c r="AU331" s="41"/>
      <c r="AV331" s="41"/>
      <c r="AW331" s="42"/>
      <c r="AX331" s="42"/>
      <c r="AY331" s="42"/>
      <c r="AZ331" s="42"/>
      <c r="BA331" s="42"/>
      <c r="BB331" s="42"/>
      <c r="BC331" s="42"/>
      <c r="BD331" s="42"/>
      <c r="BE331" s="42"/>
      <c r="BF331" s="42"/>
      <c r="BG331" s="41"/>
      <c r="BH331" s="41"/>
      <c r="BI331" s="42"/>
      <c r="BJ331" s="42"/>
      <c r="BK331" s="42"/>
      <c r="BL331" s="42"/>
      <c r="BM331" s="40">
        <f>+AC331+AG331+AK331+AO331+AS331+AW331+BA331+BE331+BI331</f>
        <v>12500000</v>
      </c>
      <c r="BN331" s="41">
        <f t="shared" ref="BN331:BP334" si="3166">AD331+AH331+AL331+AP331+AT331+AX331+BB331+BF331+BJ331</f>
        <v>12500000</v>
      </c>
      <c r="BO331" s="41">
        <f t="shared" si="3166"/>
        <v>9664000</v>
      </c>
      <c r="BP331" s="41">
        <f t="shared" si="3166"/>
        <v>9664000</v>
      </c>
      <c r="BQ331" s="87"/>
      <c r="BR331" s="87"/>
      <c r="BS331" s="87"/>
      <c r="BT331" s="87"/>
      <c r="BU331" s="88">
        <v>111600000</v>
      </c>
      <c r="BV331" s="87"/>
      <c r="BW331" s="87"/>
      <c r="BX331" s="87"/>
      <c r="BY331" s="87"/>
      <c r="BZ331" s="87"/>
      <c r="CA331" s="87">
        <v>201600000</v>
      </c>
      <c r="CB331" s="87">
        <v>160719971</v>
      </c>
      <c r="CC331" s="87">
        <v>160719971</v>
      </c>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2">
        <f t="shared" ref="DE331:DH334" si="3167">BQ331+BU331+BZ331+CE331+CI331+CM331+CQ331+CV331+DA331</f>
        <v>111600000</v>
      </c>
      <c r="DF331" s="102">
        <f t="shared" si="3167"/>
        <v>201600000</v>
      </c>
      <c r="DG331" s="102">
        <f t="shared" si="3167"/>
        <v>160719971</v>
      </c>
      <c r="DH331" s="102">
        <f t="shared" si="3167"/>
        <v>160719971</v>
      </c>
      <c r="DI331" s="102"/>
      <c r="DJ331" s="88"/>
      <c r="DK331" s="57"/>
      <c r="DL331" s="88"/>
      <c r="DM331" s="88"/>
      <c r="DN331" s="88">
        <v>111600000</v>
      </c>
      <c r="DO331" s="86">
        <v>250000000</v>
      </c>
      <c r="DP331" s="87">
        <v>121616659</v>
      </c>
      <c r="DQ331" s="87">
        <v>121616659</v>
      </c>
      <c r="DR331" s="87"/>
      <c r="DS331" s="87"/>
      <c r="DT331" s="183">
        <v>261961488</v>
      </c>
      <c r="DU331" s="87">
        <v>246400000</v>
      </c>
      <c r="DV331" s="87">
        <v>246400000</v>
      </c>
      <c r="DW331" s="87"/>
      <c r="DX331" s="87"/>
      <c r="DY331" s="87"/>
      <c r="DZ331" s="87"/>
      <c r="EA331" s="87"/>
      <c r="EB331" s="88"/>
      <c r="EC331" s="88"/>
      <c r="ED331" s="88"/>
      <c r="EE331" s="88"/>
      <c r="EF331" s="88"/>
      <c r="EG331" s="88"/>
      <c r="EH331" s="88"/>
      <c r="EI331" s="88"/>
      <c r="EJ331" s="88"/>
      <c r="EK331" s="88"/>
      <c r="EL331" s="88"/>
      <c r="EM331" s="88"/>
      <c r="EN331" s="88"/>
      <c r="EO331" s="88"/>
      <c r="EP331" s="88"/>
      <c r="EQ331" s="88"/>
      <c r="ER331" s="88"/>
      <c r="ES331" s="88"/>
      <c r="ET331" s="87"/>
      <c r="EU331" s="87"/>
      <c r="EV331" s="87"/>
      <c r="EW331" s="82">
        <f t="shared" ref="EW331:EX334" si="3168">DJ331+DN331+DS331+DX331+EB331+EF331+EJ331+EN331+ES331</f>
        <v>111600000</v>
      </c>
      <c r="EX331" s="89">
        <f t="shared" si="3168"/>
        <v>511961488</v>
      </c>
      <c r="EY331" s="90">
        <f t="shared" ref="EY331:EZ334" si="3169">DL331+DP331+DU331+DZ331+ED331+EH331+EL331+EP331+EU331</f>
        <v>368016659</v>
      </c>
      <c r="EZ331" s="90">
        <f t="shared" si="3169"/>
        <v>368016659</v>
      </c>
      <c r="FA331" s="173"/>
      <c r="FB331" s="87"/>
      <c r="FC331" s="88"/>
      <c r="FD331" s="88"/>
      <c r="FE331" s="88"/>
      <c r="FF331" s="133"/>
      <c r="FG331" s="88">
        <v>111600000</v>
      </c>
      <c r="FH331" s="87">
        <v>248530115</v>
      </c>
      <c r="FI331" s="87">
        <v>221509199</v>
      </c>
      <c r="FJ331" s="87">
        <v>221509199</v>
      </c>
      <c r="FK331" s="87"/>
      <c r="FL331" s="87"/>
      <c r="FM331" s="87">
        <v>100000000</v>
      </c>
      <c r="FN331" s="87">
        <v>99330602</v>
      </c>
      <c r="FO331" s="87">
        <v>99330602</v>
      </c>
      <c r="FP331" s="87"/>
      <c r="FQ331" s="87"/>
      <c r="FR331" s="87"/>
      <c r="FS331" s="87"/>
      <c r="FT331" s="87"/>
      <c r="FU331" s="87"/>
      <c r="FV331" s="87"/>
      <c r="FW331" s="87"/>
      <c r="FX331" s="87"/>
      <c r="FY331" s="87"/>
      <c r="FZ331" s="87"/>
      <c r="GA331" s="87"/>
      <c r="GB331" s="87"/>
      <c r="GC331" s="87"/>
      <c r="GD331" s="87"/>
      <c r="GE331" s="87"/>
      <c r="GF331" s="87"/>
      <c r="GG331" s="87"/>
      <c r="GH331" s="87"/>
      <c r="GI331" s="87"/>
      <c r="GJ331" s="87"/>
      <c r="GK331" s="87"/>
      <c r="GL331" s="87"/>
      <c r="GM331" s="87"/>
      <c r="GN331" s="87"/>
      <c r="GO331" s="87"/>
      <c r="GP331" s="87"/>
      <c r="GQ331" s="87"/>
      <c r="GR331" s="87"/>
      <c r="GS331" s="87"/>
      <c r="GT331" s="87"/>
      <c r="GU331" s="82">
        <f>FB331+FG331+FL331+FQ331+FV331+GA331+GF331+GK331+GP331</f>
        <v>111600000</v>
      </c>
      <c r="GV331" s="82">
        <f t="shared" ref="GV331:GY334" si="3170">GQ331+GL331+GG331+GB331+FW331+FR331+FM331+FH331+FC331</f>
        <v>348530115</v>
      </c>
      <c r="GW331" s="82">
        <f t="shared" si="3170"/>
        <v>320839801</v>
      </c>
      <c r="GX331" s="82">
        <f>GS331+GN331+GI331+GD331+FY331+FT331+FO331+FJ331+FE331</f>
        <v>320839801</v>
      </c>
      <c r="GY331" s="792">
        <f t="shared" si="3170"/>
        <v>0</v>
      </c>
      <c r="GZ331" s="792">
        <f t="shared" ref="GZ331:GZ334" si="3171">AC331+BQ331+DJ331+FB331</f>
        <v>0</v>
      </c>
      <c r="HA331" s="792">
        <f t="shared" ref="HA331:HA334" si="3172">AD331+BR331+DK331+FC331</f>
        <v>0</v>
      </c>
      <c r="HB331" s="792">
        <f t="shared" ref="HB331:HB334" si="3173">AE331+BS331+DL331+FD331</f>
        <v>0</v>
      </c>
      <c r="HC331" s="792">
        <f t="shared" ref="HC331:HC334" si="3174">AF331+BT331+DM331+FE331</f>
        <v>0</v>
      </c>
      <c r="HD331" s="792">
        <f t="shared" ref="HD331:HD334" si="3175">FF331</f>
        <v>0</v>
      </c>
      <c r="HE331" s="792">
        <f t="shared" ref="HE331:HE334" si="3176">AG331+BU331+DN331+FG331</f>
        <v>334800000</v>
      </c>
      <c r="HF331" s="792">
        <f t="shared" ref="HF331:HF334" si="3177">AH331+BV331+DO331+FH331</f>
        <v>498530115</v>
      </c>
      <c r="HG331" s="792">
        <f t="shared" ref="HG331:HG334" si="3178">AI331+BW331+DP331+FI331</f>
        <v>343125858</v>
      </c>
      <c r="HH331" s="792">
        <f t="shared" ref="HH331:HH334" si="3179">AJ331+BX331+DQ331+FJ331</f>
        <v>343125858</v>
      </c>
      <c r="HI331" s="792">
        <f t="shared" ref="HI331:HI334" si="3180">BY331+DR331+FK331</f>
        <v>0</v>
      </c>
      <c r="HJ331" s="792">
        <f t="shared" ref="HJ331:HJ334" si="3181">AK331+BZ331+DS331+FL331</f>
        <v>12500000</v>
      </c>
      <c r="HK331" s="792">
        <f t="shared" ref="HK331:HK334" si="3182">AL331+CA331+DT331+FM331</f>
        <v>576061488</v>
      </c>
      <c r="HL331" s="792">
        <f t="shared" ref="HL331:HL334" si="3183">AM331+CB331+DU331+FN331</f>
        <v>516114573</v>
      </c>
      <c r="HM331" s="792">
        <f t="shared" ref="HM331:HM334" si="3184">AN331+CC331+DV331+FO331</f>
        <v>516114573</v>
      </c>
      <c r="HN331" s="792">
        <f t="shared" ref="HN331:HN334" si="3185">CD331+DW331+FP331</f>
        <v>0</v>
      </c>
      <c r="HO331" s="792">
        <f t="shared" ref="HO331:HO334" si="3186">AO331+CE331+DX331+FQ331</f>
        <v>0</v>
      </c>
      <c r="HP331" s="792">
        <f t="shared" ref="HP331:HP334" si="3187">AP331+CF331+DY331+FR331</f>
        <v>0</v>
      </c>
      <c r="HQ331" s="792">
        <f t="shared" ref="HQ331:HQ334" si="3188">AQ331+CG331+DZ331+FS331</f>
        <v>0</v>
      </c>
      <c r="HR331" s="792">
        <f t="shared" ref="HR331:HR334" si="3189">AR331+CH331+EA331+FT331</f>
        <v>0</v>
      </c>
      <c r="HS331" s="792">
        <f t="shared" ref="HS331:HS334" si="3190">FU331</f>
        <v>0</v>
      </c>
      <c r="HT331" s="792">
        <f t="shared" ref="HT331:HT334" si="3191">AS331+CI331+EB331+FV331</f>
        <v>0</v>
      </c>
      <c r="HU331" s="792">
        <f t="shared" ref="HU331:HU334" si="3192">AT331+CJ331+EC331+FW331</f>
        <v>0</v>
      </c>
      <c r="HV331" s="792">
        <f t="shared" ref="HV331:HV334" si="3193">AU331+CK331+ED331+FX331</f>
        <v>0</v>
      </c>
      <c r="HW331" s="792">
        <f t="shared" ref="HW331:HW334" si="3194">AV331+CL331+EE331+FY331</f>
        <v>0</v>
      </c>
      <c r="HX331" s="792">
        <f t="shared" ref="HX331:HX334" si="3195">FZ331</f>
        <v>0</v>
      </c>
      <c r="HY331" s="792">
        <f t="shared" ref="HY331:HY334" si="3196">AW331+CM331+EF331+GA331</f>
        <v>0</v>
      </c>
      <c r="HZ331" s="792">
        <f t="shared" ref="HZ331:HZ334" si="3197">AX331+CN331+EG331+GB331</f>
        <v>0</v>
      </c>
      <c r="IA331" s="792">
        <f t="shared" ref="IA331:IA334" si="3198">AY331+CO331+EH331+GC331</f>
        <v>0</v>
      </c>
      <c r="IB331" s="792">
        <f t="shared" ref="IB331:IB334" si="3199">AZ331+CP331+EI331+GD331</f>
        <v>0</v>
      </c>
      <c r="IC331" s="792">
        <f t="shared" ref="IC331:IC334" si="3200">GE331</f>
        <v>0</v>
      </c>
      <c r="ID331" s="792">
        <f t="shared" ref="ID331:ID334" si="3201">BA331+CQ331+EJ331+GF331</f>
        <v>0</v>
      </c>
      <c r="IE331" s="792">
        <f t="shared" ref="IE331:IE334" si="3202">BB331+CR331+EK331+GG331</f>
        <v>0</v>
      </c>
      <c r="IF331" s="792">
        <f t="shared" ref="IF331:IF334" si="3203">BC331+CS331+EL331+GH331</f>
        <v>0</v>
      </c>
      <c r="IG331" s="792">
        <f t="shared" ref="IG331:IG334" si="3204">BD331+CT331+EM331+GI331</f>
        <v>0</v>
      </c>
      <c r="IH331" s="792">
        <f t="shared" ref="IH331:IH334" si="3205">CU331+GJ331</f>
        <v>0</v>
      </c>
      <c r="II331" s="792">
        <f t="shared" ref="II331:II334" si="3206">BE331+CV331+EN331+GK331</f>
        <v>0</v>
      </c>
      <c r="IJ331" s="792">
        <f t="shared" ref="IJ331:IJ334" si="3207">BF331+CW331+EO331+GL331</f>
        <v>0</v>
      </c>
      <c r="IK331" s="792">
        <f t="shared" ref="IK331:IK334" si="3208">BG331+CX331+EP331+GM331</f>
        <v>0</v>
      </c>
      <c r="IL331" s="792">
        <f t="shared" ref="IL331:IL334" si="3209">BH331+CY331+EQ331+GM331</f>
        <v>0</v>
      </c>
      <c r="IM331" s="792">
        <f t="shared" ref="IM331:IM334" si="3210">CZ331+ER331+GO331</f>
        <v>0</v>
      </c>
      <c r="IN331" s="792">
        <f t="shared" ref="IN331:IN334" si="3211">BI331+DA331+ES331+GP331</f>
        <v>0</v>
      </c>
      <c r="IO331" s="792"/>
      <c r="IP331" s="792"/>
      <c r="IQ331" s="792"/>
      <c r="IR331" s="792"/>
      <c r="IS331" s="792">
        <f t="shared" ref="IS331:IS334" si="3212">GZ331+HE331+HJ331+HO331+HT331+HY331+ID331+II331+IN331</f>
        <v>347300000</v>
      </c>
      <c r="IT331" s="792">
        <f t="shared" ref="IT331:IT334" si="3213">HA331+HF331+HK331+HP331+HU331+HZ331+IE331+IJ331+IO331</f>
        <v>1074591603</v>
      </c>
      <c r="IU331" s="792">
        <f t="shared" ref="IU331:IU334" si="3214">HB331+HG331+HL331+HQ331+HV331+IA331+IF331+IK331+IP331</f>
        <v>859240431</v>
      </c>
      <c r="IV331" s="792">
        <f t="shared" ref="IV331:IV334" si="3215">HC331+HH331+HM331+HR331+HW331+IB331+IG331+IL331+IQ331</f>
        <v>859240431</v>
      </c>
      <c r="IW331" s="793">
        <f t="shared" ref="IW331:IW334" si="3216">HD331+HI331+HN331+HS331+HX331+IC331+IH331+IM331+IR331</f>
        <v>0</v>
      </c>
    </row>
    <row r="332" spans="1:257" ht="144.75" customHeight="1" x14ac:dyDescent="0.2">
      <c r="A332" s="346"/>
      <c r="B332" s="346"/>
      <c r="C332" s="299">
        <v>10</v>
      </c>
      <c r="D332" s="641" t="s">
        <v>237</v>
      </c>
      <c r="E332" s="267" t="s">
        <v>238</v>
      </c>
      <c r="F332" s="267" t="s">
        <v>239</v>
      </c>
      <c r="G332" s="800">
        <v>220</v>
      </c>
      <c r="H332" s="848" t="s">
        <v>760</v>
      </c>
      <c r="I332" s="282" t="s">
        <v>761</v>
      </c>
      <c r="J332" s="372" t="s">
        <v>744</v>
      </c>
      <c r="K332" s="601">
        <v>18</v>
      </c>
      <c r="L332" s="544" t="s">
        <v>73</v>
      </c>
      <c r="M332" s="267">
        <v>0</v>
      </c>
      <c r="N332" s="267">
        <v>12</v>
      </c>
      <c r="O332" s="544">
        <v>5</v>
      </c>
      <c r="P332" s="432">
        <v>5</v>
      </c>
      <c r="Q332" s="544">
        <v>9</v>
      </c>
      <c r="R332" s="381"/>
      <c r="S332" s="435">
        <v>9</v>
      </c>
      <c r="T332" s="544">
        <v>12</v>
      </c>
      <c r="U332" s="544"/>
      <c r="V332" s="432">
        <v>12</v>
      </c>
      <c r="W332" s="545">
        <v>12</v>
      </c>
      <c r="X332" s="545"/>
      <c r="Y332" s="425">
        <v>12</v>
      </c>
      <c r="Z332" s="651">
        <f>BM332/$BM$330</f>
        <v>0.98300970873786409</v>
      </c>
      <c r="AA332" s="272">
        <v>16</v>
      </c>
      <c r="AB332" s="272" t="s">
        <v>376</v>
      </c>
      <c r="AC332" s="42"/>
      <c r="AD332" s="42"/>
      <c r="AE332" s="41"/>
      <c r="AF332" s="41"/>
      <c r="AG332" s="42"/>
      <c r="AH332" s="42"/>
      <c r="AI332" s="42"/>
      <c r="AJ332" s="42"/>
      <c r="AK332" s="47">
        <v>12500000</v>
      </c>
      <c r="AL332" s="42">
        <v>232500000</v>
      </c>
      <c r="AM332" s="47">
        <v>176863329</v>
      </c>
      <c r="AN332" s="47">
        <v>151363329</v>
      </c>
      <c r="AO332" s="47"/>
      <c r="AP332" s="47"/>
      <c r="AQ332" s="47"/>
      <c r="AR332" s="42"/>
      <c r="AS332" s="42"/>
      <c r="AT332" s="42"/>
      <c r="AU332" s="41"/>
      <c r="AV332" s="41"/>
      <c r="AW332" s="42"/>
      <c r="AX332" s="42"/>
      <c r="AY332" s="42"/>
      <c r="AZ332" s="42"/>
      <c r="BA332" s="42"/>
      <c r="BB332" s="42"/>
      <c r="BC332" s="42"/>
      <c r="BD332" s="42"/>
      <c r="BE332" s="42"/>
      <c r="BF332" s="42"/>
      <c r="BG332" s="41"/>
      <c r="BH332" s="41"/>
      <c r="BI332" s="42">
        <v>1000000000</v>
      </c>
      <c r="BJ332" s="42"/>
      <c r="BK332" s="42"/>
      <c r="BL332" s="42"/>
      <c r="BM332" s="40">
        <f>+AC332+AG332+AK332+AO332+AS332+AW332+BA332+BE332+BI332</f>
        <v>1012500000</v>
      </c>
      <c r="BN332" s="41">
        <f t="shared" si="3166"/>
        <v>232500000</v>
      </c>
      <c r="BO332" s="41">
        <f t="shared" si="3166"/>
        <v>176863329</v>
      </c>
      <c r="BP332" s="41">
        <f t="shared" si="3166"/>
        <v>151363329</v>
      </c>
      <c r="BQ332" s="87"/>
      <c r="BR332" s="87"/>
      <c r="BS332" s="87"/>
      <c r="BT332" s="87"/>
      <c r="BU332" s="88">
        <v>111600000</v>
      </c>
      <c r="BV332" s="87"/>
      <c r="BW332" s="87"/>
      <c r="BX332" s="87"/>
      <c r="BY332" s="87"/>
      <c r="BZ332" s="87"/>
      <c r="CA332" s="87">
        <v>391600000</v>
      </c>
      <c r="CB332" s="87">
        <v>297953274</v>
      </c>
      <c r="CC332" s="87">
        <v>297953274</v>
      </c>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v>1000000000</v>
      </c>
      <c r="DB332" s="87"/>
      <c r="DC332" s="87"/>
      <c r="DD332" s="87"/>
      <c r="DE332" s="82">
        <f t="shared" si="3167"/>
        <v>1111600000</v>
      </c>
      <c r="DF332" s="102">
        <f t="shared" si="3167"/>
        <v>391600000</v>
      </c>
      <c r="DG332" s="102">
        <f t="shared" si="3167"/>
        <v>297953274</v>
      </c>
      <c r="DH332" s="102">
        <f t="shared" si="3167"/>
        <v>297953274</v>
      </c>
      <c r="DI332" s="102"/>
      <c r="DJ332" s="88"/>
      <c r="DK332" s="57"/>
      <c r="DL332" s="88"/>
      <c r="DM332" s="88"/>
      <c r="DN332" s="88">
        <v>111600000</v>
      </c>
      <c r="DO332" s="86">
        <v>319400000</v>
      </c>
      <c r="DP332" s="87">
        <v>202729964</v>
      </c>
      <c r="DQ332" s="87">
        <v>202729964</v>
      </c>
      <c r="DR332" s="87"/>
      <c r="DS332" s="87"/>
      <c r="DT332" s="182">
        <v>500600000</v>
      </c>
      <c r="DU332" s="87">
        <v>431720662</v>
      </c>
      <c r="DV332" s="87">
        <v>427134262</v>
      </c>
      <c r="DW332" s="87"/>
      <c r="DX332" s="87"/>
      <c r="DY332" s="87"/>
      <c r="DZ332" s="87"/>
      <c r="EA332" s="87"/>
      <c r="EB332" s="88"/>
      <c r="EC332" s="88"/>
      <c r="ED332" s="88"/>
      <c r="EE332" s="88"/>
      <c r="EF332" s="88"/>
      <c r="EG332" s="88"/>
      <c r="EH332" s="88"/>
      <c r="EI332" s="88"/>
      <c r="EJ332" s="88"/>
      <c r="EK332" s="88"/>
      <c r="EL332" s="88"/>
      <c r="EM332" s="88"/>
      <c r="EN332" s="88"/>
      <c r="EO332" s="88"/>
      <c r="EP332" s="88"/>
      <c r="EQ332" s="88"/>
      <c r="ER332" s="88"/>
      <c r="ES332" s="88">
        <v>1000000000</v>
      </c>
      <c r="ET332" s="87"/>
      <c r="EU332" s="87"/>
      <c r="EV332" s="87"/>
      <c r="EW332" s="82">
        <f t="shared" si="3168"/>
        <v>1111600000</v>
      </c>
      <c r="EX332" s="89">
        <f t="shared" si="3168"/>
        <v>820000000</v>
      </c>
      <c r="EY332" s="90">
        <f t="shared" si="3169"/>
        <v>634450626</v>
      </c>
      <c r="EZ332" s="90">
        <f t="shared" si="3169"/>
        <v>629864226</v>
      </c>
      <c r="FA332" s="173"/>
      <c r="FB332" s="87"/>
      <c r="FC332" s="88"/>
      <c r="FD332" s="88"/>
      <c r="FE332" s="88"/>
      <c r="FF332" s="133"/>
      <c r="FG332" s="88">
        <v>111600000</v>
      </c>
      <c r="FH332" s="87">
        <v>281438722</v>
      </c>
      <c r="FI332" s="87">
        <v>233366372</v>
      </c>
      <c r="FJ332" s="87">
        <v>233366372</v>
      </c>
      <c r="FK332" s="87"/>
      <c r="FL332" s="87"/>
      <c r="FM332" s="87">
        <v>78870000</v>
      </c>
      <c r="FN332" s="87">
        <v>74395332</v>
      </c>
      <c r="FO332" s="87">
        <v>74395332</v>
      </c>
      <c r="FP332" s="87"/>
      <c r="FQ332" s="87"/>
      <c r="FR332" s="87"/>
      <c r="FS332" s="87"/>
      <c r="FT332" s="87"/>
      <c r="FU332" s="87"/>
      <c r="FV332" s="87"/>
      <c r="FW332" s="87"/>
      <c r="FX332" s="87"/>
      <c r="FY332" s="87"/>
      <c r="FZ332" s="87"/>
      <c r="GA332" s="87"/>
      <c r="GB332" s="87"/>
      <c r="GC332" s="87"/>
      <c r="GD332" s="87"/>
      <c r="GE332" s="87"/>
      <c r="GF332" s="87"/>
      <c r="GG332" s="87"/>
      <c r="GH332" s="87"/>
      <c r="GI332" s="87"/>
      <c r="GJ332" s="87"/>
      <c r="GK332" s="87"/>
      <c r="GL332" s="87"/>
      <c r="GM332" s="87"/>
      <c r="GN332" s="87"/>
      <c r="GO332" s="87"/>
      <c r="GP332" s="87">
        <v>1000000000</v>
      </c>
      <c r="GQ332" s="87"/>
      <c r="GR332" s="87"/>
      <c r="GS332" s="87"/>
      <c r="GT332" s="87"/>
      <c r="GU332" s="82">
        <f>FB332+FG332+FL332+FQ332+FV332+GA332+GF332+GK332+GP332</f>
        <v>1111600000</v>
      </c>
      <c r="GV332" s="82">
        <f t="shared" si="3170"/>
        <v>360308722</v>
      </c>
      <c r="GW332" s="82">
        <f t="shared" si="3170"/>
        <v>307761704</v>
      </c>
      <c r="GX332" s="82">
        <f t="shared" si="3170"/>
        <v>307761704</v>
      </c>
      <c r="GY332" s="792">
        <f t="shared" si="3170"/>
        <v>0</v>
      </c>
      <c r="GZ332" s="792">
        <f t="shared" si="3171"/>
        <v>0</v>
      </c>
      <c r="HA332" s="792">
        <f t="shared" si="3172"/>
        <v>0</v>
      </c>
      <c r="HB332" s="792">
        <f t="shared" si="3173"/>
        <v>0</v>
      </c>
      <c r="HC332" s="792">
        <f t="shared" si="3174"/>
        <v>0</v>
      </c>
      <c r="HD332" s="792">
        <f t="shared" si="3175"/>
        <v>0</v>
      </c>
      <c r="HE332" s="792">
        <f t="shared" si="3176"/>
        <v>334800000</v>
      </c>
      <c r="HF332" s="792">
        <f t="shared" si="3177"/>
        <v>600838722</v>
      </c>
      <c r="HG332" s="792">
        <f t="shared" si="3178"/>
        <v>436096336</v>
      </c>
      <c r="HH332" s="792">
        <f t="shared" si="3179"/>
        <v>436096336</v>
      </c>
      <c r="HI332" s="792">
        <f t="shared" si="3180"/>
        <v>0</v>
      </c>
      <c r="HJ332" s="792">
        <f t="shared" si="3181"/>
        <v>12500000</v>
      </c>
      <c r="HK332" s="792">
        <f t="shared" si="3182"/>
        <v>1203570000</v>
      </c>
      <c r="HL332" s="792">
        <f t="shared" si="3183"/>
        <v>980932597</v>
      </c>
      <c r="HM332" s="792">
        <f t="shared" si="3184"/>
        <v>950846197</v>
      </c>
      <c r="HN332" s="792">
        <f t="shared" si="3185"/>
        <v>0</v>
      </c>
      <c r="HO332" s="792">
        <f t="shared" si="3186"/>
        <v>0</v>
      </c>
      <c r="HP332" s="792">
        <f t="shared" si="3187"/>
        <v>0</v>
      </c>
      <c r="HQ332" s="792">
        <f t="shared" si="3188"/>
        <v>0</v>
      </c>
      <c r="HR332" s="792">
        <f t="shared" si="3189"/>
        <v>0</v>
      </c>
      <c r="HS332" s="792">
        <f t="shared" si="3190"/>
        <v>0</v>
      </c>
      <c r="HT332" s="792">
        <f t="shared" si="3191"/>
        <v>0</v>
      </c>
      <c r="HU332" s="792">
        <f t="shared" si="3192"/>
        <v>0</v>
      </c>
      <c r="HV332" s="792">
        <f t="shared" si="3193"/>
        <v>0</v>
      </c>
      <c r="HW332" s="792">
        <f t="shared" si="3194"/>
        <v>0</v>
      </c>
      <c r="HX332" s="792">
        <f t="shared" si="3195"/>
        <v>0</v>
      </c>
      <c r="HY332" s="792">
        <f t="shared" si="3196"/>
        <v>0</v>
      </c>
      <c r="HZ332" s="792">
        <f t="shared" si="3197"/>
        <v>0</v>
      </c>
      <c r="IA332" s="792">
        <f t="shared" si="3198"/>
        <v>0</v>
      </c>
      <c r="IB332" s="792">
        <f t="shared" si="3199"/>
        <v>0</v>
      </c>
      <c r="IC332" s="792">
        <f t="shared" si="3200"/>
        <v>0</v>
      </c>
      <c r="ID332" s="792">
        <f t="shared" si="3201"/>
        <v>0</v>
      </c>
      <c r="IE332" s="792">
        <f t="shared" si="3202"/>
        <v>0</v>
      </c>
      <c r="IF332" s="792">
        <f t="shared" si="3203"/>
        <v>0</v>
      </c>
      <c r="IG332" s="792">
        <f t="shared" si="3204"/>
        <v>0</v>
      </c>
      <c r="IH332" s="792">
        <f t="shared" si="3205"/>
        <v>0</v>
      </c>
      <c r="II332" s="792">
        <f t="shared" si="3206"/>
        <v>0</v>
      </c>
      <c r="IJ332" s="792">
        <f t="shared" si="3207"/>
        <v>0</v>
      </c>
      <c r="IK332" s="792">
        <f t="shared" si="3208"/>
        <v>0</v>
      </c>
      <c r="IL332" s="792">
        <f t="shared" si="3209"/>
        <v>0</v>
      </c>
      <c r="IM332" s="792">
        <f t="shared" si="3210"/>
        <v>0</v>
      </c>
      <c r="IN332" s="792">
        <f t="shared" si="3211"/>
        <v>4000000000</v>
      </c>
      <c r="IO332" s="792"/>
      <c r="IP332" s="792"/>
      <c r="IQ332" s="792"/>
      <c r="IR332" s="792"/>
      <c r="IS332" s="792">
        <f t="shared" si="3212"/>
        <v>4347300000</v>
      </c>
      <c r="IT332" s="792">
        <f t="shared" si="3213"/>
        <v>1804408722</v>
      </c>
      <c r="IU332" s="792">
        <f t="shared" si="3214"/>
        <v>1417028933</v>
      </c>
      <c r="IV332" s="792">
        <f t="shared" si="3215"/>
        <v>1386942533</v>
      </c>
      <c r="IW332" s="793">
        <f t="shared" si="3216"/>
        <v>0</v>
      </c>
    </row>
    <row r="333" spans="1:257" ht="71.25" customHeight="1" x14ac:dyDescent="0.2">
      <c r="A333" s="346"/>
      <c r="B333" s="346"/>
      <c r="C333" s="299">
        <v>12</v>
      </c>
      <c r="D333" s="331" t="s">
        <v>745</v>
      </c>
      <c r="E333" s="324">
        <v>3166</v>
      </c>
      <c r="F333" s="295">
        <v>2500</v>
      </c>
      <c r="G333" s="800">
        <v>221</v>
      </c>
      <c r="H333" s="848" t="s">
        <v>762</v>
      </c>
      <c r="I333" s="282" t="s">
        <v>763</v>
      </c>
      <c r="J333" s="372" t="s">
        <v>744</v>
      </c>
      <c r="K333" s="601">
        <v>18</v>
      </c>
      <c r="L333" s="267" t="s">
        <v>58</v>
      </c>
      <c r="M333" s="267">
        <v>1</v>
      </c>
      <c r="N333" s="267">
        <v>1</v>
      </c>
      <c r="O333" s="267">
        <v>1</v>
      </c>
      <c r="P333" s="424">
        <v>0.5</v>
      </c>
      <c r="Q333" s="267">
        <v>1</v>
      </c>
      <c r="R333" s="275"/>
      <c r="S333" s="424">
        <v>0.5</v>
      </c>
      <c r="T333" s="267">
        <v>1</v>
      </c>
      <c r="U333" s="267"/>
      <c r="V333" s="424">
        <v>0.5</v>
      </c>
      <c r="W333" s="267">
        <v>0</v>
      </c>
      <c r="X333" s="267"/>
      <c r="Y333" s="626"/>
      <c r="Z333" s="651">
        <f>BM333/$BM$330</f>
        <v>2.9126213592233011E-3</v>
      </c>
      <c r="AA333" s="272">
        <v>16</v>
      </c>
      <c r="AB333" s="272" t="s">
        <v>376</v>
      </c>
      <c r="AC333" s="42"/>
      <c r="AD333" s="42"/>
      <c r="AE333" s="41"/>
      <c r="AF333" s="41"/>
      <c r="AG333" s="42"/>
      <c r="AH333" s="42"/>
      <c r="AI333" s="42"/>
      <c r="AJ333" s="42"/>
      <c r="AK333" s="47">
        <v>3000000</v>
      </c>
      <c r="AL333" s="42">
        <v>3000000</v>
      </c>
      <c r="AM333" s="47">
        <v>3000000</v>
      </c>
      <c r="AN333" s="47">
        <v>3000000</v>
      </c>
      <c r="AO333" s="47"/>
      <c r="AP333" s="47"/>
      <c r="AQ333" s="47"/>
      <c r="AR333" s="42"/>
      <c r="AS333" s="42"/>
      <c r="AT333" s="42"/>
      <c r="AU333" s="41"/>
      <c r="AV333" s="41"/>
      <c r="AW333" s="42"/>
      <c r="AX333" s="42"/>
      <c r="AY333" s="42"/>
      <c r="AZ333" s="42"/>
      <c r="BA333" s="42"/>
      <c r="BB333" s="42"/>
      <c r="BC333" s="42"/>
      <c r="BD333" s="42"/>
      <c r="BE333" s="42"/>
      <c r="BF333" s="42"/>
      <c r="BG333" s="41"/>
      <c r="BH333" s="41"/>
      <c r="BI333" s="42"/>
      <c r="BJ333" s="42"/>
      <c r="BK333" s="42"/>
      <c r="BL333" s="42"/>
      <c r="BM333" s="40">
        <f>+AC333+AG333+AK333+AO333+AS333+AW333+BA333+BE333+BI333</f>
        <v>3000000</v>
      </c>
      <c r="BN333" s="41">
        <f t="shared" si="3166"/>
        <v>3000000</v>
      </c>
      <c r="BO333" s="41">
        <f t="shared" si="3166"/>
        <v>3000000</v>
      </c>
      <c r="BP333" s="41">
        <f t="shared" si="3166"/>
        <v>3000000</v>
      </c>
      <c r="BQ333" s="87"/>
      <c r="BR333" s="87"/>
      <c r="BS333" s="87"/>
      <c r="BT333" s="87"/>
      <c r="BU333" s="88">
        <f>26800000-12000000</f>
        <v>14800000</v>
      </c>
      <c r="BV333" s="87"/>
      <c r="BW333" s="87"/>
      <c r="BX333" s="87"/>
      <c r="BY333" s="87"/>
      <c r="BZ333" s="87">
        <v>12000000</v>
      </c>
      <c r="CA333" s="87">
        <v>26800000</v>
      </c>
      <c r="CB333" s="87">
        <v>17764000</v>
      </c>
      <c r="CC333" s="87">
        <v>15764000</v>
      </c>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2">
        <f t="shared" si="3167"/>
        <v>26800000</v>
      </c>
      <c r="DF333" s="102">
        <f t="shared" si="3167"/>
        <v>26800000</v>
      </c>
      <c r="DG333" s="102">
        <f t="shared" si="3167"/>
        <v>17764000</v>
      </c>
      <c r="DH333" s="102">
        <f t="shared" si="3167"/>
        <v>15764000</v>
      </c>
      <c r="DI333" s="102"/>
      <c r="DJ333" s="88"/>
      <c r="DK333" s="57"/>
      <c r="DL333" s="88"/>
      <c r="DM333" s="88"/>
      <c r="DN333" s="88">
        <f>26800000-12000000</f>
        <v>14800000</v>
      </c>
      <c r="DO333" s="86">
        <v>10600000</v>
      </c>
      <c r="DP333" s="87"/>
      <c r="DQ333" s="87"/>
      <c r="DR333" s="87"/>
      <c r="DS333" s="87"/>
      <c r="DT333" s="86">
        <v>20700000</v>
      </c>
      <c r="DU333" s="87"/>
      <c r="DV333" s="87"/>
      <c r="DW333" s="87"/>
      <c r="DX333" s="87"/>
      <c r="DY333" s="87"/>
      <c r="DZ333" s="87"/>
      <c r="EA333" s="87"/>
      <c r="EB333" s="88"/>
      <c r="EC333" s="88"/>
      <c r="ED333" s="88"/>
      <c r="EE333" s="88"/>
      <c r="EF333" s="88"/>
      <c r="EG333" s="88"/>
      <c r="EH333" s="88"/>
      <c r="EI333" s="88"/>
      <c r="EJ333" s="88"/>
      <c r="EK333" s="88"/>
      <c r="EL333" s="88"/>
      <c r="EM333" s="88"/>
      <c r="EN333" s="88"/>
      <c r="EO333" s="88"/>
      <c r="EP333" s="88"/>
      <c r="EQ333" s="88"/>
      <c r="ER333" s="88"/>
      <c r="ES333" s="88"/>
      <c r="ET333" s="87"/>
      <c r="EU333" s="87"/>
      <c r="EV333" s="87"/>
      <c r="EW333" s="82">
        <f t="shared" si="3168"/>
        <v>14800000</v>
      </c>
      <c r="EX333" s="89">
        <f t="shared" si="3168"/>
        <v>31300000</v>
      </c>
      <c r="EY333" s="90">
        <f t="shared" si="3169"/>
        <v>0</v>
      </c>
      <c r="EZ333" s="90">
        <f t="shared" si="3169"/>
        <v>0</v>
      </c>
      <c r="FA333" s="173"/>
      <c r="FB333" s="87"/>
      <c r="FC333" s="88"/>
      <c r="FD333" s="88"/>
      <c r="FE333" s="88"/>
      <c r="FF333" s="133"/>
      <c r="FG333" s="88">
        <f>26800000-12000000</f>
        <v>14800000</v>
      </c>
      <c r="FH333" s="87"/>
      <c r="FI333" s="87"/>
      <c r="FJ333" s="87"/>
      <c r="FK333" s="87"/>
      <c r="FL333" s="87"/>
      <c r="FM333" s="87"/>
      <c r="FN333" s="87"/>
      <c r="FO333" s="87"/>
      <c r="FP333" s="87"/>
      <c r="FQ333" s="87"/>
      <c r="FR333" s="87"/>
      <c r="FS333" s="87"/>
      <c r="FT333" s="87"/>
      <c r="FU333" s="87"/>
      <c r="FV333" s="87"/>
      <c r="FW333" s="87"/>
      <c r="FX333" s="87"/>
      <c r="FY333" s="87"/>
      <c r="FZ333" s="87"/>
      <c r="GA333" s="87"/>
      <c r="GB333" s="87"/>
      <c r="GC333" s="87"/>
      <c r="GD333" s="87"/>
      <c r="GE333" s="87"/>
      <c r="GF333" s="87"/>
      <c r="GG333" s="87"/>
      <c r="GH333" s="87"/>
      <c r="GI333" s="87"/>
      <c r="GJ333" s="87"/>
      <c r="GK333" s="87"/>
      <c r="GL333" s="87"/>
      <c r="GM333" s="87"/>
      <c r="GN333" s="87"/>
      <c r="GO333" s="87"/>
      <c r="GP333" s="87"/>
      <c r="GQ333" s="87"/>
      <c r="GR333" s="87"/>
      <c r="GS333" s="87"/>
      <c r="GT333" s="87"/>
      <c r="GU333" s="82">
        <f>FB333+FG333+FL333+FQ333+FV333+GA333+GF333+GK333+GP333</f>
        <v>14800000</v>
      </c>
      <c r="GV333" s="82">
        <f t="shared" si="3170"/>
        <v>0</v>
      </c>
      <c r="GW333" s="82">
        <f t="shared" si="3170"/>
        <v>0</v>
      </c>
      <c r="GX333" s="82">
        <f t="shared" si="3170"/>
        <v>0</v>
      </c>
      <c r="GY333" s="792">
        <f t="shared" si="3170"/>
        <v>0</v>
      </c>
      <c r="GZ333" s="792">
        <f t="shared" si="3171"/>
        <v>0</v>
      </c>
      <c r="HA333" s="792">
        <f t="shared" si="3172"/>
        <v>0</v>
      </c>
      <c r="HB333" s="792">
        <f t="shared" si="3173"/>
        <v>0</v>
      </c>
      <c r="HC333" s="792">
        <f t="shared" si="3174"/>
        <v>0</v>
      </c>
      <c r="HD333" s="792">
        <f t="shared" si="3175"/>
        <v>0</v>
      </c>
      <c r="HE333" s="792">
        <f t="shared" si="3176"/>
        <v>44400000</v>
      </c>
      <c r="HF333" s="792">
        <f t="shared" si="3177"/>
        <v>10600000</v>
      </c>
      <c r="HG333" s="792">
        <f t="shared" si="3178"/>
        <v>0</v>
      </c>
      <c r="HH333" s="792">
        <f t="shared" si="3179"/>
        <v>0</v>
      </c>
      <c r="HI333" s="792">
        <f t="shared" si="3180"/>
        <v>0</v>
      </c>
      <c r="HJ333" s="792">
        <f t="shared" si="3181"/>
        <v>15000000</v>
      </c>
      <c r="HK333" s="792">
        <f t="shared" si="3182"/>
        <v>50500000</v>
      </c>
      <c r="HL333" s="792">
        <f t="shared" si="3183"/>
        <v>20764000</v>
      </c>
      <c r="HM333" s="792">
        <f t="shared" si="3184"/>
        <v>18764000</v>
      </c>
      <c r="HN333" s="792">
        <f t="shared" si="3185"/>
        <v>0</v>
      </c>
      <c r="HO333" s="792">
        <f t="shared" si="3186"/>
        <v>0</v>
      </c>
      <c r="HP333" s="792">
        <f t="shared" si="3187"/>
        <v>0</v>
      </c>
      <c r="HQ333" s="792">
        <f t="shared" si="3188"/>
        <v>0</v>
      </c>
      <c r="HR333" s="792">
        <f t="shared" si="3189"/>
        <v>0</v>
      </c>
      <c r="HS333" s="792">
        <f t="shared" si="3190"/>
        <v>0</v>
      </c>
      <c r="HT333" s="792">
        <f t="shared" si="3191"/>
        <v>0</v>
      </c>
      <c r="HU333" s="792">
        <f t="shared" si="3192"/>
        <v>0</v>
      </c>
      <c r="HV333" s="792">
        <f t="shared" si="3193"/>
        <v>0</v>
      </c>
      <c r="HW333" s="792">
        <f t="shared" si="3194"/>
        <v>0</v>
      </c>
      <c r="HX333" s="792">
        <f t="shared" si="3195"/>
        <v>0</v>
      </c>
      <c r="HY333" s="792">
        <f t="shared" si="3196"/>
        <v>0</v>
      </c>
      <c r="HZ333" s="792">
        <f t="shared" si="3197"/>
        <v>0</v>
      </c>
      <c r="IA333" s="792">
        <f t="shared" si="3198"/>
        <v>0</v>
      </c>
      <c r="IB333" s="792">
        <f t="shared" si="3199"/>
        <v>0</v>
      </c>
      <c r="IC333" s="792">
        <f t="shared" si="3200"/>
        <v>0</v>
      </c>
      <c r="ID333" s="792">
        <f t="shared" si="3201"/>
        <v>0</v>
      </c>
      <c r="IE333" s="792">
        <f t="shared" si="3202"/>
        <v>0</v>
      </c>
      <c r="IF333" s="792">
        <f t="shared" si="3203"/>
        <v>0</v>
      </c>
      <c r="IG333" s="792">
        <f t="shared" si="3204"/>
        <v>0</v>
      </c>
      <c r="IH333" s="792">
        <f t="shared" si="3205"/>
        <v>0</v>
      </c>
      <c r="II333" s="792">
        <f t="shared" si="3206"/>
        <v>0</v>
      </c>
      <c r="IJ333" s="792">
        <f t="shared" si="3207"/>
        <v>0</v>
      </c>
      <c r="IK333" s="792">
        <f t="shared" si="3208"/>
        <v>0</v>
      </c>
      <c r="IL333" s="792">
        <f t="shared" si="3209"/>
        <v>0</v>
      </c>
      <c r="IM333" s="792">
        <f t="shared" si="3210"/>
        <v>0</v>
      </c>
      <c r="IN333" s="792">
        <f t="shared" si="3211"/>
        <v>0</v>
      </c>
      <c r="IO333" s="792"/>
      <c r="IP333" s="792"/>
      <c r="IQ333" s="792"/>
      <c r="IR333" s="792"/>
      <c r="IS333" s="792">
        <f t="shared" si="3212"/>
        <v>59400000</v>
      </c>
      <c r="IT333" s="792">
        <f t="shared" si="3213"/>
        <v>61100000</v>
      </c>
      <c r="IU333" s="792">
        <f t="shared" si="3214"/>
        <v>20764000</v>
      </c>
      <c r="IV333" s="792">
        <f t="shared" si="3215"/>
        <v>18764000</v>
      </c>
      <c r="IW333" s="793">
        <f t="shared" si="3216"/>
        <v>0</v>
      </c>
    </row>
    <row r="334" spans="1:257" ht="71.25" customHeight="1" x14ac:dyDescent="0.2">
      <c r="A334" s="346"/>
      <c r="B334" s="346"/>
      <c r="C334" s="284">
        <v>13</v>
      </c>
      <c r="D334" s="542" t="s">
        <v>757</v>
      </c>
      <c r="E334" s="267" t="s">
        <v>541</v>
      </c>
      <c r="F334" s="586" t="s">
        <v>542</v>
      </c>
      <c r="G334" s="800">
        <v>222</v>
      </c>
      <c r="H334" s="848" t="s">
        <v>764</v>
      </c>
      <c r="I334" s="282" t="s">
        <v>765</v>
      </c>
      <c r="J334" s="372" t="s">
        <v>744</v>
      </c>
      <c r="K334" s="601">
        <v>18</v>
      </c>
      <c r="L334" s="299" t="s">
        <v>58</v>
      </c>
      <c r="M334" s="299">
        <v>1</v>
      </c>
      <c r="N334" s="322">
        <v>1</v>
      </c>
      <c r="O334" s="267">
        <v>1</v>
      </c>
      <c r="P334" s="424">
        <v>1</v>
      </c>
      <c r="Q334" s="299">
        <v>1</v>
      </c>
      <c r="R334" s="275"/>
      <c r="S334" s="426">
        <v>1</v>
      </c>
      <c r="T334" s="299">
        <v>1</v>
      </c>
      <c r="U334" s="299"/>
      <c r="V334" s="426">
        <v>1</v>
      </c>
      <c r="W334" s="299">
        <v>1</v>
      </c>
      <c r="X334" s="299"/>
      <c r="Y334" s="425">
        <v>1</v>
      </c>
      <c r="Z334" s="651">
        <f>BM334/$BM$330</f>
        <v>1.9417475728155339E-3</v>
      </c>
      <c r="AA334" s="272">
        <v>16</v>
      </c>
      <c r="AB334" s="280" t="s">
        <v>376</v>
      </c>
      <c r="AC334" s="75"/>
      <c r="AD334" s="47"/>
      <c r="AE334" s="48"/>
      <c r="AF334" s="48"/>
      <c r="AG334" s="47"/>
      <c r="AH334" s="47"/>
      <c r="AI334" s="47"/>
      <c r="AJ334" s="47"/>
      <c r="AK334" s="47">
        <v>2000000</v>
      </c>
      <c r="AL334" s="42">
        <v>2000000</v>
      </c>
      <c r="AM334" s="42">
        <v>2000000</v>
      </c>
      <c r="AN334" s="47">
        <v>2000000</v>
      </c>
      <c r="AO334" s="47"/>
      <c r="AP334" s="47"/>
      <c r="AQ334" s="47"/>
      <c r="AR334" s="47"/>
      <c r="AS334" s="47"/>
      <c r="AT334" s="47"/>
      <c r="AU334" s="48"/>
      <c r="AV334" s="48"/>
      <c r="AW334" s="47"/>
      <c r="AX334" s="47"/>
      <c r="AY334" s="47"/>
      <c r="AZ334" s="47"/>
      <c r="BA334" s="47"/>
      <c r="BB334" s="47"/>
      <c r="BC334" s="47"/>
      <c r="BD334" s="47"/>
      <c r="BE334" s="47"/>
      <c r="BF334" s="47"/>
      <c r="BG334" s="48"/>
      <c r="BH334" s="48"/>
      <c r="BI334" s="47"/>
      <c r="BJ334" s="47"/>
      <c r="BK334" s="47"/>
      <c r="BL334" s="47"/>
      <c r="BM334" s="40">
        <f>+AC334+AG334+AK334+AO334+AS334+AW334+BA334+BE334+BI334</f>
        <v>2000000</v>
      </c>
      <c r="BN334" s="41">
        <f t="shared" si="3166"/>
        <v>2000000</v>
      </c>
      <c r="BO334" s="41">
        <f t="shared" si="3166"/>
        <v>2000000</v>
      </c>
      <c r="BP334" s="41">
        <f t="shared" si="3166"/>
        <v>2000000</v>
      </c>
      <c r="BQ334" s="87"/>
      <c r="BR334" s="87"/>
      <c r="BS334" s="87"/>
      <c r="BT334" s="87"/>
      <c r="BU334" s="87"/>
      <c r="BV334" s="87">
        <v>0</v>
      </c>
      <c r="BW334" s="87"/>
      <c r="BX334" s="87"/>
      <c r="BY334" s="87"/>
      <c r="BZ334" s="88">
        <v>18000000</v>
      </c>
      <c r="CA334" s="87">
        <v>18000000</v>
      </c>
      <c r="CB334" s="87">
        <v>17733320</v>
      </c>
      <c r="CC334" s="87">
        <v>17733320</v>
      </c>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2">
        <f t="shared" si="3167"/>
        <v>18000000</v>
      </c>
      <c r="DF334" s="102">
        <f t="shared" si="3167"/>
        <v>18000000</v>
      </c>
      <c r="DG334" s="102">
        <f t="shared" si="3167"/>
        <v>17733320</v>
      </c>
      <c r="DH334" s="102">
        <f t="shared" si="3167"/>
        <v>17733320</v>
      </c>
      <c r="DI334" s="102"/>
      <c r="DJ334" s="88"/>
      <c r="DK334" s="86"/>
      <c r="DL334" s="87"/>
      <c r="DM334" s="87"/>
      <c r="DN334" s="87">
        <v>12000000</v>
      </c>
      <c r="DO334" s="86"/>
      <c r="DP334" s="87"/>
      <c r="DQ334" s="87"/>
      <c r="DR334" s="87"/>
      <c r="DS334" s="88">
        <v>18000000</v>
      </c>
      <c r="DT334" s="57">
        <v>35300000</v>
      </c>
      <c r="DU334" s="88">
        <v>2500000</v>
      </c>
      <c r="DV334" s="88">
        <v>2500000</v>
      </c>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7"/>
      <c r="EU334" s="87"/>
      <c r="EV334" s="87"/>
      <c r="EW334" s="82">
        <f t="shared" si="3168"/>
        <v>30000000</v>
      </c>
      <c r="EX334" s="89">
        <f t="shared" si="3168"/>
        <v>35300000</v>
      </c>
      <c r="EY334" s="90">
        <f t="shared" si="3169"/>
        <v>2500000</v>
      </c>
      <c r="EZ334" s="90">
        <f t="shared" si="3169"/>
        <v>2500000</v>
      </c>
      <c r="FA334" s="173"/>
      <c r="FB334" s="87"/>
      <c r="FC334" s="88"/>
      <c r="FD334" s="88"/>
      <c r="FE334" s="88"/>
      <c r="FF334" s="133"/>
      <c r="FG334" s="87">
        <v>12000000</v>
      </c>
      <c r="FH334" s="87"/>
      <c r="FI334" s="87"/>
      <c r="FJ334" s="87"/>
      <c r="FK334" s="87"/>
      <c r="FL334" s="88">
        <v>18000000</v>
      </c>
      <c r="FM334" s="87">
        <v>10000000</v>
      </c>
      <c r="FN334" s="87">
        <v>10000000</v>
      </c>
      <c r="FO334" s="87">
        <v>10000000</v>
      </c>
      <c r="FP334" s="87"/>
      <c r="FQ334" s="87"/>
      <c r="FR334" s="87"/>
      <c r="FS334" s="87"/>
      <c r="FT334" s="87"/>
      <c r="FU334" s="87"/>
      <c r="FV334" s="87"/>
      <c r="FW334" s="87"/>
      <c r="FX334" s="87"/>
      <c r="FY334" s="87"/>
      <c r="FZ334" s="87"/>
      <c r="GA334" s="87"/>
      <c r="GB334" s="87"/>
      <c r="GC334" s="87"/>
      <c r="GD334" s="87"/>
      <c r="GE334" s="87"/>
      <c r="GF334" s="87"/>
      <c r="GG334" s="87"/>
      <c r="GH334" s="87"/>
      <c r="GI334" s="87"/>
      <c r="GJ334" s="87"/>
      <c r="GK334" s="87"/>
      <c r="GL334" s="87"/>
      <c r="GM334" s="87"/>
      <c r="GN334" s="87"/>
      <c r="GO334" s="87"/>
      <c r="GP334" s="87"/>
      <c r="GQ334" s="87"/>
      <c r="GR334" s="87"/>
      <c r="GS334" s="87"/>
      <c r="GT334" s="87"/>
      <c r="GU334" s="82">
        <f>FB334+FG334+FL334+FQ334+FV334+GA334+GF334+GK334+GP334</f>
        <v>30000000</v>
      </c>
      <c r="GV334" s="82">
        <f t="shared" si="3170"/>
        <v>10000000</v>
      </c>
      <c r="GW334" s="82">
        <f t="shared" si="3170"/>
        <v>10000000</v>
      </c>
      <c r="GX334" s="82">
        <f t="shared" si="3170"/>
        <v>10000000</v>
      </c>
      <c r="GY334" s="792">
        <f t="shared" si="3170"/>
        <v>0</v>
      </c>
      <c r="GZ334" s="792">
        <f t="shared" si="3171"/>
        <v>0</v>
      </c>
      <c r="HA334" s="792">
        <f t="shared" si="3172"/>
        <v>0</v>
      </c>
      <c r="HB334" s="792">
        <f t="shared" si="3173"/>
        <v>0</v>
      </c>
      <c r="HC334" s="792">
        <f t="shared" si="3174"/>
        <v>0</v>
      </c>
      <c r="HD334" s="792">
        <f t="shared" si="3175"/>
        <v>0</v>
      </c>
      <c r="HE334" s="792">
        <f t="shared" si="3176"/>
        <v>24000000</v>
      </c>
      <c r="HF334" s="792">
        <f t="shared" si="3177"/>
        <v>0</v>
      </c>
      <c r="HG334" s="792">
        <f t="shared" si="3178"/>
        <v>0</v>
      </c>
      <c r="HH334" s="792">
        <f t="shared" si="3179"/>
        <v>0</v>
      </c>
      <c r="HI334" s="792">
        <f t="shared" si="3180"/>
        <v>0</v>
      </c>
      <c r="HJ334" s="792">
        <f t="shared" si="3181"/>
        <v>56000000</v>
      </c>
      <c r="HK334" s="792">
        <f t="shared" si="3182"/>
        <v>65300000</v>
      </c>
      <c r="HL334" s="792">
        <f t="shared" si="3183"/>
        <v>32233320</v>
      </c>
      <c r="HM334" s="792">
        <f t="shared" si="3184"/>
        <v>32233320</v>
      </c>
      <c r="HN334" s="792">
        <f t="shared" si="3185"/>
        <v>0</v>
      </c>
      <c r="HO334" s="792">
        <f t="shared" si="3186"/>
        <v>0</v>
      </c>
      <c r="HP334" s="792">
        <f t="shared" si="3187"/>
        <v>0</v>
      </c>
      <c r="HQ334" s="792">
        <f t="shared" si="3188"/>
        <v>0</v>
      </c>
      <c r="HR334" s="792">
        <f t="shared" si="3189"/>
        <v>0</v>
      </c>
      <c r="HS334" s="792">
        <f t="shared" si="3190"/>
        <v>0</v>
      </c>
      <c r="HT334" s="792">
        <f t="shared" si="3191"/>
        <v>0</v>
      </c>
      <c r="HU334" s="792">
        <f t="shared" si="3192"/>
        <v>0</v>
      </c>
      <c r="HV334" s="792">
        <f t="shared" si="3193"/>
        <v>0</v>
      </c>
      <c r="HW334" s="792">
        <f t="shared" si="3194"/>
        <v>0</v>
      </c>
      <c r="HX334" s="792">
        <f t="shared" si="3195"/>
        <v>0</v>
      </c>
      <c r="HY334" s="792">
        <f t="shared" si="3196"/>
        <v>0</v>
      </c>
      <c r="HZ334" s="792">
        <f t="shared" si="3197"/>
        <v>0</v>
      </c>
      <c r="IA334" s="792">
        <f t="shared" si="3198"/>
        <v>0</v>
      </c>
      <c r="IB334" s="792">
        <f t="shared" si="3199"/>
        <v>0</v>
      </c>
      <c r="IC334" s="792">
        <f t="shared" si="3200"/>
        <v>0</v>
      </c>
      <c r="ID334" s="792">
        <f t="shared" si="3201"/>
        <v>0</v>
      </c>
      <c r="IE334" s="792">
        <f t="shared" si="3202"/>
        <v>0</v>
      </c>
      <c r="IF334" s="792">
        <f t="shared" si="3203"/>
        <v>0</v>
      </c>
      <c r="IG334" s="792">
        <f t="shared" si="3204"/>
        <v>0</v>
      </c>
      <c r="IH334" s="792">
        <f t="shared" si="3205"/>
        <v>0</v>
      </c>
      <c r="II334" s="792">
        <f t="shared" si="3206"/>
        <v>0</v>
      </c>
      <c r="IJ334" s="792">
        <f t="shared" si="3207"/>
        <v>0</v>
      </c>
      <c r="IK334" s="792">
        <f t="shared" si="3208"/>
        <v>0</v>
      </c>
      <c r="IL334" s="792">
        <f t="shared" si="3209"/>
        <v>0</v>
      </c>
      <c r="IM334" s="792">
        <f t="shared" si="3210"/>
        <v>0</v>
      </c>
      <c r="IN334" s="792">
        <f t="shared" si="3211"/>
        <v>0</v>
      </c>
      <c r="IO334" s="792"/>
      <c r="IP334" s="792"/>
      <c r="IQ334" s="792"/>
      <c r="IR334" s="792"/>
      <c r="IS334" s="792">
        <f t="shared" si="3212"/>
        <v>80000000</v>
      </c>
      <c r="IT334" s="792">
        <f t="shared" si="3213"/>
        <v>65300000</v>
      </c>
      <c r="IU334" s="792">
        <f t="shared" si="3214"/>
        <v>32233320</v>
      </c>
      <c r="IV334" s="792">
        <f t="shared" si="3215"/>
        <v>32233320</v>
      </c>
      <c r="IW334" s="793">
        <f t="shared" si="3216"/>
        <v>0</v>
      </c>
    </row>
    <row r="335" spans="1:257" ht="24.75" customHeight="1" x14ac:dyDescent="0.2">
      <c r="A335" s="346"/>
      <c r="B335" s="346"/>
      <c r="C335" s="252">
        <v>77</v>
      </c>
      <c r="D335" s="253" t="s">
        <v>766</v>
      </c>
      <c r="E335" s="256"/>
      <c r="F335" s="256"/>
      <c r="G335" s="255"/>
      <c r="H335" s="256"/>
      <c r="I335" s="256"/>
      <c r="J335" s="255"/>
      <c r="K335" s="257"/>
      <c r="L335" s="258"/>
      <c r="M335" s="256"/>
      <c r="N335" s="256"/>
      <c r="O335" s="259"/>
      <c r="P335" s="259"/>
      <c r="Q335" s="256"/>
      <c r="R335" s="260"/>
      <c r="S335" s="259"/>
      <c r="T335" s="256"/>
      <c r="U335" s="256"/>
      <c r="V335" s="259"/>
      <c r="W335" s="257"/>
      <c r="X335" s="257"/>
      <c r="Y335" s="258"/>
      <c r="Z335" s="652"/>
      <c r="AA335" s="257"/>
      <c r="AB335" s="257"/>
      <c r="AC335" s="38">
        <f t="shared" ref="AC335:BL335" si="3217">SUM(AC336:AC338)</f>
        <v>0</v>
      </c>
      <c r="AD335" s="38">
        <f t="shared" si="3217"/>
        <v>0</v>
      </c>
      <c r="AE335" s="38">
        <f t="shared" si="3217"/>
        <v>0</v>
      </c>
      <c r="AF335" s="38">
        <f t="shared" si="3217"/>
        <v>0</v>
      </c>
      <c r="AG335" s="38">
        <f t="shared" si="3217"/>
        <v>52000000</v>
      </c>
      <c r="AH335" s="38">
        <f t="shared" si="3217"/>
        <v>52000000</v>
      </c>
      <c r="AI335" s="38">
        <f t="shared" si="3217"/>
        <v>39902249</v>
      </c>
      <c r="AJ335" s="38">
        <f t="shared" si="3217"/>
        <v>39902249</v>
      </c>
      <c r="AK335" s="38">
        <f t="shared" si="3217"/>
        <v>0</v>
      </c>
      <c r="AL335" s="38">
        <f t="shared" si="3217"/>
        <v>0</v>
      </c>
      <c r="AM335" s="38">
        <f t="shared" si="3217"/>
        <v>0</v>
      </c>
      <c r="AN335" s="38">
        <f t="shared" si="3217"/>
        <v>0</v>
      </c>
      <c r="AO335" s="38">
        <f t="shared" si="3217"/>
        <v>0</v>
      </c>
      <c r="AP335" s="38">
        <f t="shared" si="3217"/>
        <v>0</v>
      </c>
      <c r="AQ335" s="38">
        <f t="shared" si="3217"/>
        <v>0</v>
      </c>
      <c r="AR335" s="38">
        <f t="shared" si="3217"/>
        <v>0</v>
      </c>
      <c r="AS335" s="38">
        <f t="shared" si="3217"/>
        <v>0</v>
      </c>
      <c r="AT335" s="38">
        <f t="shared" si="3217"/>
        <v>0</v>
      </c>
      <c r="AU335" s="38">
        <f t="shared" si="3217"/>
        <v>0</v>
      </c>
      <c r="AV335" s="38">
        <f t="shared" si="3217"/>
        <v>0</v>
      </c>
      <c r="AW335" s="38">
        <f t="shared" si="3217"/>
        <v>0</v>
      </c>
      <c r="AX335" s="38">
        <f t="shared" si="3217"/>
        <v>0</v>
      </c>
      <c r="AY335" s="38">
        <f t="shared" si="3217"/>
        <v>0</v>
      </c>
      <c r="AZ335" s="38">
        <f t="shared" si="3217"/>
        <v>0</v>
      </c>
      <c r="BA335" s="38">
        <f t="shared" si="3217"/>
        <v>0</v>
      </c>
      <c r="BB335" s="38">
        <f t="shared" si="3217"/>
        <v>0</v>
      </c>
      <c r="BC335" s="38">
        <f t="shared" si="3217"/>
        <v>0</v>
      </c>
      <c r="BD335" s="38">
        <f t="shared" si="3217"/>
        <v>0</v>
      </c>
      <c r="BE335" s="38">
        <f t="shared" si="3217"/>
        <v>0</v>
      </c>
      <c r="BF335" s="38">
        <f t="shared" si="3217"/>
        <v>0</v>
      </c>
      <c r="BG335" s="38">
        <f t="shared" si="3217"/>
        <v>0</v>
      </c>
      <c r="BH335" s="38">
        <f t="shared" si="3217"/>
        <v>0</v>
      </c>
      <c r="BI335" s="38">
        <f t="shared" si="3217"/>
        <v>0</v>
      </c>
      <c r="BJ335" s="38">
        <f t="shared" si="3217"/>
        <v>0</v>
      </c>
      <c r="BK335" s="38">
        <f t="shared" si="3217"/>
        <v>0</v>
      </c>
      <c r="BL335" s="38">
        <f t="shared" si="3217"/>
        <v>0</v>
      </c>
      <c r="BM335" s="38">
        <f t="shared" ref="BM335:DX335" si="3218">SUM(BM336:BM338)</f>
        <v>52000000</v>
      </c>
      <c r="BN335" s="38">
        <f t="shared" si="3218"/>
        <v>52000000</v>
      </c>
      <c r="BO335" s="38">
        <f t="shared" si="3218"/>
        <v>39902249</v>
      </c>
      <c r="BP335" s="38">
        <f t="shared" si="3218"/>
        <v>39902249</v>
      </c>
      <c r="BQ335" s="38">
        <f t="shared" si="3218"/>
        <v>0</v>
      </c>
      <c r="BR335" s="38">
        <f t="shared" si="3218"/>
        <v>0</v>
      </c>
      <c r="BS335" s="38">
        <f t="shared" si="3218"/>
        <v>0</v>
      </c>
      <c r="BT335" s="38">
        <f t="shared" si="3218"/>
        <v>0</v>
      </c>
      <c r="BU335" s="38">
        <f t="shared" si="3218"/>
        <v>53560000</v>
      </c>
      <c r="BV335" s="38">
        <f t="shared" si="3218"/>
        <v>129551754</v>
      </c>
      <c r="BW335" s="38">
        <f t="shared" si="3218"/>
        <v>81246664</v>
      </c>
      <c r="BX335" s="38">
        <f t="shared" si="3218"/>
        <v>81246664</v>
      </c>
      <c r="BY335" s="38">
        <f t="shared" si="3218"/>
        <v>0</v>
      </c>
      <c r="BZ335" s="38">
        <f t="shared" si="3218"/>
        <v>0</v>
      </c>
      <c r="CA335" s="38">
        <f t="shared" si="3218"/>
        <v>0</v>
      </c>
      <c r="CB335" s="38">
        <f t="shared" si="3218"/>
        <v>0</v>
      </c>
      <c r="CC335" s="38">
        <f t="shared" si="3218"/>
        <v>0</v>
      </c>
      <c r="CD335" s="38">
        <f t="shared" si="3218"/>
        <v>0</v>
      </c>
      <c r="CE335" s="38">
        <f t="shared" si="3218"/>
        <v>0</v>
      </c>
      <c r="CF335" s="38">
        <f t="shared" si="3218"/>
        <v>500000000</v>
      </c>
      <c r="CG335" s="38">
        <f t="shared" si="3218"/>
        <v>0</v>
      </c>
      <c r="CH335" s="38">
        <f t="shared" si="3218"/>
        <v>0</v>
      </c>
      <c r="CI335" s="38">
        <f t="shared" si="3218"/>
        <v>0</v>
      </c>
      <c r="CJ335" s="38">
        <f t="shared" si="3218"/>
        <v>0</v>
      </c>
      <c r="CK335" s="38">
        <f t="shared" si="3218"/>
        <v>0</v>
      </c>
      <c r="CL335" s="38">
        <f t="shared" si="3218"/>
        <v>0</v>
      </c>
      <c r="CM335" s="38">
        <f t="shared" si="3218"/>
        <v>0</v>
      </c>
      <c r="CN335" s="38">
        <f t="shared" si="3218"/>
        <v>0</v>
      </c>
      <c r="CO335" s="38">
        <f t="shared" si="3218"/>
        <v>0</v>
      </c>
      <c r="CP335" s="38">
        <f t="shared" si="3218"/>
        <v>0</v>
      </c>
      <c r="CQ335" s="38">
        <f t="shared" si="3218"/>
        <v>0</v>
      </c>
      <c r="CR335" s="38">
        <f t="shared" si="3218"/>
        <v>0</v>
      </c>
      <c r="CS335" s="38">
        <f t="shared" si="3218"/>
        <v>0</v>
      </c>
      <c r="CT335" s="38">
        <f t="shared" si="3218"/>
        <v>0</v>
      </c>
      <c r="CU335" s="38">
        <f t="shared" si="3218"/>
        <v>0</v>
      </c>
      <c r="CV335" s="38">
        <f t="shared" si="3218"/>
        <v>0</v>
      </c>
      <c r="CW335" s="38">
        <f t="shared" si="3218"/>
        <v>0</v>
      </c>
      <c r="CX335" s="38">
        <f t="shared" si="3218"/>
        <v>0</v>
      </c>
      <c r="CY335" s="38">
        <f t="shared" si="3218"/>
        <v>0</v>
      </c>
      <c r="CZ335" s="38">
        <f t="shared" si="3218"/>
        <v>0</v>
      </c>
      <c r="DA335" s="38">
        <f t="shared" si="3218"/>
        <v>0</v>
      </c>
      <c r="DB335" s="38">
        <f t="shared" si="3218"/>
        <v>0</v>
      </c>
      <c r="DC335" s="38">
        <f t="shared" si="3218"/>
        <v>0</v>
      </c>
      <c r="DD335" s="38">
        <f t="shared" si="3218"/>
        <v>0</v>
      </c>
      <c r="DE335" s="38">
        <f t="shared" si="3218"/>
        <v>53560000</v>
      </c>
      <c r="DF335" s="38">
        <f t="shared" si="3218"/>
        <v>629551754</v>
      </c>
      <c r="DG335" s="38">
        <f t="shared" si="3218"/>
        <v>81246664</v>
      </c>
      <c r="DH335" s="38">
        <f t="shared" si="3218"/>
        <v>81246664</v>
      </c>
      <c r="DI335" s="38">
        <f t="shared" si="3218"/>
        <v>0</v>
      </c>
      <c r="DJ335" s="38">
        <f t="shared" si="3218"/>
        <v>0</v>
      </c>
      <c r="DK335" s="38">
        <f t="shared" si="3218"/>
        <v>0</v>
      </c>
      <c r="DL335" s="38">
        <f t="shared" si="3218"/>
        <v>0</v>
      </c>
      <c r="DM335" s="38">
        <f t="shared" si="3218"/>
        <v>0</v>
      </c>
      <c r="DN335" s="38">
        <f t="shared" si="3218"/>
        <v>55166800</v>
      </c>
      <c r="DO335" s="38">
        <f t="shared" si="3218"/>
        <v>115000000</v>
      </c>
      <c r="DP335" s="38">
        <f t="shared" si="3218"/>
        <v>87176990</v>
      </c>
      <c r="DQ335" s="38">
        <f t="shared" si="3218"/>
        <v>87176990</v>
      </c>
      <c r="DR335" s="38">
        <f t="shared" si="3218"/>
        <v>0</v>
      </c>
      <c r="DS335" s="38">
        <f t="shared" si="3218"/>
        <v>0</v>
      </c>
      <c r="DT335" s="38">
        <f t="shared" si="3218"/>
        <v>0</v>
      </c>
      <c r="DU335" s="38">
        <f t="shared" si="3218"/>
        <v>0</v>
      </c>
      <c r="DV335" s="38">
        <f t="shared" si="3218"/>
        <v>0</v>
      </c>
      <c r="DW335" s="38">
        <f t="shared" si="3218"/>
        <v>0</v>
      </c>
      <c r="DX335" s="38">
        <f t="shared" si="3218"/>
        <v>0</v>
      </c>
      <c r="DY335" s="38">
        <f t="shared" ref="DY335:EW335" si="3219">SUM(DY336:DY338)</f>
        <v>0</v>
      </c>
      <c r="DZ335" s="38">
        <f t="shared" si="3219"/>
        <v>0</v>
      </c>
      <c r="EA335" s="38">
        <f t="shared" si="3219"/>
        <v>0</v>
      </c>
      <c r="EB335" s="38">
        <f t="shared" si="3219"/>
        <v>0</v>
      </c>
      <c r="EC335" s="38">
        <f t="shared" si="3219"/>
        <v>0</v>
      </c>
      <c r="ED335" s="38">
        <f t="shared" si="3219"/>
        <v>0</v>
      </c>
      <c r="EE335" s="38">
        <f t="shared" si="3219"/>
        <v>0</v>
      </c>
      <c r="EF335" s="38">
        <f t="shared" si="3219"/>
        <v>0</v>
      </c>
      <c r="EG335" s="38">
        <f t="shared" si="3219"/>
        <v>0</v>
      </c>
      <c r="EH335" s="38">
        <f t="shared" si="3219"/>
        <v>0</v>
      </c>
      <c r="EI335" s="38">
        <f t="shared" si="3219"/>
        <v>0</v>
      </c>
      <c r="EJ335" s="38">
        <f t="shared" si="3219"/>
        <v>0</v>
      </c>
      <c r="EK335" s="38">
        <f t="shared" si="3219"/>
        <v>0</v>
      </c>
      <c r="EL335" s="38">
        <f t="shared" si="3219"/>
        <v>0</v>
      </c>
      <c r="EM335" s="38">
        <f t="shared" si="3219"/>
        <v>0</v>
      </c>
      <c r="EN335" s="38">
        <f t="shared" si="3219"/>
        <v>0</v>
      </c>
      <c r="EO335" s="38">
        <f t="shared" si="3219"/>
        <v>0</v>
      </c>
      <c r="EP335" s="38">
        <f t="shared" si="3219"/>
        <v>0</v>
      </c>
      <c r="EQ335" s="38">
        <f t="shared" si="3219"/>
        <v>0</v>
      </c>
      <c r="ER335" s="38">
        <f t="shared" si="3219"/>
        <v>0</v>
      </c>
      <c r="ES335" s="38">
        <f t="shared" si="3219"/>
        <v>0</v>
      </c>
      <c r="ET335" s="38">
        <f t="shared" si="3219"/>
        <v>0</v>
      </c>
      <c r="EU335" s="38">
        <f t="shared" si="3219"/>
        <v>0</v>
      </c>
      <c r="EV335" s="38">
        <f t="shared" si="3219"/>
        <v>0</v>
      </c>
      <c r="EW335" s="38">
        <f t="shared" si="3219"/>
        <v>55166800</v>
      </c>
      <c r="EX335" s="38">
        <f t="shared" ref="EX335:IW335" si="3220">SUM(EX336:EX338)</f>
        <v>115000000</v>
      </c>
      <c r="EY335" s="38">
        <f t="shared" si="3220"/>
        <v>87176990</v>
      </c>
      <c r="EZ335" s="38">
        <f t="shared" si="3220"/>
        <v>87176990</v>
      </c>
      <c r="FA335" s="38">
        <f t="shared" si="3220"/>
        <v>0</v>
      </c>
      <c r="FB335" s="38">
        <f t="shared" si="3220"/>
        <v>0</v>
      </c>
      <c r="FC335" s="38">
        <f t="shared" si="3220"/>
        <v>0</v>
      </c>
      <c r="FD335" s="38">
        <f t="shared" si="3220"/>
        <v>0</v>
      </c>
      <c r="FE335" s="38">
        <f t="shared" si="3220"/>
        <v>0</v>
      </c>
      <c r="FF335" s="38">
        <f t="shared" si="3220"/>
        <v>0</v>
      </c>
      <c r="FG335" s="38">
        <f t="shared" si="3220"/>
        <v>56821804</v>
      </c>
      <c r="FH335" s="38">
        <f t="shared" si="3220"/>
        <v>607000000</v>
      </c>
      <c r="FI335" s="38">
        <f t="shared" si="3220"/>
        <v>463795091</v>
      </c>
      <c r="FJ335" s="38">
        <f t="shared" si="3220"/>
        <v>463795091</v>
      </c>
      <c r="FK335" s="38">
        <f t="shared" si="3220"/>
        <v>0</v>
      </c>
      <c r="FL335" s="38">
        <f t="shared" si="3220"/>
        <v>0</v>
      </c>
      <c r="FM335" s="38">
        <f t="shared" si="3220"/>
        <v>0</v>
      </c>
      <c r="FN335" s="38">
        <f t="shared" si="3220"/>
        <v>0</v>
      </c>
      <c r="FO335" s="38">
        <f t="shared" si="3220"/>
        <v>0</v>
      </c>
      <c r="FP335" s="38">
        <f t="shared" si="3220"/>
        <v>0</v>
      </c>
      <c r="FQ335" s="38">
        <f t="shared" si="3220"/>
        <v>0</v>
      </c>
      <c r="FR335" s="38">
        <f t="shared" si="3220"/>
        <v>0</v>
      </c>
      <c r="FS335" s="38">
        <f t="shared" si="3220"/>
        <v>0</v>
      </c>
      <c r="FT335" s="38">
        <f t="shared" si="3220"/>
        <v>0</v>
      </c>
      <c r="FU335" s="38">
        <f t="shared" si="3220"/>
        <v>0</v>
      </c>
      <c r="FV335" s="38">
        <f t="shared" si="3220"/>
        <v>0</v>
      </c>
      <c r="FW335" s="38">
        <f t="shared" si="3220"/>
        <v>0</v>
      </c>
      <c r="FX335" s="38">
        <f t="shared" si="3220"/>
        <v>0</v>
      </c>
      <c r="FY335" s="38">
        <f t="shared" si="3220"/>
        <v>0</v>
      </c>
      <c r="FZ335" s="38">
        <f t="shared" si="3220"/>
        <v>0</v>
      </c>
      <c r="GA335" s="38">
        <f t="shared" si="3220"/>
        <v>0</v>
      </c>
      <c r="GB335" s="38">
        <f t="shared" si="3220"/>
        <v>0</v>
      </c>
      <c r="GC335" s="38">
        <f t="shared" si="3220"/>
        <v>0</v>
      </c>
      <c r="GD335" s="38">
        <f t="shared" si="3220"/>
        <v>0</v>
      </c>
      <c r="GE335" s="38">
        <f t="shared" si="3220"/>
        <v>0</v>
      </c>
      <c r="GF335" s="38">
        <f t="shared" si="3220"/>
        <v>0</v>
      </c>
      <c r="GG335" s="38">
        <f t="shared" si="3220"/>
        <v>0</v>
      </c>
      <c r="GH335" s="38">
        <f t="shared" si="3220"/>
        <v>0</v>
      </c>
      <c r="GI335" s="38">
        <f t="shared" si="3220"/>
        <v>0</v>
      </c>
      <c r="GJ335" s="38">
        <f t="shared" si="3220"/>
        <v>0</v>
      </c>
      <c r="GK335" s="38">
        <f t="shared" si="3220"/>
        <v>0</v>
      </c>
      <c r="GL335" s="38">
        <f t="shared" si="3220"/>
        <v>0</v>
      </c>
      <c r="GM335" s="38">
        <f t="shared" si="3220"/>
        <v>0</v>
      </c>
      <c r="GN335" s="38">
        <f t="shared" si="3220"/>
        <v>0</v>
      </c>
      <c r="GO335" s="38">
        <f t="shared" si="3220"/>
        <v>0</v>
      </c>
      <c r="GP335" s="38">
        <f t="shared" si="3220"/>
        <v>0</v>
      </c>
      <c r="GQ335" s="38">
        <f t="shared" si="3220"/>
        <v>0</v>
      </c>
      <c r="GR335" s="38">
        <f t="shared" si="3220"/>
        <v>0</v>
      </c>
      <c r="GS335" s="38">
        <f t="shared" si="3220"/>
        <v>0</v>
      </c>
      <c r="GT335" s="38">
        <f t="shared" si="3220"/>
        <v>0</v>
      </c>
      <c r="GU335" s="38">
        <f t="shared" si="3220"/>
        <v>56821804</v>
      </c>
      <c r="GV335" s="38">
        <f t="shared" si="3220"/>
        <v>607000000</v>
      </c>
      <c r="GW335" s="38">
        <f t="shared" si="3220"/>
        <v>463795091</v>
      </c>
      <c r="GX335" s="38">
        <f t="shared" si="3220"/>
        <v>463795091</v>
      </c>
      <c r="GY335" s="724">
        <f t="shared" si="3220"/>
        <v>0</v>
      </c>
      <c r="GZ335" s="38">
        <f t="shared" si="3220"/>
        <v>0</v>
      </c>
      <c r="HA335" s="38">
        <f t="shared" si="3220"/>
        <v>0</v>
      </c>
      <c r="HB335" s="38">
        <f t="shared" si="3220"/>
        <v>0</v>
      </c>
      <c r="HC335" s="38">
        <f t="shared" si="3220"/>
        <v>0</v>
      </c>
      <c r="HD335" s="38">
        <f t="shared" si="3220"/>
        <v>0</v>
      </c>
      <c r="HE335" s="38">
        <f t="shared" si="3220"/>
        <v>217548604</v>
      </c>
      <c r="HF335" s="38">
        <f t="shared" si="3220"/>
        <v>903551754</v>
      </c>
      <c r="HG335" s="38">
        <f t="shared" si="3220"/>
        <v>672120994</v>
      </c>
      <c r="HH335" s="38">
        <f t="shared" si="3220"/>
        <v>672120994</v>
      </c>
      <c r="HI335" s="38">
        <f t="shared" si="3220"/>
        <v>0</v>
      </c>
      <c r="HJ335" s="38">
        <f t="shared" si="3220"/>
        <v>0</v>
      </c>
      <c r="HK335" s="38">
        <f t="shared" si="3220"/>
        <v>0</v>
      </c>
      <c r="HL335" s="38">
        <f t="shared" si="3220"/>
        <v>0</v>
      </c>
      <c r="HM335" s="38">
        <f t="shared" si="3220"/>
        <v>0</v>
      </c>
      <c r="HN335" s="38">
        <f t="shared" si="3220"/>
        <v>0</v>
      </c>
      <c r="HO335" s="38">
        <f t="shared" si="3220"/>
        <v>0</v>
      </c>
      <c r="HP335" s="38">
        <f t="shared" si="3220"/>
        <v>500000000</v>
      </c>
      <c r="HQ335" s="38">
        <f t="shared" si="3220"/>
        <v>0</v>
      </c>
      <c r="HR335" s="38">
        <f t="shared" si="3220"/>
        <v>0</v>
      </c>
      <c r="HS335" s="38">
        <f t="shared" si="3220"/>
        <v>0</v>
      </c>
      <c r="HT335" s="38">
        <f t="shared" si="3220"/>
        <v>0</v>
      </c>
      <c r="HU335" s="38">
        <f t="shared" si="3220"/>
        <v>0</v>
      </c>
      <c r="HV335" s="38">
        <f t="shared" si="3220"/>
        <v>0</v>
      </c>
      <c r="HW335" s="38">
        <f t="shared" si="3220"/>
        <v>0</v>
      </c>
      <c r="HX335" s="38">
        <f t="shared" si="3220"/>
        <v>0</v>
      </c>
      <c r="HY335" s="38">
        <f t="shared" si="3220"/>
        <v>0</v>
      </c>
      <c r="HZ335" s="38">
        <f t="shared" si="3220"/>
        <v>0</v>
      </c>
      <c r="IA335" s="38">
        <f t="shared" si="3220"/>
        <v>0</v>
      </c>
      <c r="IB335" s="38">
        <f t="shared" si="3220"/>
        <v>0</v>
      </c>
      <c r="IC335" s="38">
        <f t="shared" si="3220"/>
        <v>0</v>
      </c>
      <c r="ID335" s="38">
        <f t="shared" si="3220"/>
        <v>0</v>
      </c>
      <c r="IE335" s="38">
        <f t="shared" si="3220"/>
        <v>0</v>
      </c>
      <c r="IF335" s="38">
        <f t="shared" si="3220"/>
        <v>0</v>
      </c>
      <c r="IG335" s="38">
        <f t="shared" si="3220"/>
        <v>0</v>
      </c>
      <c r="IH335" s="38">
        <f t="shared" si="3220"/>
        <v>0</v>
      </c>
      <c r="II335" s="38">
        <f t="shared" si="3220"/>
        <v>0</v>
      </c>
      <c r="IJ335" s="38">
        <f t="shared" si="3220"/>
        <v>0</v>
      </c>
      <c r="IK335" s="38">
        <f t="shared" si="3220"/>
        <v>0</v>
      </c>
      <c r="IL335" s="38">
        <f t="shared" si="3220"/>
        <v>0</v>
      </c>
      <c r="IM335" s="38">
        <f t="shared" si="3220"/>
        <v>0</v>
      </c>
      <c r="IN335" s="38">
        <f t="shared" si="3220"/>
        <v>0</v>
      </c>
      <c r="IO335" s="38">
        <f t="shared" si="3220"/>
        <v>0</v>
      </c>
      <c r="IP335" s="38">
        <f t="shared" si="3220"/>
        <v>0</v>
      </c>
      <c r="IQ335" s="38">
        <f t="shared" si="3220"/>
        <v>0</v>
      </c>
      <c r="IR335" s="38">
        <f t="shared" si="3220"/>
        <v>0</v>
      </c>
      <c r="IS335" s="38">
        <f t="shared" si="3220"/>
        <v>217548604</v>
      </c>
      <c r="IT335" s="38">
        <f t="shared" si="3220"/>
        <v>1403551754</v>
      </c>
      <c r="IU335" s="38">
        <f t="shared" si="3220"/>
        <v>672120994</v>
      </c>
      <c r="IV335" s="38">
        <f t="shared" si="3220"/>
        <v>672120994</v>
      </c>
      <c r="IW335" s="38">
        <f t="shared" si="3220"/>
        <v>0</v>
      </c>
    </row>
    <row r="336" spans="1:257" ht="60.75" customHeight="1" x14ac:dyDescent="0.2">
      <c r="A336" s="346"/>
      <c r="B336" s="346"/>
      <c r="C336" s="264">
        <v>11</v>
      </c>
      <c r="D336" s="287" t="s">
        <v>767</v>
      </c>
      <c r="E336" s="288" t="s">
        <v>477</v>
      </c>
      <c r="F336" s="288" t="s">
        <v>478</v>
      </c>
      <c r="G336" s="800">
        <v>223</v>
      </c>
      <c r="H336" s="848" t="s">
        <v>768</v>
      </c>
      <c r="I336" s="282" t="s">
        <v>769</v>
      </c>
      <c r="J336" s="270" t="s">
        <v>218</v>
      </c>
      <c r="K336" s="479">
        <v>9</v>
      </c>
      <c r="L336" s="322" t="s">
        <v>58</v>
      </c>
      <c r="M336" s="299" t="s">
        <v>53</v>
      </c>
      <c r="N336" s="299">
        <v>1</v>
      </c>
      <c r="O336" s="267">
        <v>1</v>
      </c>
      <c r="P336" s="424">
        <v>1</v>
      </c>
      <c r="Q336" s="299">
        <v>1</v>
      </c>
      <c r="R336" s="275"/>
      <c r="S336" s="426">
        <v>1</v>
      </c>
      <c r="T336" s="299">
        <v>1</v>
      </c>
      <c r="U336" s="299"/>
      <c r="V336" s="426">
        <v>0.85</v>
      </c>
      <c r="W336" s="299">
        <v>1</v>
      </c>
      <c r="X336" s="322"/>
      <c r="Y336" s="756">
        <v>0.93</v>
      </c>
      <c r="Z336" s="427">
        <f>BM336/$BM$335</f>
        <v>0.57692307692307687</v>
      </c>
      <c r="AA336" s="272">
        <v>3</v>
      </c>
      <c r="AB336" s="271" t="s">
        <v>455</v>
      </c>
      <c r="AC336" s="45"/>
      <c r="AD336" s="42"/>
      <c r="AE336" s="41"/>
      <c r="AF336" s="41"/>
      <c r="AG336" s="46">
        <v>30000000</v>
      </c>
      <c r="AH336" s="42">
        <v>39945583</v>
      </c>
      <c r="AI336" s="47">
        <v>39902249</v>
      </c>
      <c r="AJ336" s="47">
        <v>39902249</v>
      </c>
      <c r="AK336" s="45"/>
      <c r="AL336" s="42"/>
      <c r="AM336" s="42"/>
      <c r="AN336" s="42"/>
      <c r="AO336" s="45"/>
      <c r="AP336" s="42"/>
      <c r="AQ336" s="42"/>
      <c r="AR336" s="42"/>
      <c r="AS336" s="45"/>
      <c r="AT336" s="42"/>
      <c r="AU336" s="41"/>
      <c r="AV336" s="41"/>
      <c r="AW336" s="45"/>
      <c r="AX336" s="42"/>
      <c r="AY336" s="42"/>
      <c r="AZ336" s="42"/>
      <c r="BA336" s="45"/>
      <c r="BB336" s="42"/>
      <c r="BC336" s="42"/>
      <c r="BD336" s="42"/>
      <c r="BE336" s="45"/>
      <c r="BF336" s="42"/>
      <c r="BG336" s="41"/>
      <c r="BH336" s="41"/>
      <c r="BI336" s="45"/>
      <c r="BJ336" s="42"/>
      <c r="BK336" s="42"/>
      <c r="BL336" s="42"/>
      <c r="BM336" s="40">
        <f>+AC336+AG336+AK336+AO336+AS336+AW336+BA336+BE336+BI336</f>
        <v>30000000</v>
      </c>
      <c r="BN336" s="41">
        <f t="shared" ref="BN336:BP338" si="3221">AD336+AH336+AL336+AP336+AT336+AX336+BB336+BF336+BJ336</f>
        <v>39945583</v>
      </c>
      <c r="BO336" s="41">
        <f t="shared" si="3221"/>
        <v>39902249</v>
      </c>
      <c r="BP336" s="41">
        <f t="shared" si="3221"/>
        <v>39902249</v>
      </c>
      <c r="BQ336" s="87"/>
      <c r="BR336" s="87"/>
      <c r="BS336" s="87"/>
      <c r="BT336" s="87"/>
      <c r="BU336" s="88">
        <v>30899999.999999996</v>
      </c>
      <c r="BV336" s="653">
        <v>105284954</v>
      </c>
      <c r="BW336" s="654">
        <v>81246664</v>
      </c>
      <c r="BX336" s="654">
        <v>81246664</v>
      </c>
      <c r="BY336" s="654"/>
      <c r="BZ336" s="87"/>
      <c r="CA336" s="87"/>
      <c r="CB336" s="87"/>
      <c r="CC336" s="87"/>
      <c r="CD336" s="87"/>
      <c r="CE336" s="87"/>
      <c r="CF336" s="87">
        <v>500000000</v>
      </c>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2">
        <f t="shared" ref="DE336:DH338" si="3222">BQ336+BU336+BZ336+CE336+CI336+CM336+CQ336+CV336+DA336</f>
        <v>30899999.999999996</v>
      </c>
      <c r="DF336" s="102">
        <f t="shared" si="3222"/>
        <v>605284954</v>
      </c>
      <c r="DG336" s="102">
        <f t="shared" si="3222"/>
        <v>81246664</v>
      </c>
      <c r="DH336" s="102">
        <f t="shared" si="3222"/>
        <v>81246664</v>
      </c>
      <c r="DI336" s="102"/>
      <c r="DJ336" s="88"/>
      <c r="DK336" s="57"/>
      <c r="DL336" s="88"/>
      <c r="DM336" s="88"/>
      <c r="DN336" s="88">
        <v>31826999.999999996</v>
      </c>
      <c r="DO336" s="88">
        <v>102733200</v>
      </c>
      <c r="DP336" s="88">
        <v>87176990</v>
      </c>
      <c r="DQ336" s="88">
        <v>87176990</v>
      </c>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7"/>
      <c r="EU336" s="87"/>
      <c r="EV336" s="87"/>
      <c r="EW336" s="82">
        <f t="shared" ref="EW336:EX338" si="3223">DJ336+DN336+DS336+DX336+EB336+EF336+EJ336+EN336+ES336</f>
        <v>31826999.999999996</v>
      </c>
      <c r="EX336" s="90">
        <f t="shared" si="3223"/>
        <v>102733200</v>
      </c>
      <c r="EY336" s="90">
        <f t="shared" ref="EX336:EZ338" si="3224">DL336+DP336+DU336+DZ336+ED336+EH336+EL336+EP336+EU336</f>
        <v>87176990</v>
      </c>
      <c r="EZ336" s="90">
        <f t="shared" si="3224"/>
        <v>87176990</v>
      </c>
      <c r="FA336" s="173"/>
      <c r="FB336" s="87"/>
      <c r="FC336" s="88"/>
      <c r="FD336" s="88"/>
      <c r="FE336" s="88"/>
      <c r="FF336" s="133"/>
      <c r="FG336" s="87">
        <v>32700000</v>
      </c>
      <c r="FH336" s="87">
        <v>576000000</v>
      </c>
      <c r="FI336" s="87">
        <v>442627091</v>
      </c>
      <c r="FJ336" s="87">
        <v>442627091</v>
      </c>
      <c r="FK336" s="87"/>
      <c r="FL336" s="87"/>
      <c r="FM336" s="87"/>
      <c r="FN336" s="87"/>
      <c r="FO336" s="87"/>
      <c r="FP336" s="87"/>
      <c r="FQ336" s="87"/>
      <c r="FR336" s="87"/>
      <c r="FS336" s="87"/>
      <c r="FT336" s="87"/>
      <c r="FU336" s="87"/>
      <c r="FV336" s="87"/>
      <c r="FW336" s="87"/>
      <c r="FX336" s="87"/>
      <c r="FY336" s="87"/>
      <c r="FZ336" s="87"/>
      <c r="GA336" s="87"/>
      <c r="GB336" s="87"/>
      <c r="GC336" s="87"/>
      <c r="GD336" s="87"/>
      <c r="GE336" s="87"/>
      <c r="GF336" s="87"/>
      <c r="GG336" s="87"/>
      <c r="GH336" s="87"/>
      <c r="GI336" s="87"/>
      <c r="GJ336" s="87"/>
      <c r="GK336" s="87"/>
      <c r="GL336" s="87"/>
      <c r="GM336" s="87"/>
      <c r="GN336" s="87"/>
      <c r="GO336" s="87"/>
      <c r="GP336" s="87"/>
      <c r="GQ336" s="87"/>
      <c r="GR336" s="87"/>
      <c r="GS336" s="87"/>
      <c r="GT336" s="87"/>
      <c r="GU336" s="82">
        <f t="shared" ref="GU336:GY338" si="3225">FB336+FG336+FL336+FQ336+FV336+GA336+GF336+GK336+GP336</f>
        <v>32700000</v>
      </c>
      <c r="GV336" s="82">
        <f t="shared" si="3225"/>
        <v>576000000</v>
      </c>
      <c r="GW336" s="82">
        <f t="shared" si="3225"/>
        <v>442627091</v>
      </c>
      <c r="GX336" s="82">
        <f t="shared" si="3225"/>
        <v>442627091</v>
      </c>
      <c r="GY336" s="792">
        <f t="shared" si="3225"/>
        <v>0</v>
      </c>
      <c r="GZ336" s="792">
        <f t="shared" ref="GZ336:GZ338" si="3226">AC336+BQ336+DJ336+FB336</f>
        <v>0</v>
      </c>
      <c r="HA336" s="792">
        <f t="shared" ref="HA336:HA338" si="3227">AD336+BR336+DK336+FC336</f>
        <v>0</v>
      </c>
      <c r="HB336" s="792">
        <f t="shared" ref="HB336:HB338" si="3228">AE336+BS336+DL336+FD336</f>
        <v>0</v>
      </c>
      <c r="HC336" s="792">
        <f t="shared" ref="HC336:HC338" si="3229">AF336+BT336+DM336+FE336</f>
        <v>0</v>
      </c>
      <c r="HD336" s="792">
        <f t="shared" ref="HD336:HD338" si="3230">FF336</f>
        <v>0</v>
      </c>
      <c r="HE336" s="792">
        <f t="shared" ref="HE336:HE338" si="3231">AG336+BU336+DN336+FG336</f>
        <v>125427000</v>
      </c>
      <c r="HF336" s="792">
        <f t="shared" ref="HF336:HF338" si="3232">AH336+BV336+DO336+FH336</f>
        <v>823963737</v>
      </c>
      <c r="HG336" s="792">
        <f t="shared" ref="HG336:HG338" si="3233">AI336+BW336+DP336+FI336</f>
        <v>650952994</v>
      </c>
      <c r="HH336" s="792">
        <f t="shared" ref="HH336:HH338" si="3234">AJ336+BX336+DQ336+FJ336</f>
        <v>650952994</v>
      </c>
      <c r="HI336" s="792">
        <f t="shared" ref="HI336:HI338" si="3235">BY336+DR336+FK336</f>
        <v>0</v>
      </c>
      <c r="HJ336" s="792">
        <f t="shared" ref="HJ336:HJ338" si="3236">AK336+BZ336+DS336+FL336</f>
        <v>0</v>
      </c>
      <c r="HK336" s="792">
        <f t="shared" ref="HK336:HK338" si="3237">AL336+CA336+DT336+FM336</f>
        <v>0</v>
      </c>
      <c r="HL336" s="792">
        <f t="shared" ref="HL336:HL338" si="3238">AM336+CB336+DU336+FN336</f>
        <v>0</v>
      </c>
      <c r="HM336" s="792">
        <f t="shared" ref="HM336:HM338" si="3239">AN336+CC336+DV336+FO336</f>
        <v>0</v>
      </c>
      <c r="HN336" s="792">
        <f t="shared" ref="HN336:HN338" si="3240">CD336+DW336+FP336</f>
        <v>0</v>
      </c>
      <c r="HO336" s="792">
        <f t="shared" ref="HO336:HO338" si="3241">AO336+CE336+DX336+FQ336</f>
        <v>0</v>
      </c>
      <c r="HP336" s="792">
        <f t="shared" ref="HP336:HP338" si="3242">AP336+CF336+DY336+FR336</f>
        <v>500000000</v>
      </c>
      <c r="HQ336" s="792">
        <f t="shared" ref="HQ336:HQ338" si="3243">AQ336+CG336+DZ336+FS336</f>
        <v>0</v>
      </c>
      <c r="HR336" s="792">
        <f t="shared" ref="HR336:HR338" si="3244">AR336+CH336+EA336+FT336</f>
        <v>0</v>
      </c>
      <c r="HS336" s="792">
        <f t="shared" ref="HS336:HS338" si="3245">FU336</f>
        <v>0</v>
      </c>
      <c r="HT336" s="792">
        <f t="shared" ref="HT336:HT338" si="3246">AS336+CI336+EB336+FV336</f>
        <v>0</v>
      </c>
      <c r="HU336" s="792">
        <f t="shared" ref="HU336:HU338" si="3247">AT336+CJ336+EC336+FW336</f>
        <v>0</v>
      </c>
      <c r="HV336" s="792">
        <f t="shared" ref="HV336:HV338" si="3248">AU336+CK336+ED336+FX336</f>
        <v>0</v>
      </c>
      <c r="HW336" s="792">
        <f t="shared" ref="HW336:HW338" si="3249">AV336+CL336+EE336+FY336</f>
        <v>0</v>
      </c>
      <c r="HX336" s="792">
        <f t="shared" ref="HX336:HX338" si="3250">FZ336</f>
        <v>0</v>
      </c>
      <c r="HY336" s="792">
        <f t="shared" ref="HY336:HY338" si="3251">AW336+CM336+EF336+GA336</f>
        <v>0</v>
      </c>
      <c r="HZ336" s="792">
        <f t="shared" ref="HZ336:HZ338" si="3252">AX336+CN336+EG336+GB336</f>
        <v>0</v>
      </c>
      <c r="IA336" s="792">
        <f t="shared" ref="IA336:IA338" si="3253">AY336+CO336+EH336+GC336</f>
        <v>0</v>
      </c>
      <c r="IB336" s="792">
        <f t="shared" ref="IB336:IB338" si="3254">AZ336+CP336+EI336+GD336</f>
        <v>0</v>
      </c>
      <c r="IC336" s="792">
        <f t="shared" ref="IC336:IC338" si="3255">GE336</f>
        <v>0</v>
      </c>
      <c r="ID336" s="792">
        <f t="shared" ref="ID336:ID338" si="3256">BA336+CQ336+EJ336+GF336</f>
        <v>0</v>
      </c>
      <c r="IE336" s="792">
        <f t="shared" ref="IE336:IE338" si="3257">BB336+CR336+EK336+GG336</f>
        <v>0</v>
      </c>
      <c r="IF336" s="792">
        <f t="shared" ref="IF336:IF338" si="3258">BC336+CS336+EL336+GH336</f>
        <v>0</v>
      </c>
      <c r="IG336" s="792">
        <f t="shared" ref="IG336:IG338" si="3259">BD336+CT336+EM336+GI336</f>
        <v>0</v>
      </c>
      <c r="IH336" s="792">
        <f t="shared" ref="IH336:IH338" si="3260">CU336+GJ336</f>
        <v>0</v>
      </c>
      <c r="II336" s="792">
        <f t="shared" ref="II336:II338" si="3261">BE336+CV336+EN336+GK336</f>
        <v>0</v>
      </c>
      <c r="IJ336" s="792">
        <f t="shared" ref="IJ336:IJ338" si="3262">BF336+CW336+EO336+GL336</f>
        <v>0</v>
      </c>
      <c r="IK336" s="792">
        <f t="shared" ref="IK336:IK338" si="3263">BG336+CX336+EP336+GM336</f>
        <v>0</v>
      </c>
      <c r="IL336" s="792">
        <f t="shared" ref="IL336:IL338" si="3264">BH336+CY336+EQ336+GM336</f>
        <v>0</v>
      </c>
      <c r="IM336" s="792">
        <f t="shared" ref="IM336:IM338" si="3265">CZ336+ER336+GO336</f>
        <v>0</v>
      </c>
      <c r="IN336" s="792">
        <f t="shared" ref="IN336:IN338" si="3266">BI336+DA336+ES336+GP336</f>
        <v>0</v>
      </c>
      <c r="IO336" s="792"/>
      <c r="IP336" s="792"/>
      <c r="IQ336" s="792"/>
      <c r="IR336" s="792"/>
      <c r="IS336" s="792">
        <f t="shared" ref="IS336:IS338" si="3267">GZ336+HE336+HJ336+HO336+HT336+HY336+ID336+II336+IN336</f>
        <v>125427000</v>
      </c>
      <c r="IT336" s="792">
        <f t="shared" ref="IT336:IT338" si="3268">HA336+HF336+HK336+HP336+HU336+HZ336+IE336+IJ336+IO336</f>
        <v>1323963737</v>
      </c>
      <c r="IU336" s="792">
        <f t="shared" ref="IU336:IU338" si="3269">HB336+HG336+HL336+HQ336+HV336+IA336+IF336+IK336+IP336</f>
        <v>650952994</v>
      </c>
      <c r="IV336" s="792">
        <f t="shared" ref="IV336:IV338" si="3270">HC336+HH336+HM336+HR336+HW336+IB336+IG336+IL336+IQ336</f>
        <v>650952994</v>
      </c>
      <c r="IW336" s="793">
        <f t="shared" ref="IW336:IW338" si="3271">HD336+HI336+HN336+HS336+HX336+IC336+IH336+IM336+IR336</f>
        <v>0</v>
      </c>
    </row>
    <row r="337" spans="1:257" ht="50.25" customHeight="1" x14ac:dyDescent="0.2">
      <c r="A337" s="346"/>
      <c r="B337" s="346"/>
      <c r="C337" s="286"/>
      <c r="D337" s="331"/>
      <c r="E337" s="324"/>
      <c r="F337" s="324"/>
      <c r="G337" s="273">
        <v>224</v>
      </c>
      <c r="H337" s="848" t="s">
        <v>770</v>
      </c>
      <c r="I337" s="282" t="s">
        <v>771</v>
      </c>
      <c r="J337" s="270" t="s">
        <v>218</v>
      </c>
      <c r="K337" s="479">
        <v>9</v>
      </c>
      <c r="L337" s="322" t="s">
        <v>58</v>
      </c>
      <c r="M337" s="299">
        <v>0</v>
      </c>
      <c r="N337" s="299">
        <v>1</v>
      </c>
      <c r="O337" s="267">
        <v>1</v>
      </c>
      <c r="P337" s="424">
        <v>0</v>
      </c>
      <c r="Q337" s="299">
        <v>1</v>
      </c>
      <c r="R337" s="275"/>
      <c r="S337" s="426">
        <v>0.8</v>
      </c>
      <c r="T337" s="299">
        <v>1</v>
      </c>
      <c r="U337" s="299"/>
      <c r="V337" s="426">
        <v>0.2</v>
      </c>
      <c r="W337" s="299">
        <v>1</v>
      </c>
      <c r="X337" s="322"/>
      <c r="Y337" s="756">
        <v>0.88</v>
      </c>
      <c r="Z337" s="427">
        <f>BM337/$BM$335</f>
        <v>0.38461538461538464</v>
      </c>
      <c r="AA337" s="272">
        <v>11</v>
      </c>
      <c r="AB337" s="271" t="s">
        <v>229</v>
      </c>
      <c r="AC337" s="45"/>
      <c r="AD337" s="42"/>
      <c r="AE337" s="41"/>
      <c r="AF337" s="41"/>
      <c r="AG337" s="46">
        <v>20000000</v>
      </c>
      <c r="AH337" s="42">
        <v>10054417</v>
      </c>
      <c r="AI337" s="47"/>
      <c r="AJ337" s="47"/>
      <c r="AK337" s="45"/>
      <c r="AL337" s="42"/>
      <c r="AM337" s="42"/>
      <c r="AN337" s="42"/>
      <c r="AO337" s="45"/>
      <c r="AP337" s="42"/>
      <c r="AQ337" s="42"/>
      <c r="AR337" s="42"/>
      <c r="AS337" s="45"/>
      <c r="AT337" s="42"/>
      <c r="AU337" s="41"/>
      <c r="AV337" s="41"/>
      <c r="AW337" s="45"/>
      <c r="AX337" s="42"/>
      <c r="AY337" s="42"/>
      <c r="AZ337" s="42"/>
      <c r="BA337" s="45"/>
      <c r="BB337" s="42"/>
      <c r="BC337" s="42"/>
      <c r="BD337" s="42"/>
      <c r="BE337" s="45"/>
      <c r="BF337" s="42"/>
      <c r="BG337" s="41"/>
      <c r="BH337" s="41"/>
      <c r="BI337" s="45"/>
      <c r="BJ337" s="42"/>
      <c r="BK337" s="42"/>
      <c r="BL337" s="42"/>
      <c r="BM337" s="40">
        <f>+AC337+AG337+AK337+AO337+AS337+AW337+BA337+BE337+BI337</f>
        <v>20000000</v>
      </c>
      <c r="BN337" s="41">
        <f t="shared" si="3221"/>
        <v>10054417</v>
      </c>
      <c r="BO337" s="41">
        <f t="shared" si="3221"/>
        <v>0</v>
      </c>
      <c r="BP337" s="41">
        <f t="shared" si="3221"/>
        <v>0</v>
      </c>
      <c r="BQ337" s="87"/>
      <c r="BR337" s="87"/>
      <c r="BS337" s="87"/>
      <c r="BT337" s="87"/>
      <c r="BU337" s="88">
        <v>20600000</v>
      </c>
      <c r="BV337" s="87">
        <v>20600000</v>
      </c>
      <c r="BW337" s="87">
        <v>0</v>
      </c>
      <c r="BX337" s="87">
        <v>0</v>
      </c>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2">
        <f t="shared" si="3222"/>
        <v>20600000</v>
      </c>
      <c r="DF337" s="102">
        <f t="shared" si="3222"/>
        <v>20600000</v>
      </c>
      <c r="DG337" s="102">
        <f t="shared" si="3222"/>
        <v>0</v>
      </c>
      <c r="DH337" s="102">
        <f t="shared" si="3222"/>
        <v>0</v>
      </c>
      <c r="DI337" s="102"/>
      <c r="DJ337" s="88"/>
      <c r="DK337" s="57"/>
      <c r="DL337" s="88"/>
      <c r="DM337" s="88"/>
      <c r="DN337" s="88">
        <v>21218000</v>
      </c>
      <c r="DO337" s="57">
        <v>10600000</v>
      </c>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7"/>
      <c r="EU337" s="87"/>
      <c r="EV337" s="87"/>
      <c r="EW337" s="82">
        <f t="shared" si="3223"/>
        <v>21218000</v>
      </c>
      <c r="EX337" s="90">
        <f t="shared" si="3224"/>
        <v>10600000</v>
      </c>
      <c r="EY337" s="90">
        <f t="shared" si="3224"/>
        <v>0</v>
      </c>
      <c r="EZ337" s="90">
        <f t="shared" si="3224"/>
        <v>0</v>
      </c>
      <c r="FA337" s="173"/>
      <c r="FB337" s="87"/>
      <c r="FC337" s="88"/>
      <c r="FD337" s="88"/>
      <c r="FE337" s="88"/>
      <c r="FF337" s="133"/>
      <c r="FG337" s="87">
        <v>21850000</v>
      </c>
      <c r="FH337" s="87">
        <v>21000000</v>
      </c>
      <c r="FI337" s="87">
        <v>11172000</v>
      </c>
      <c r="FJ337" s="87">
        <v>11172000</v>
      </c>
      <c r="FK337" s="87"/>
      <c r="FL337" s="87"/>
      <c r="FM337" s="87"/>
      <c r="FN337" s="87"/>
      <c r="FO337" s="87"/>
      <c r="FP337" s="87"/>
      <c r="FQ337" s="87"/>
      <c r="FR337" s="87"/>
      <c r="FS337" s="87"/>
      <c r="FT337" s="87"/>
      <c r="FU337" s="87"/>
      <c r="FV337" s="87"/>
      <c r="FW337" s="87"/>
      <c r="FX337" s="87"/>
      <c r="FY337" s="87"/>
      <c r="FZ337" s="87"/>
      <c r="GA337" s="87"/>
      <c r="GB337" s="87"/>
      <c r="GC337" s="87"/>
      <c r="GD337" s="87"/>
      <c r="GE337" s="87"/>
      <c r="GF337" s="87"/>
      <c r="GG337" s="87"/>
      <c r="GH337" s="87"/>
      <c r="GI337" s="87"/>
      <c r="GJ337" s="87"/>
      <c r="GK337" s="87"/>
      <c r="GL337" s="87"/>
      <c r="GM337" s="87"/>
      <c r="GN337" s="87"/>
      <c r="GO337" s="87"/>
      <c r="GP337" s="87"/>
      <c r="GQ337" s="87"/>
      <c r="GR337" s="87"/>
      <c r="GS337" s="87"/>
      <c r="GT337" s="87"/>
      <c r="GU337" s="82">
        <f t="shared" si="3225"/>
        <v>21850000</v>
      </c>
      <c r="GV337" s="82">
        <f t="shared" si="3225"/>
        <v>21000000</v>
      </c>
      <c r="GW337" s="82">
        <f t="shared" si="3225"/>
        <v>11172000</v>
      </c>
      <c r="GX337" s="82">
        <f t="shared" si="3225"/>
        <v>11172000</v>
      </c>
      <c r="GY337" s="792">
        <f t="shared" si="3225"/>
        <v>0</v>
      </c>
      <c r="GZ337" s="792">
        <f t="shared" si="3226"/>
        <v>0</v>
      </c>
      <c r="HA337" s="792">
        <f t="shared" si="3227"/>
        <v>0</v>
      </c>
      <c r="HB337" s="792">
        <f t="shared" si="3228"/>
        <v>0</v>
      </c>
      <c r="HC337" s="792">
        <f t="shared" si="3229"/>
        <v>0</v>
      </c>
      <c r="HD337" s="792">
        <f t="shared" si="3230"/>
        <v>0</v>
      </c>
      <c r="HE337" s="792">
        <f t="shared" si="3231"/>
        <v>83668000</v>
      </c>
      <c r="HF337" s="792">
        <f t="shared" si="3232"/>
        <v>62254417</v>
      </c>
      <c r="HG337" s="792">
        <f t="shared" si="3233"/>
        <v>11172000</v>
      </c>
      <c r="HH337" s="792">
        <f t="shared" si="3234"/>
        <v>11172000</v>
      </c>
      <c r="HI337" s="792">
        <f t="shared" si="3235"/>
        <v>0</v>
      </c>
      <c r="HJ337" s="792">
        <f t="shared" si="3236"/>
        <v>0</v>
      </c>
      <c r="HK337" s="792">
        <f t="shared" si="3237"/>
        <v>0</v>
      </c>
      <c r="HL337" s="792">
        <f t="shared" si="3238"/>
        <v>0</v>
      </c>
      <c r="HM337" s="792">
        <f t="shared" si="3239"/>
        <v>0</v>
      </c>
      <c r="HN337" s="792">
        <f t="shared" si="3240"/>
        <v>0</v>
      </c>
      <c r="HO337" s="792">
        <f t="shared" si="3241"/>
        <v>0</v>
      </c>
      <c r="HP337" s="792">
        <f t="shared" si="3242"/>
        <v>0</v>
      </c>
      <c r="HQ337" s="792">
        <f t="shared" si="3243"/>
        <v>0</v>
      </c>
      <c r="HR337" s="792">
        <f t="shared" si="3244"/>
        <v>0</v>
      </c>
      <c r="HS337" s="792">
        <f t="shared" si="3245"/>
        <v>0</v>
      </c>
      <c r="HT337" s="792">
        <f t="shared" si="3246"/>
        <v>0</v>
      </c>
      <c r="HU337" s="792">
        <f t="shared" si="3247"/>
        <v>0</v>
      </c>
      <c r="HV337" s="792">
        <f t="shared" si="3248"/>
        <v>0</v>
      </c>
      <c r="HW337" s="792">
        <f t="shared" si="3249"/>
        <v>0</v>
      </c>
      <c r="HX337" s="792">
        <f t="shared" si="3250"/>
        <v>0</v>
      </c>
      <c r="HY337" s="792">
        <f t="shared" si="3251"/>
        <v>0</v>
      </c>
      <c r="HZ337" s="792">
        <f t="shared" si="3252"/>
        <v>0</v>
      </c>
      <c r="IA337" s="792">
        <f t="shared" si="3253"/>
        <v>0</v>
      </c>
      <c r="IB337" s="792">
        <f t="shared" si="3254"/>
        <v>0</v>
      </c>
      <c r="IC337" s="792">
        <f t="shared" si="3255"/>
        <v>0</v>
      </c>
      <c r="ID337" s="792">
        <f t="shared" si="3256"/>
        <v>0</v>
      </c>
      <c r="IE337" s="792">
        <f t="shared" si="3257"/>
        <v>0</v>
      </c>
      <c r="IF337" s="792">
        <f t="shared" si="3258"/>
        <v>0</v>
      </c>
      <c r="IG337" s="792">
        <f t="shared" si="3259"/>
        <v>0</v>
      </c>
      <c r="IH337" s="792">
        <f t="shared" si="3260"/>
        <v>0</v>
      </c>
      <c r="II337" s="792">
        <f t="shared" si="3261"/>
        <v>0</v>
      </c>
      <c r="IJ337" s="792">
        <f t="shared" si="3262"/>
        <v>0</v>
      </c>
      <c r="IK337" s="792">
        <f t="shared" si="3263"/>
        <v>0</v>
      </c>
      <c r="IL337" s="792">
        <f t="shared" si="3264"/>
        <v>0</v>
      </c>
      <c r="IM337" s="792">
        <f t="shared" si="3265"/>
        <v>0</v>
      </c>
      <c r="IN337" s="792">
        <f t="shared" si="3266"/>
        <v>0</v>
      </c>
      <c r="IO337" s="792"/>
      <c r="IP337" s="792"/>
      <c r="IQ337" s="792"/>
      <c r="IR337" s="792"/>
      <c r="IS337" s="792">
        <f t="shared" si="3267"/>
        <v>83668000</v>
      </c>
      <c r="IT337" s="792">
        <f t="shared" si="3268"/>
        <v>62254417</v>
      </c>
      <c r="IU337" s="792">
        <f t="shared" si="3269"/>
        <v>11172000</v>
      </c>
      <c r="IV337" s="792">
        <f t="shared" si="3270"/>
        <v>11172000</v>
      </c>
      <c r="IW337" s="793">
        <f t="shared" si="3271"/>
        <v>0</v>
      </c>
    </row>
    <row r="338" spans="1:257" ht="50.25" customHeight="1" x14ac:dyDescent="0.2">
      <c r="A338" s="346"/>
      <c r="B338" s="401"/>
      <c r="C338" s="284"/>
      <c r="D338" s="293"/>
      <c r="E338" s="295"/>
      <c r="F338" s="295"/>
      <c r="G338" s="273">
        <v>225</v>
      </c>
      <c r="H338" s="848" t="s">
        <v>772</v>
      </c>
      <c r="I338" s="282" t="s">
        <v>773</v>
      </c>
      <c r="J338" s="270" t="s">
        <v>218</v>
      </c>
      <c r="K338" s="479">
        <v>9</v>
      </c>
      <c r="L338" s="322" t="s">
        <v>58</v>
      </c>
      <c r="M338" s="299">
        <v>0</v>
      </c>
      <c r="N338" s="299">
        <v>1</v>
      </c>
      <c r="O338" s="267">
        <v>1</v>
      </c>
      <c r="P338" s="424">
        <v>0</v>
      </c>
      <c r="Q338" s="299">
        <v>1</v>
      </c>
      <c r="R338" s="275"/>
      <c r="S338" s="426">
        <v>0</v>
      </c>
      <c r="T338" s="299">
        <v>1</v>
      </c>
      <c r="U338" s="299"/>
      <c r="V338" s="426">
        <v>0</v>
      </c>
      <c r="W338" s="299">
        <v>1</v>
      </c>
      <c r="X338" s="322"/>
      <c r="Y338" s="756">
        <v>1</v>
      </c>
      <c r="Z338" s="427">
        <f>BM338/$BM$335</f>
        <v>3.8461538461538464E-2</v>
      </c>
      <c r="AA338" s="272">
        <v>11</v>
      </c>
      <c r="AB338" s="271" t="s">
        <v>229</v>
      </c>
      <c r="AC338" s="45"/>
      <c r="AD338" s="42"/>
      <c r="AE338" s="41"/>
      <c r="AF338" s="41"/>
      <c r="AG338" s="46">
        <v>2000000</v>
      </c>
      <c r="AH338" s="42">
        <v>2000000</v>
      </c>
      <c r="AI338" s="47"/>
      <c r="AJ338" s="47"/>
      <c r="AK338" s="45"/>
      <c r="AL338" s="42"/>
      <c r="AM338" s="42"/>
      <c r="AN338" s="42"/>
      <c r="AO338" s="45"/>
      <c r="AP338" s="42"/>
      <c r="AQ338" s="42"/>
      <c r="AR338" s="42"/>
      <c r="AS338" s="45"/>
      <c r="AT338" s="42"/>
      <c r="AU338" s="41"/>
      <c r="AV338" s="41"/>
      <c r="AW338" s="45"/>
      <c r="AX338" s="42"/>
      <c r="AY338" s="42"/>
      <c r="AZ338" s="42"/>
      <c r="BA338" s="45"/>
      <c r="BB338" s="42"/>
      <c r="BC338" s="42"/>
      <c r="BD338" s="42"/>
      <c r="BE338" s="45"/>
      <c r="BF338" s="42"/>
      <c r="BG338" s="41"/>
      <c r="BH338" s="41"/>
      <c r="BI338" s="45"/>
      <c r="BJ338" s="42"/>
      <c r="BK338" s="42"/>
      <c r="BL338" s="42"/>
      <c r="BM338" s="40">
        <f>+AC338+AG338+AK338+AO338+AS338+AW338+BA338+BE338+BI338</f>
        <v>2000000</v>
      </c>
      <c r="BN338" s="41">
        <f t="shared" si="3221"/>
        <v>2000000</v>
      </c>
      <c r="BO338" s="41">
        <f t="shared" si="3221"/>
        <v>0</v>
      </c>
      <c r="BP338" s="41">
        <f t="shared" si="3221"/>
        <v>0</v>
      </c>
      <c r="BQ338" s="87"/>
      <c r="BR338" s="87"/>
      <c r="BS338" s="87"/>
      <c r="BT338" s="87"/>
      <c r="BU338" s="88">
        <v>2060000</v>
      </c>
      <c r="BV338" s="87">
        <v>3666800</v>
      </c>
      <c r="BW338" s="87">
        <v>0</v>
      </c>
      <c r="BX338" s="87">
        <v>0</v>
      </c>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2">
        <f t="shared" si="3222"/>
        <v>2060000</v>
      </c>
      <c r="DF338" s="102">
        <f t="shared" si="3222"/>
        <v>3666800</v>
      </c>
      <c r="DG338" s="102">
        <f t="shared" si="3222"/>
        <v>0</v>
      </c>
      <c r="DH338" s="102">
        <f t="shared" si="3222"/>
        <v>0</v>
      </c>
      <c r="DI338" s="102"/>
      <c r="DJ338" s="88"/>
      <c r="DK338" s="57"/>
      <c r="DL338" s="88"/>
      <c r="DM338" s="88"/>
      <c r="DN338" s="88">
        <v>2121800</v>
      </c>
      <c r="DO338" s="88">
        <v>1666800</v>
      </c>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7"/>
      <c r="EU338" s="87"/>
      <c r="EV338" s="87"/>
      <c r="EW338" s="82">
        <f t="shared" si="3223"/>
        <v>2121800</v>
      </c>
      <c r="EX338" s="90">
        <f t="shared" si="3224"/>
        <v>1666800</v>
      </c>
      <c r="EY338" s="90">
        <f t="shared" si="3224"/>
        <v>0</v>
      </c>
      <c r="EZ338" s="90">
        <f t="shared" si="3224"/>
        <v>0</v>
      </c>
      <c r="FA338" s="173"/>
      <c r="FB338" s="87"/>
      <c r="FC338" s="88"/>
      <c r="FD338" s="88"/>
      <c r="FE338" s="88"/>
      <c r="FF338" s="133"/>
      <c r="FG338" s="87">
        <v>2271804</v>
      </c>
      <c r="FH338" s="87">
        <v>10000000</v>
      </c>
      <c r="FI338" s="87">
        <v>9996000</v>
      </c>
      <c r="FJ338" s="87">
        <v>9996000</v>
      </c>
      <c r="FK338" s="87"/>
      <c r="FL338" s="87"/>
      <c r="FM338" s="87"/>
      <c r="FN338" s="87"/>
      <c r="FO338" s="87"/>
      <c r="FP338" s="87"/>
      <c r="FQ338" s="87"/>
      <c r="FR338" s="87"/>
      <c r="FS338" s="87"/>
      <c r="FT338" s="87"/>
      <c r="FU338" s="87"/>
      <c r="FV338" s="87"/>
      <c r="FW338" s="87"/>
      <c r="FX338" s="87"/>
      <c r="FY338" s="87"/>
      <c r="FZ338" s="87"/>
      <c r="GA338" s="87"/>
      <c r="GB338" s="87"/>
      <c r="GC338" s="87"/>
      <c r="GD338" s="87"/>
      <c r="GE338" s="87"/>
      <c r="GF338" s="87"/>
      <c r="GG338" s="87"/>
      <c r="GH338" s="87"/>
      <c r="GI338" s="87"/>
      <c r="GJ338" s="87"/>
      <c r="GK338" s="87"/>
      <c r="GL338" s="87"/>
      <c r="GM338" s="87"/>
      <c r="GN338" s="87"/>
      <c r="GO338" s="87"/>
      <c r="GP338" s="87"/>
      <c r="GQ338" s="87"/>
      <c r="GR338" s="87"/>
      <c r="GS338" s="87"/>
      <c r="GT338" s="87"/>
      <c r="GU338" s="82">
        <f t="shared" si="3225"/>
        <v>2271804</v>
      </c>
      <c r="GV338" s="82">
        <f t="shared" si="3225"/>
        <v>10000000</v>
      </c>
      <c r="GW338" s="82">
        <f t="shared" si="3225"/>
        <v>9996000</v>
      </c>
      <c r="GX338" s="82">
        <f t="shared" si="3225"/>
        <v>9996000</v>
      </c>
      <c r="GY338" s="792">
        <f t="shared" si="3225"/>
        <v>0</v>
      </c>
      <c r="GZ338" s="792">
        <f t="shared" si="3226"/>
        <v>0</v>
      </c>
      <c r="HA338" s="792">
        <f t="shared" si="3227"/>
        <v>0</v>
      </c>
      <c r="HB338" s="792">
        <f t="shared" si="3228"/>
        <v>0</v>
      </c>
      <c r="HC338" s="792">
        <f t="shared" si="3229"/>
        <v>0</v>
      </c>
      <c r="HD338" s="792">
        <f t="shared" si="3230"/>
        <v>0</v>
      </c>
      <c r="HE338" s="792">
        <f t="shared" si="3231"/>
        <v>8453604</v>
      </c>
      <c r="HF338" s="792">
        <f t="shared" si="3232"/>
        <v>17333600</v>
      </c>
      <c r="HG338" s="792">
        <f t="shared" si="3233"/>
        <v>9996000</v>
      </c>
      <c r="HH338" s="792">
        <f t="shared" si="3234"/>
        <v>9996000</v>
      </c>
      <c r="HI338" s="792">
        <f t="shared" si="3235"/>
        <v>0</v>
      </c>
      <c r="HJ338" s="792">
        <f t="shared" si="3236"/>
        <v>0</v>
      </c>
      <c r="HK338" s="792">
        <f t="shared" si="3237"/>
        <v>0</v>
      </c>
      <c r="HL338" s="792">
        <f t="shared" si="3238"/>
        <v>0</v>
      </c>
      <c r="HM338" s="792">
        <f t="shared" si="3239"/>
        <v>0</v>
      </c>
      <c r="HN338" s="792">
        <f t="shared" si="3240"/>
        <v>0</v>
      </c>
      <c r="HO338" s="792">
        <f t="shared" si="3241"/>
        <v>0</v>
      </c>
      <c r="HP338" s="792">
        <f t="shared" si="3242"/>
        <v>0</v>
      </c>
      <c r="HQ338" s="792">
        <f t="shared" si="3243"/>
        <v>0</v>
      </c>
      <c r="HR338" s="792">
        <f t="shared" si="3244"/>
        <v>0</v>
      </c>
      <c r="HS338" s="792">
        <f t="shared" si="3245"/>
        <v>0</v>
      </c>
      <c r="HT338" s="792">
        <f t="shared" si="3246"/>
        <v>0</v>
      </c>
      <c r="HU338" s="792">
        <f t="shared" si="3247"/>
        <v>0</v>
      </c>
      <c r="HV338" s="792">
        <f t="shared" si="3248"/>
        <v>0</v>
      </c>
      <c r="HW338" s="792">
        <f t="shared" si="3249"/>
        <v>0</v>
      </c>
      <c r="HX338" s="792">
        <f t="shared" si="3250"/>
        <v>0</v>
      </c>
      <c r="HY338" s="792">
        <f t="shared" si="3251"/>
        <v>0</v>
      </c>
      <c r="HZ338" s="792">
        <f t="shared" si="3252"/>
        <v>0</v>
      </c>
      <c r="IA338" s="792">
        <f t="shared" si="3253"/>
        <v>0</v>
      </c>
      <c r="IB338" s="792">
        <f t="shared" si="3254"/>
        <v>0</v>
      </c>
      <c r="IC338" s="792">
        <f t="shared" si="3255"/>
        <v>0</v>
      </c>
      <c r="ID338" s="792">
        <f t="shared" si="3256"/>
        <v>0</v>
      </c>
      <c r="IE338" s="792">
        <f t="shared" si="3257"/>
        <v>0</v>
      </c>
      <c r="IF338" s="792">
        <f t="shared" si="3258"/>
        <v>0</v>
      </c>
      <c r="IG338" s="792">
        <f t="shared" si="3259"/>
        <v>0</v>
      </c>
      <c r="IH338" s="792">
        <f t="shared" si="3260"/>
        <v>0</v>
      </c>
      <c r="II338" s="792">
        <f t="shared" si="3261"/>
        <v>0</v>
      </c>
      <c r="IJ338" s="792">
        <f t="shared" si="3262"/>
        <v>0</v>
      </c>
      <c r="IK338" s="792">
        <f t="shared" si="3263"/>
        <v>0</v>
      </c>
      <c r="IL338" s="792">
        <f t="shared" si="3264"/>
        <v>0</v>
      </c>
      <c r="IM338" s="792">
        <f t="shared" si="3265"/>
        <v>0</v>
      </c>
      <c r="IN338" s="792">
        <f t="shared" si="3266"/>
        <v>0</v>
      </c>
      <c r="IO338" s="792"/>
      <c r="IP338" s="792"/>
      <c r="IQ338" s="792"/>
      <c r="IR338" s="792"/>
      <c r="IS338" s="792">
        <f t="shared" si="3267"/>
        <v>8453604</v>
      </c>
      <c r="IT338" s="792">
        <f t="shared" si="3268"/>
        <v>17333600</v>
      </c>
      <c r="IU338" s="792">
        <f t="shared" si="3269"/>
        <v>9996000</v>
      </c>
      <c r="IV338" s="792">
        <f t="shared" si="3270"/>
        <v>9996000</v>
      </c>
      <c r="IW338" s="793">
        <f t="shared" si="3271"/>
        <v>0</v>
      </c>
    </row>
    <row r="339" spans="1:257" ht="24.75" customHeight="1" x14ac:dyDescent="0.2">
      <c r="A339" s="346"/>
      <c r="B339" s="239">
        <v>24</v>
      </c>
      <c r="C339" s="344" t="s">
        <v>774</v>
      </c>
      <c r="D339" s="244"/>
      <c r="E339" s="241"/>
      <c r="F339" s="242"/>
      <c r="G339" s="243"/>
      <c r="H339" s="243"/>
      <c r="I339" s="243"/>
      <c r="J339" s="243"/>
      <c r="K339" s="243"/>
      <c r="L339" s="243"/>
      <c r="M339" s="243"/>
      <c r="N339" s="243"/>
      <c r="O339" s="243"/>
      <c r="P339" s="243"/>
      <c r="Q339" s="243"/>
      <c r="R339" s="243"/>
      <c r="S339" s="243"/>
      <c r="T339" s="243"/>
      <c r="U339" s="243"/>
      <c r="V339" s="243"/>
      <c r="W339" s="243"/>
      <c r="X339" s="243"/>
      <c r="Y339" s="246"/>
      <c r="Z339" s="243"/>
      <c r="AA339" s="243"/>
      <c r="AB339" s="243"/>
      <c r="AC339" s="193">
        <f t="shared" ref="AC339:CN339" si="3272">AC340+AC346+AC350</f>
        <v>0</v>
      </c>
      <c r="AD339" s="193">
        <f t="shared" si="3272"/>
        <v>0</v>
      </c>
      <c r="AE339" s="193">
        <f t="shared" si="3272"/>
        <v>0</v>
      </c>
      <c r="AF339" s="193">
        <f t="shared" si="3272"/>
        <v>0</v>
      </c>
      <c r="AG339" s="193">
        <f t="shared" si="3272"/>
        <v>0</v>
      </c>
      <c r="AH339" s="193">
        <f t="shared" si="3272"/>
        <v>0</v>
      </c>
      <c r="AI339" s="193">
        <f t="shared" si="3272"/>
        <v>0</v>
      </c>
      <c r="AJ339" s="193">
        <f t="shared" si="3272"/>
        <v>0</v>
      </c>
      <c r="AK339" s="193">
        <f t="shared" si="3272"/>
        <v>537000000</v>
      </c>
      <c r="AL339" s="193">
        <f t="shared" si="3272"/>
        <v>537000000</v>
      </c>
      <c r="AM339" s="193">
        <f t="shared" si="3272"/>
        <v>294234708</v>
      </c>
      <c r="AN339" s="193">
        <f t="shared" si="3272"/>
        <v>278693908</v>
      </c>
      <c r="AO339" s="193">
        <f t="shared" si="3272"/>
        <v>0</v>
      </c>
      <c r="AP339" s="193">
        <f t="shared" si="3272"/>
        <v>0</v>
      </c>
      <c r="AQ339" s="193">
        <f t="shared" si="3272"/>
        <v>0</v>
      </c>
      <c r="AR339" s="193">
        <f t="shared" si="3272"/>
        <v>0</v>
      </c>
      <c r="AS339" s="193">
        <f t="shared" si="3272"/>
        <v>0</v>
      </c>
      <c r="AT339" s="193">
        <f t="shared" si="3272"/>
        <v>0</v>
      </c>
      <c r="AU339" s="193">
        <f t="shared" si="3272"/>
        <v>0</v>
      </c>
      <c r="AV339" s="193">
        <f t="shared" si="3272"/>
        <v>0</v>
      </c>
      <c r="AW339" s="193">
        <f t="shared" si="3272"/>
        <v>0</v>
      </c>
      <c r="AX339" s="193">
        <f t="shared" si="3272"/>
        <v>0</v>
      </c>
      <c r="AY339" s="193">
        <f t="shared" si="3272"/>
        <v>0</v>
      </c>
      <c r="AZ339" s="193">
        <f t="shared" si="3272"/>
        <v>0</v>
      </c>
      <c r="BA339" s="193">
        <f t="shared" si="3272"/>
        <v>0</v>
      </c>
      <c r="BB339" s="193">
        <f t="shared" si="3272"/>
        <v>0</v>
      </c>
      <c r="BC339" s="193">
        <f t="shared" si="3272"/>
        <v>0</v>
      </c>
      <c r="BD339" s="193">
        <f t="shared" si="3272"/>
        <v>0</v>
      </c>
      <c r="BE339" s="193">
        <f t="shared" si="3272"/>
        <v>0</v>
      </c>
      <c r="BF339" s="193">
        <f t="shared" si="3272"/>
        <v>0</v>
      </c>
      <c r="BG339" s="193">
        <f t="shared" si="3272"/>
        <v>0</v>
      </c>
      <c r="BH339" s="193">
        <f t="shared" si="3272"/>
        <v>0</v>
      </c>
      <c r="BI339" s="193">
        <f t="shared" si="3272"/>
        <v>0</v>
      </c>
      <c r="BJ339" s="193">
        <f t="shared" si="3272"/>
        <v>0</v>
      </c>
      <c r="BK339" s="193">
        <f t="shared" si="3272"/>
        <v>0</v>
      </c>
      <c r="BL339" s="193">
        <f t="shared" si="3272"/>
        <v>0</v>
      </c>
      <c r="BM339" s="193">
        <f t="shared" si="3272"/>
        <v>537000000</v>
      </c>
      <c r="BN339" s="193">
        <f t="shared" si="3272"/>
        <v>537000000</v>
      </c>
      <c r="BO339" s="193">
        <f t="shared" si="3272"/>
        <v>294234708</v>
      </c>
      <c r="BP339" s="193">
        <f t="shared" si="3272"/>
        <v>278693908</v>
      </c>
      <c r="BQ339" s="193">
        <f t="shared" si="3272"/>
        <v>0</v>
      </c>
      <c r="BR339" s="193">
        <f t="shared" si="3272"/>
        <v>0</v>
      </c>
      <c r="BS339" s="193">
        <f t="shared" si="3272"/>
        <v>0</v>
      </c>
      <c r="BT339" s="193">
        <f t="shared" si="3272"/>
        <v>0</v>
      </c>
      <c r="BU339" s="193">
        <f t="shared" si="3272"/>
        <v>0</v>
      </c>
      <c r="BV339" s="193">
        <f t="shared" si="3272"/>
        <v>187000000</v>
      </c>
      <c r="BW339" s="193">
        <f t="shared" si="3272"/>
        <v>132793333</v>
      </c>
      <c r="BX339" s="193">
        <f t="shared" si="3272"/>
        <v>132793333</v>
      </c>
      <c r="BY339" s="193">
        <f t="shared" si="3272"/>
        <v>0</v>
      </c>
      <c r="BZ339" s="193">
        <f t="shared" si="3272"/>
        <v>464349775.75</v>
      </c>
      <c r="CA339" s="193">
        <f t="shared" si="3272"/>
        <v>514349776</v>
      </c>
      <c r="CB339" s="193">
        <f t="shared" si="3272"/>
        <v>318908871</v>
      </c>
      <c r="CC339" s="193">
        <f t="shared" si="3272"/>
        <v>316070595</v>
      </c>
      <c r="CD339" s="193">
        <f t="shared" si="3272"/>
        <v>0</v>
      </c>
      <c r="CE339" s="193">
        <f t="shared" si="3272"/>
        <v>0</v>
      </c>
      <c r="CF339" s="193">
        <f t="shared" si="3272"/>
        <v>0</v>
      </c>
      <c r="CG339" s="193">
        <f t="shared" si="3272"/>
        <v>0</v>
      </c>
      <c r="CH339" s="193">
        <f t="shared" si="3272"/>
        <v>0</v>
      </c>
      <c r="CI339" s="193">
        <f t="shared" si="3272"/>
        <v>0</v>
      </c>
      <c r="CJ339" s="193">
        <f t="shared" si="3272"/>
        <v>0</v>
      </c>
      <c r="CK339" s="193">
        <f t="shared" si="3272"/>
        <v>0</v>
      </c>
      <c r="CL339" s="193">
        <f t="shared" si="3272"/>
        <v>0</v>
      </c>
      <c r="CM339" s="193">
        <f t="shared" si="3272"/>
        <v>0</v>
      </c>
      <c r="CN339" s="193">
        <f t="shared" si="3272"/>
        <v>0</v>
      </c>
      <c r="CO339" s="193">
        <f t="shared" ref="CO339:EV339" si="3273">CO340+CO346+CO350</f>
        <v>0</v>
      </c>
      <c r="CP339" s="193">
        <f t="shared" si="3273"/>
        <v>0</v>
      </c>
      <c r="CQ339" s="193">
        <f t="shared" si="3273"/>
        <v>0</v>
      </c>
      <c r="CR339" s="193">
        <f t="shared" si="3273"/>
        <v>0</v>
      </c>
      <c r="CS339" s="193">
        <f t="shared" si="3273"/>
        <v>0</v>
      </c>
      <c r="CT339" s="193">
        <f t="shared" si="3273"/>
        <v>0</v>
      </c>
      <c r="CU339" s="193">
        <f t="shared" si="3273"/>
        <v>0</v>
      </c>
      <c r="CV339" s="193">
        <f t="shared" si="3273"/>
        <v>0</v>
      </c>
      <c r="CW339" s="193">
        <f t="shared" si="3273"/>
        <v>0</v>
      </c>
      <c r="CX339" s="193">
        <f t="shared" si="3273"/>
        <v>0</v>
      </c>
      <c r="CY339" s="193">
        <f t="shared" si="3273"/>
        <v>0</v>
      </c>
      <c r="CZ339" s="193">
        <f t="shared" si="3273"/>
        <v>0</v>
      </c>
      <c r="DA339" s="193">
        <f t="shared" si="3273"/>
        <v>0</v>
      </c>
      <c r="DB339" s="193">
        <f t="shared" si="3273"/>
        <v>0</v>
      </c>
      <c r="DC339" s="193">
        <f t="shared" si="3273"/>
        <v>0</v>
      </c>
      <c r="DD339" s="193">
        <f t="shared" si="3273"/>
        <v>0</v>
      </c>
      <c r="DE339" s="193">
        <f t="shared" si="3273"/>
        <v>464349775.75</v>
      </c>
      <c r="DF339" s="193">
        <f t="shared" si="3273"/>
        <v>701349776</v>
      </c>
      <c r="DG339" s="193">
        <f t="shared" si="3273"/>
        <v>451702204</v>
      </c>
      <c r="DH339" s="193">
        <f t="shared" si="3273"/>
        <v>448863928</v>
      </c>
      <c r="DI339" s="193">
        <f t="shared" si="3273"/>
        <v>0</v>
      </c>
      <c r="DJ339" s="193">
        <f t="shared" si="3273"/>
        <v>0</v>
      </c>
      <c r="DK339" s="193">
        <f t="shared" si="3273"/>
        <v>0</v>
      </c>
      <c r="DL339" s="193">
        <f t="shared" si="3273"/>
        <v>0</v>
      </c>
      <c r="DM339" s="193">
        <f t="shared" si="3273"/>
        <v>0</v>
      </c>
      <c r="DN339" s="193">
        <f t="shared" si="3273"/>
        <v>0</v>
      </c>
      <c r="DO339" s="193">
        <f t="shared" si="3273"/>
        <v>160000000</v>
      </c>
      <c r="DP339" s="193">
        <f t="shared" si="3273"/>
        <v>91958996</v>
      </c>
      <c r="DQ339" s="193">
        <f t="shared" si="3273"/>
        <v>91403396</v>
      </c>
      <c r="DR339" s="193">
        <f t="shared" si="3273"/>
        <v>0</v>
      </c>
      <c r="DS339" s="193">
        <f t="shared" si="3273"/>
        <v>478280269.023</v>
      </c>
      <c r="DT339" s="193">
        <f t="shared" si="3273"/>
        <v>454000000</v>
      </c>
      <c r="DU339" s="193">
        <f t="shared" si="3273"/>
        <v>268562673</v>
      </c>
      <c r="DV339" s="193">
        <f t="shared" si="3273"/>
        <v>264287673</v>
      </c>
      <c r="DW339" s="193">
        <f t="shared" si="3273"/>
        <v>0</v>
      </c>
      <c r="DX339" s="193">
        <f t="shared" si="3273"/>
        <v>0</v>
      </c>
      <c r="DY339" s="193">
        <f t="shared" si="3273"/>
        <v>0</v>
      </c>
      <c r="DZ339" s="193">
        <f t="shared" si="3273"/>
        <v>0</v>
      </c>
      <c r="EA339" s="193">
        <f t="shared" si="3273"/>
        <v>0</v>
      </c>
      <c r="EB339" s="193">
        <f t="shared" si="3273"/>
        <v>0</v>
      </c>
      <c r="EC339" s="193">
        <f t="shared" si="3273"/>
        <v>0</v>
      </c>
      <c r="ED339" s="193">
        <f t="shared" si="3273"/>
        <v>0</v>
      </c>
      <c r="EE339" s="193">
        <f t="shared" si="3273"/>
        <v>0</v>
      </c>
      <c r="EF339" s="193">
        <f t="shared" si="3273"/>
        <v>0</v>
      </c>
      <c r="EG339" s="193">
        <f t="shared" si="3273"/>
        <v>0</v>
      </c>
      <c r="EH339" s="193">
        <f t="shared" si="3273"/>
        <v>0</v>
      </c>
      <c r="EI339" s="193">
        <f t="shared" si="3273"/>
        <v>0</v>
      </c>
      <c r="EJ339" s="193">
        <f t="shared" si="3273"/>
        <v>0</v>
      </c>
      <c r="EK339" s="193">
        <f t="shared" si="3273"/>
        <v>0</v>
      </c>
      <c r="EL339" s="193">
        <f t="shared" si="3273"/>
        <v>0</v>
      </c>
      <c r="EM339" s="193">
        <f t="shared" si="3273"/>
        <v>0</v>
      </c>
      <c r="EN339" s="193">
        <f t="shared" si="3273"/>
        <v>0</v>
      </c>
      <c r="EO339" s="193">
        <f t="shared" si="3273"/>
        <v>0</v>
      </c>
      <c r="EP339" s="193">
        <f t="shared" si="3273"/>
        <v>0</v>
      </c>
      <c r="EQ339" s="193">
        <f t="shared" si="3273"/>
        <v>0</v>
      </c>
      <c r="ER339" s="193">
        <f t="shared" si="3273"/>
        <v>0</v>
      </c>
      <c r="ES339" s="193">
        <f t="shared" si="3273"/>
        <v>0</v>
      </c>
      <c r="ET339" s="193">
        <f t="shared" si="3273"/>
        <v>0</v>
      </c>
      <c r="EU339" s="193">
        <f t="shared" si="3273"/>
        <v>0</v>
      </c>
      <c r="EV339" s="193">
        <f t="shared" si="3273"/>
        <v>0</v>
      </c>
      <c r="EW339" s="193">
        <f t="shared" ref="EW339" si="3274">EW340+EW346+EW350</f>
        <v>478280269.023</v>
      </c>
      <c r="EX339" s="193">
        <f t="shared" ref="EX339:GY339" si="3275">EX340+EX346+EX350</f>
        <v>614000000</v>
      </c>
      <c r="EY339" s="193">
        <f t="shared" si="3275"/>
        <v>360521669</v>
      </c>
      <c r="EZ339" s="193">
        <f t="shared" si="3275"/>
        <v>355691069</v>
      </c>
      <c r="FA339" s="193">
        <f t="shared" si="3275"/>
        <v>0</v>
      </c>
      <c r="FB339" s="193">
        <f t="shared" si="3275"/>
        <v>0</v>
      </c>
      <c r="FC339" s="193">
        <f t="shared" si="3275"/>
        <v>0</v>
      </c>
      <c r="FD339" s="193">
        <f t="shared" si="3275"/>
        <v>0</v>
      </c>
      <c r="FE339" s="193">
        <f t="shared" si="3275"/>
        <v>0</v>
      </c>
      <c r="FF339" s="193">
        <f t="shared" si="3275"/>
        <v>0</v>
      </c>
      <c r="FG339" s="193">
        <f t="shared" si="3275"/>
        <v>0</v>
      </c>
      <c r="FH339" s="193">
        <f t="shared" si="3275"/>
        <v>150000000</v>
      </c>
      <c r="FI339" s="193">
        <f t="shared" si="3275"/>
        <v>85219000</v>
      </c>
      <c r="FJ339" s="193">
        <f t="shared" si="3275"/>
        <v>85219000</v>
      </c>
      <c r="FK339" s="193">
        <f t="shared" si="3275"/>
        <v>0</v>
      </c>
      <c r="FL339" s="193">
        <f t="shared" si="3275"/>
        <v>492628677.08999997</v>
      </c>
      <c r="FM339" s="193">
        <f t="shared" si="3275"/>
        <v>455000000</v>
      </c>
      <c r="FN339" s="193">
        <f t="shared" si="3275"/>
        <v>326402172</v>
      </c>
      <c r="FO339" s="193">
        <f t="shared" si="3275"/>
        <v>326402172</v>
      </c>
      <c r="FP339" s="193">
        <f t="shared" si="3275"/>
        <v>0</v>
      </c>
      <c r="FQ339" s="193">
        <f t="shared" si="3275"/>
        <v>0</v>
      </c>
      <c r="FR339" s="193">
        <f t="shared" si="3275"/>
        <v>0</v>
      </c>
      <c r="FS339" s="193">
        <f t="shared" si="3275"/>
        <v>0</v>
      </c>
      <c r="FT339" s="193">
        <f t="shared" si="3275"/>
        <v>0</v>
      </c>
      <c r="FU339" s="193">
        <f t="shared" si="3275"/>
        <v>0</v>
      </c>
      <c r="FV339" s="193">
        <f t="shared" si="3275"/>
        <v>0</v>
      </c>
      <c r="FW339" s="193">
        <f t="shared" si="3275"/>
        <v>0</v>
      </c>
      <c r="FX339" s="193">
        <f t="shared" si="3275"/>
        <v>0</v>
      </c>
      <c r="FY339" s="193">
        <f t="shared" si="3275"/>
        <v>0</v>
      </c>
      <c r="FZ339" s="193">
        <f t="shared" si="3275"/>
        <v>0</v>
      </c>
      <c r="GA339" s="193">
        <f t="shared" si="3275"/>
        <v>0</v>
      </c>
      <c r="GB339" s="193">
        <f t="shared" si="3275"/>
        <v>0</v>
      </c>
      <c r="GC339" s="193">
        <f t="shared" si="3275"/>
        <v>0</v>
      </c>
      <c r="GD339" s="193">
        <f t="shared" si="3275"/>
        <v>0</v>
      </c>
      <c r="GE339" s="193">
        <f t="shared" si="3275"/>
        <v>0</v>
      </c>
      <c r="GF339" s="193">
        <f t="shared" si="3275"/>
        <v>0</v>
      </c>
      <c r="GG339" s="193">
        <f t="shared" si="3275"/>
        <v>0</v>
      </c>
      <c r="GH339" s="193">
        <f t="shared" si="3275"/>
        <v>0</v>
      </c>
      <c r="GI339" s="193">
        <f t="shared" si="3275"/>
        <v>0</v>
      </c>
      <c r="GJ339" s="193">
        <f t="shared" si="3275"/>
        <v>0</v>
      </c>
      <c r="GK339" s="193">
        <f t="shared" si="3275"/>
        <v>0</v>
      </c>
      <c r="GL339" s="193">
        <f t="shared" si="3275"/>
        <v>0</v>
      </c>
      <c r="GM339" s="193">
        <f t="shared" si="3275"/>
        <v>0</v>
      </c>
      <c r="GN339" s="193">
        <f t="shared" si="3275"/>
        <v>0</v>
      </c>
      <c r="GO339" s="193">
        <f t="shared" si="3275"/>
        <v>0</v>
      </c>
      <c r="GP339" s="193">
        <f t="shared" si="3275"/>
        <v>0</v>
      </c>
      <c r="GQ339" s="193">
        <f t="shared" si="3275"/>
        <v>0</v>
      </c>
      <c r="GR339" s="193">
        <f t="shared" si="3275"/>
        <v>0</v>
      </c>
      <c r="GS339" s="193">
        <f t="shared" si="3275"/>
        <v>0</v>
      </c>
      <c r="GT339" s="193">
        <f t="shared" si="3275"/>
        <v>0</v>
      </c>
      <c r="GU339" s="193">
        <f t="shared" si="3275"/>
        <v>492628677.08999997</v>
      </c>
      <c r="GV339" s="193">
        <f t="shared" si="3275"/>
        <v>605000000</v>
      </c>
      <c r="GW339" s="193">
        <f t="shared" si="3275"/>
        <v>411621172</v>
      </c>
      <c r="GX339" s="193">
        <f t="shared" si="3275"/>
        <v>411621172</v>
      </c>
      <c r="GY339" s="967">
        <f t="shared" si="3275"/>
        <v>0</v>
      </c>
      <c r="GZ339" s="727">
        <f t="shared" ref="GZ339:IW339" si="3276">GZ340+GZ346+GZ350</f>
        <v>0</v>
      </c>
      <c r="HA339" s="193">
        <f t="shared" si="3276"/>
        <v>0</v>
      </c>
      <c r="HB339" s="193">
        <f t="shared" si="3276"/>
        <v>0</v>
      </c>
      <c r="HC339" s="193">
        <f t="shared" si="3276"/>
        <v>0</v>
      </c>
      <c r="HD339" s="193">
        <f t="shared" si="3276"/>
        <v>0</v>
      </c>
      <c r="HE339" s="193">
        <f t="shared" si="3276"/>
        <v>0</v>
      </c>
      <c r="HF339" s="193">
        <f t="shared" si="3276"/>
        <v>497000000</v>
      </c>
      <c r="HG339" s="193">
        <f t="shared" si="3276"/>
        <v>309971329</v>
      </c>
      <c r="HH339" s="193">
        <f t="shared" si="3276"/>
        <v>309415729</v>
      </c>
      <c r="HI339" s="193">
        <f t="shared" si="3276"/>
        <v>0</v>
      </c>
      <c r="HJ339" s="193">
        <f t="shared" si="3276"/>
        <v>1972258721.8629999</v>
      </c>
      <c r="HK339" s="193">
        <f t="shared" si="3276"/>
        <v>1960349776</v>
      </c>
      <c r="HL339" s="193">
        <f t="shared" si="3276"/>
        <v>1208108424</v>
      </c>
      <c r="HM339" s="193">
        <f t="shared" si="3276"/>
        <v>1185454348</v>
      </c>
      <c r="HN339" s="193">
        <f t="shared" si="3276"/>
        <v>0</v>
      </c>
      <c r="HO339" s="193">
        <f t="shared" si="3276"/>
        <v>0</v>
      </c>
      <c r="HP339" s="193">
        <f t="shared" si="3276"/>
        <v>0</v>
      </c>
      <c r="HQ339" s="193">
        <f t="shared" si="3276"/>
        <v>0</v>
      </c>
      <c r="HR339" s="193">
        <f t="shared" si="3276"/>
        <v>0</v>
      </c>
      <c r="HS339" s="193">
        <f t="shared" si="3276"/>
        <v>0</v>
      </c>
      <c r="HT339" s="193">
        <f t="shared" si="3276"/>
        <v>0</v>
      </c>
      <c r="HU339" s="193">
        <f t="shared" si="3276"/>
        <v>0</v>
      </c>
      <c r="HV339" s="193">
        <f t="shared" si="3276"/>
        <v>0</v>
      </c>
      <c r="HW339" s="193">
        <f t="shared" si="3276"/>
        <v>0</v>
      </c>
      <c r="HX339" s="193">
        <f t="shared" si="3276"/>
        <v>0</v>
      </c>
      <c r="HY339" s="193">
        <f t="shared" si="3276"/>
        <v>0</v>
      </c>
      <c r="HZ339" s="193">
        <f t="shared" si="3276"/>
        <v>0</v>
      </c>
      <c r="IA339" s="193">
        <f t="shared" si="3276"/>
        <v>0</v>
      </c>
      <c r="IB339" s="193">
        <f t="shared" si="3276"/>
        <v>0</v>
      </c>
      <c r="IC339" s="193">
        <f t="shared" si="3276"/>
        <v>0</v>
      </c>
      <c r="ID339" s="193">
        <f t="shared" si="3276"/>
        <v>0</v>
      </c>
      <c r="IE339" s="193">
        <f t="shared" si="3276"/>
        <v>0</v>
      </c>
      <c r="IF339" s="193">
        <f t="shared" si="3276"/>
        <v>0</v>
      </c>
      <c r="IG339" s="193">
        <f t="shared" si="3276"/>
        <v>0</v>
      </c>
      <c r="IH339" s="193">
        <f t="shared" si="3276"/>
        <v>0</v>
      </c>
      <c r="II339" s="193">
        <f t="shared" si="3276"/>
        <v>0</v>
      </c>
      <c r="IJ339" s="193">
        <f t="shared" si="3276"/>
        <v>0</v>
      </c>
      <c r="IK339" s="193">
        <f t="shared" si="3276"/>
        <v>0</v>
      </c>
      <c r="IL339" s="193">
        <f t="shared" si="3276"/>
        <v>0</v>
      </c>
      <c r="IM339" s="193">
        <f t="shared" si="3276"/>
        <v>0</v>
      </c>
      <c r="IN339" s="193">
        <f t="shared" si="3276"/>
        <v>0</v>
      </c>
      <c r="IO339" s="193">
        <f t="shared" si="3276"/>
        <v>0</v>
      </c>
      <c r="IP339" s="193">
        <f t="shared" si="3276"/>
        <v>0</v>
      </c>
      <c r="IQ339" s="193">
        <f t="shared" si="3276"/>
        <v>0</v>
      </c>
      <c r="IR339" s="193">
        <f t="shared" si="3276"/>
        <v>0</v>
      </c>
      <c r="IS339" s="193">
        <f t="shared" si="3276"/>
        <v>1972258721.8629999</v>
      </c>
      <c r="IT339" s="193">
        <f t="shared" si="3276"/>
        <v>2457349776</v>
      </c>
      <c r="IU339" s="193">
        <f t="shared" si="3276"/>
        <v>1518079753</v>
      </c>
      <c r="IV339" s="193">
        <f t="shared" si="3276"/>
        <v>1494870077</v>
      </c>
      <c r="IW339" s="193">
        <f t="shared" si="3276"/>
        <v>0</v>
      </c>
    </row>
    <row r="340" spans="1:257" ht="24.75" customHeight="1" x14ac:dyDescent="0.2">
      <c r="A340" s="346"/>
      <c r="B340" s="343"/>
      <c r="C340" s="252">
        <v>78</v>
      </c>
      <c r="D340" s="253" t="s">
        <v>775</v>
      </c>
      <c r="E340" s="256"/>
      <c r="F340" s="256"/>
      <c r="G340" s="255"/>
      <c r="H340" s="255"/>
      <c r="I340" s="255"/>
      <c r="J340" s="255"/>
      <c r="K340" s="255"/>
      <c r="L340" s="255"/>
      <c r="M340" s="255"/>
      <c r="N340" s="255"/>
      <c r="O340" s="255"/>
      <c r="P340" s="255"/>
      <c r="Q340" s="255"/>
      <c r="R340" s="255"/>
      <c r="S340" s="255"/>
      <c r="T340" s="255"/>
      <c r="U340" s="255"/>
      <c r="V340" s="255"/>
      <c r="W340" s="255"/>
      <c r="X340" s="255"/>
      <c r="Y340" s="312"/>
      <c r="Z340" s="255"/>
      <c r="AA340" s="255"/>
      <c r="AB340" s="255"/>
      <c r="AC340" s="197">
        <f t="shared" ref="AC340:BL340" si="3277">SUM(AC341:AC345)</f>
        <v>0</v>
      </c>
      <c r="AD340" s="197">
        <f t="shared" si="3277"/>
        <v>0</v>
      </c>
      <c r="AE340" s="197">
        <f t="shared" si="3277"/>
        <v>0</v>
      </c>
      <c r="AF340" s="197">
        <f t="shared" si="3277"/>
        <v>0</v>
      </c>
      <c r="AG340" s="197">
        <f t="shared" si="3277"/>
        <v>0</v>
      </c>
      <c r="AH340" s="197">
        <f t="shared" si="3277"/>
        <v>0</v>
      </c>
      <c r="AI340" s="197">
        <f t="shared" si="3277"/>
        <v>0</v>
      </c>
      <c r="AJ340" s="197">
        <f t="shared" si="3277"/>
        <v>0</v>
      </c>
      <c r="AK340" s="197">
        <f t="shared" si="3277"/>
        <v>465000000</v>
      </c>
      <c r="AL340" s="197">
        <f t="shared" si="3277"/>
        <v>465000000</v>
      </c>
      <c r="AM340" s="197">
        <f t="shared" si="3277"/>
        <v>226426745</v>
      </c>
      <c r="AN340" s="197">
        <f t="shared" si="3277"/>
        <v>210885945</v>
      </c>
      <c r="AO340" s="197">
        <f t="shared" si="3277"/>
        <v>0</v>
      </c>
      <c r="AP340" s="197">
        <f t="shared" si="3277"/>
        <v>0</v>
      </c>
      <c r="AQ340" s="197">
        <f t="shared" si="3277"/>
        <v>0</v>
      </c>
      <c r="AR340" s="197">
        <f t="shared" si="3277"/>
        <v>0</v>
      </c>
      <c r="AS340" s="197">
        <f t="shared" si="3277"/>
        <v>0</v>
      </c>
      <c r="AT340" s="197">
        <f t="shared" si="3277"/>
        <v>0</v>
      </c>
      <c r="AU340" s="197">
        <f t="shared" si="3277"/>
        <v>0</v>
      </c>
      <c r="AV340" s="197">
        <f t="shared" si="3277"/>
        <v>0</v>
      </c>
      <c r="AW340" s="197">
        <f t="shared" si="3277"/>
        <v>0</v>
      </c>
      <c r="AX340" s="197">
        <f t="shared" si="3277"/>
        <v>0</v>
      </c>
      <c r="AY340" s="197">
        <f t="shared" si="3277"/>
        <v>0</v>
      </c>
      <c r="AZ340" s="197">
        <f t="shared" si="3277"/>
        <v>0</v>
      </c>
      <c r="BA340" s="197">
        <f t="shared" si="3277"/>
        <v>0</v>
      </c>
      <c r="BB340" s="197">
        <f t="shared" si="3277"/>
        <v>0</v>
      </c>
      <c r="BC340" s="197">
        <f t="shared" si="3277"/>
        <v>0</v>
      </c>
      <c r="BD340" s="197">
        <f t="shared" si="3277"/>
        <v>0</v>
      </c>
      <c r="BE340" s="197">
        <f t="shared" si="3277"/>
        <v>0</v>
      </c>
      <c r="BF340" s="197">
        <f t="shared" si="3277"/>
        <v>0</v>
      </c>
      <c r="BG340" s="197">
        <f t="shared" si="3277"/>
        <v>0</v>
      </c>
      <c r="BH340" s="197">
        <f t="shared" si="3277"/>
        <v>0</v>
      </c>
      <c r="BI340" s="197">
        <f t="shared" si="3277"/>
        <v>0</v>
      </c>
      <c r="BJ340" s="197">
        <f t="shared" si="3277"/>
        <v>0</v>
      </c>
      <c r="BK340" s="197">
        <f t="shared" si="3277"/>
        <v>0</v>
      </c>
      <c r="BL340" s="197">
        <f t="shared" si="3277"/>
        <v>0</v>
      </c>
      <c r="BM340" s="197">
        <f t="shared" ref="BM340:DX340" si="3278">SUM(BM341:BM345)</f>
        <v>465000000</v>
      </c>
      <c r="BN340" s="197">
        <f t="shared" si="3278"/>
        <v>465000000</v>
      </c>
      <c r="BO340" s="197">
        <f t="shared" si="3278"/>
        <v>226426745</v>
      </c>
      <c r="BP340" s="197">
        <f t="shared" si="3278"/>
        <v>210885945</v>
      </c>
      <c r="BQ340" s="197">
        <f t="shared" si="3278"/>
        <v>0</v>
      </c>
      <c r="BR340" s="197">
        <f t="shared" si="3278"/>
        <v>0</v>
      </c>
      <c r="BS340" s="197">
        <f t="shared" si="3278"/>
        <v>0</v>
      </c>
      <c r="BT340" s="197">
        <f t="shared" si="3278"/>
        <v>0</v>
      </c>
      <c r="BU340" s="197">
        <f t="shared" si="3278"/>
        <v>0</v>
      </c>
      <c r="BV340" s="197">
        <f t="shared" si="3278"/>
        <v>187000000</v>
      </c>
      <c r="BW340" s="197">
        <f t="shared" si="3278"/>
        <v>132793333</v>
      </c>
      <c r="BX340" s="197">
        <f t="shared" si="3278"/>
        <v>132793333</v>
      </c>
      <c r="BY340" s="197">
        <f t="shared" si="3278"/>
        <v>0</v>
      </c>
      <c r="BZ340" s="197">
        <f t="shared" si="3278"/>
        <v>390189775.75</v>
      </c>
      <c r="CA340" s="197">
        <f t="shared" si="3278"/>
        <v>440189776</v>
      </c>
      <c r="CB340" s="197">
        <f t="shared" si="3278"/>
        <v>245193971</v>
      </c>
      <c r="CC340" s="197">
        <f t="shared" si="3278"/>
        <v>242355695</v>
      </c>
      <c r="CD340" s="197">
        <f t="shared" si="3278"/>
        <v>0</v>
      </c>
      <c r="CE340" s="197">
        <f t="shared" si="3278"/>
        <v>0</v>
      </c>
      <c r="CF340" s="197">
        <f t="shared" si="3278"/>
        <v>0</v>
      </c>
      <c r="CG340" s="197">
        <f t="shared" si="3278"/>
        <v>0</v>
      </c>
      <c r="CH340" s="197">
        <f t="shared" si="3278"/>
        <v>0</v>
      </c>
      <c r="CI340" s="197">
        <f t="shared" si="3278"/>
        <v>0</v>
      </c>
      <c r="CJ340" s="197">
        <f t="shared" si="3278"/>
        <v>0</v>
      </c>
      <c r="CK340" s="197">
        <f t="shared" si="3278"/>
        <v>0</v>
      </c>
      <c r="CL340" s="197">
        <f t="shared" si="3278"/>
        <v>0</v>
      </c>
      <c r="CM340" s="197">
        <f t="shared" si="3278"/>
        <v>0</v>
      </c>
      <c r="CN340" s="197">
        <f t="shared" si="3278"/>
        <v>0</v>
      </c>
      <c r="CO340" s="197">
        <f t="shared" si="3278"/>
        <v>0</v>
      </c>
      <c r="CP340" s="197">
        <f t="shared" si="3278"/>
        <v>0</v>
      </c>
      <c r="CQ340" s="197">
        <f t="shared" si="3278"/>
        <v>0</v>
      </c>
      <c r="CR340" s="197">
        <f t="shared" si="3278"/>
        <v>0</v>
      </c>
      <c r="CS340" s="197">
        <f t="shared" si="3278"/>
        <v>0</v>
      </c>
      <c r="CT340" s="197">
        <f t="shared" si="3278"/>
        <v>0</v>
      </c>
      <c r="CU340" s="197">
        <f t="shared" si="3278"/>
        <v>0</v>
      </c>
      <c r="CV340" s="197">
        <f t="shared" si="3278"/>
        <v>0</v>
      </c>
      <c r="CW340" s="197">
        <f t="shared" si="3278"/>
        <v>0</v>
      </c>
      <c r="CX340" s="197">
        <f t="shared" si="3278"/>
        <v>0</v>
      </c>
      <c r="CY340" s="197">
        <f t="shared" si="3278"/>
        <v>0</v>
      </c>
      <c r="CZ340" s="197">
        <f t="shared" si="3278"/>
        <v>0</v>
      </c>
      <c r="DA340" s="197">
        <f t="shared" si="3278"/>
        <v>0</v>
      </c>
      <c r="DB340" s="197">
        <f t="shared" si="3278"/>
        <v>0</v>
      </c>
      <c r="DC340" s="197">
        <f t="shared" si="3278"/>
        <v>0</v>
      </c>
      <c r="DD340" s="197">
        <f t="shared" si="3278"/>
        <v>0</v>
      </c>
      <c r="DE340" s="197">
        <f t="shared" si="3278"/>
        <v>390189775.75</v>
      </c>
      <c r="DF340" s="197">
        <f t="shared" si="3278"/>
        <v>627189776</v>
      </c>
      <c r="DG340" s="197">
        <f t="shared" si="3278"/>
        <v>377987304</v>
      </c>
      <c r="DH340" s="197">
        <f t="shared" si="3278"/>
        <v>375149028</v>
      </c>
      <c r="DI340" s="197">
        <f t="shared" si="3278"/>
        <v>0</v>
      </c>
      <c r="DJ340" s="197">
        <f t="shared" si="3278"/>
        <v>0</v>
      </c>
      <c r="DK340" s="197">
        <f t="shared" si="3278"/>
        <v>0</v>
      </c>
      <c r="DL340" s="197">
        <f t="shared" si="3278"/>
        <v>0</v>
      </c>
      <c r="DM340" s="197">
        <f t="shared" si="3278"/>
        <v>0</v>
      </c>
      <c r="DN340" s="197">
        <f t="shared" si="3278"/>
        <v>0</v>
      </c>
      <c r="DO340" s="197">
        <f t="shared" si="3278"/>
        <v>100000000</v>
      </c>
      <c r="DP340" s="197">
        <f t="shared" si="3278"/>
        <v>45369130</v>
      </c>
      <c r="DQ340" s="197">
        <f t="shared" si="3278"/>
        <v>45369130</v>
      </c>
      <c r="DR340" s="197">
        <f t="shared" si="3278"/>
        <v>0</v>
      </c>
      <c r="DS340" s="197">
        <f t="shared" si="3278"/>
        <v>401895469.023</v>
      </c>
      <c r="DT340" s="197">
        <f t="shared" si="3278"/>
        <v>399000000</v>
      </c>
      <c r="DU340" s="197">
        <f t="shared" si="3278"/>
        <v>221593214</v>
      </c>
      <c r="DV340" s="197">
        <f t="shared" si="3278"/>
        <v>221593214</v>
      </c>
      <c r="DW340" s="197">
        <f t="shared" si="3278"/>
        <v>0</v>
      </c>
      <c r="DX340" s="197">
        <f t="shared" si="3278"/>
        <v>0</v>
      </c>
      <c r="DY340" s="197">
        <f t="shared" ref="DY340:EW340" si="3279">SUM(DY341:DY345)</f>
        <v>0</v>
      </c>
      <c r="DZ340" s="197">
        <f t="shared" si="3279"/>
        <v>0</v>
      </c>
      <c r="EA340" s="197">
        <f t="shared" si="3279"/>
        <v>0</v>
      </c>
      <c r="EB340" s="197">
        <f t="shared" si="3279"/>
        <v>0</v>
      </c>
      <c r="EC340" s="197">
        <f t="shared" si="3279"/>
        <v>0</v>
      </c>
      <c r="ED340" s="197">
        <f t="shared" si="3279"/>
        <v>0</v>
      </c>
      <c r="EE340" s="197">
        <f t="shared" si="3279"/>
        <v>0</v>
      </c>
      <c r="EF340" s="197">
        <f t="shared" si="3279"/>
        <v>0</v>
      </c>
      <c r="EG340" s="197">
        <f t="shared" si="3279"/>
        <v>0</v>
      </c>
      <c r="EH340" s="197">
        <f t="shared" si="3279"/>
        <v>0</v>
      </c>
      <c r="EI340" s="197">
        <f t="shared" si="3279"/>
        <v>0</v>
      </c>
      <c r="EJ340" s="197">
        <f t="shared" si="3279"/>
        <v>0</v>
      </c>
      <c r="EK340" s="197">
        <f t="shared" si="3279"/>
        <v>0</v>
      </c>
      <c r="EL340" s="197">
        <f t="shared" si="3279"/>
        <v>0</v>
      </c>
      <c r="EM340" s="197">
        <f t="shared" si="3279"/>
        <v>0</v>
      </c>
      <c r="EN340" s="197">
        <f t="shared" si="3279"/>
        <v>0</v>
      </c>
      <c r="EO340" s="197">
        <f t="shared" si="3279"/>
        <v>0</v>
      </c>
      <c r="EP340" s="197">
        <f t="shared" si="3279"/>
        <v>0</v>
      </c>
      <c r="EQ340" s="197">
        <f t="shared" si="3279"/>
        <v>0</v>
      </c>
      <c r="ER340" s="197">
        <f t="shared" si="3279"/>
        <v>0</v>
      </c>
      <c r="ES340" s="197">
        <f t="shared" si="3279"/>
        <v>0</v>
      </c>
      <c r="ET340" s="197">
        <f t="shared" si="3279"/>
        <v>0</v>
      </c>
      <c r="EU340" s="197">
        <f t="shared" si="3279"/>
        <v>0</v>
      </c>
      <c r="EV340" s="197">
        <f t="shared" si="3279"/>
        <v>0</v>
      </c>
      <c r="EW340" s="197">
        <f t="shared" si="3279"/>
        <v>401895469.023</v>
      </c>
      <c r="EX340" s="197">
        <f t="shared" ref="EX340:GY340" si="3280">SUM(EX341:EX345)</f>
        <v>499000000</v>
      </c>
      <c r="EY340" s="197">
        <f t="shared" si="3280"/>
        <v>266962344</v>
      </c>
      <c r="EZ340" s="197">
        <f t="shared" si="3280"/>
        <v>266962344</v>
      </c>
      <c r="FA340" s="197">
        <f t="shared" si="3280"/>
        <v>0</v>
      </c>
      <c r="FB340" s="197">
        <f t="shared" si="3280"/>
        <v>0</v>
      </c>
      <c r="FC340" s="197">
        <f t="shared" si="3280"/>
        <v>0</v>
      </c>
      <c r="FD340" s="197">
        <f t="shared" si="3280"/>
        <v>0</v>
      </c>
      <c r="FE340" s="197">
        <f t="shared" si="3280"/>
        <v>0</v>
      </c>
      <c r="FF340" s="197">
        <f t="shared" si="3280"/>
        <v>0</v>
      </c>
      <c r="FG340" s="197">
        <f t="shared" si="3280"/>
        <v>0</v>
      </c>
      <c r="FH340" s="197">
        <f t="shared" si="3280"/>
        <v>80000000</v>
      </c>
      <c r="FI340" s="197">
        <f t="shared" si="3280"/>
        <v>25702000</v>
      </c>
      <c r="FJ340" s="197">
        <f t="shared" si="3280"/>
        <v>25702000</v>
      </c>
      <c r="FK340" s="197">
        <f t="shared" si="3280"/>
        <v>0</v>
      </c>
      <c r="FL340" s="197">
        <f t="shared" si="3280"/>
        <v>413952333.08999997</v>
      </c>
      <c r="FM340" s="197">
        <f t="shared" si="3280"/>
        <v>399000000</v>
      </c>
      <c r="FN340" s="197">
        <f t="shared" si="3280"/>
        <v>276269239</v>
      </c>
      <c r="FO340" s="197">
        <f t="shared" si="3280"/>
        <v>276269239</v>
      </c>
      <c r="FP340" s="197">
        <f t="shared" si="3280"/>
        <v>0</v>
      </c>
      <c r="FQ340" s="197">
        <f t="shared" si="3280"/>
        <v>0</v>
      </c>
      <c r="FR340" s="197">
        <f t="shared" si="3280"/>
        <v>0</v>
      </c>
      <c r="FS340" s="197">
        <f t="shared" si="3280"/>
        <v>0</v>
      </c>
      <c r="FT340" s="197">
        <f t="shared" si="3280"/>
        <v>0</v>
      </c>
      <c r="FU340" s="197">
        <f t="shared" si="3280"/>
        <v>0</v>
      </c>
      <c r="FV340" s="197">
        <f t="shared" si="3280"/>
        <v>0</v>
      </c>
      <c r="FW340" s="197">
        <f t="shared" si="3280"/>
        <v>0</v>
      </c>
      <c r="FX340" s="197">
        <f t="shared" si="3280"/>
        <v>0</v>
      </c>
      <c r="FY340" s="197">
        <f t="shared" si="3280"/>
        <v>0</v>
      </c>
      <c r="FZ340" s="197">
        <f t="shared" si="3280"/>
        <v>0</v>
      </c>
      <c r="GA340" s="197">
        <f t="shared" si="3280"/>
        <v>0</v>
      </c>
      <c r="GB340" s="197">
        <f t="shared" si="3280"/>
        <v>0</v>
      </c>
      <c r="GC340" s="197">
        <f t="shared" si="3280"/>
        <v>0</v>
      </c>
      <c r="GD340" s="197">
        <f t="shared" si="3280"/>
        <v>0</v>
      </c>
      <c r="GE340" s="197">
        <f t="shared" si="3280"/>
        <v>0</v>
      </c>
      <c r="GF340" s="197">
        <f t="shared" si="3280"/>
        <v>0</v>
      </c>
      <c r="GG340" s="197">
        <f t="shared" si="3280"/>
        <v>0</v>
      </c>
      <c r="GH340" s="197">
        <f t="shared" si="3280"/>
        <v>0</v>
      </c>
      <c r="GI340" s="197">
        <f t="shared" si="3280"/>
        <v>0</v>
      </c>
      <c r="GJ340" s="197">
        <f t="shared" si="3280"/>
        <v>0</v>
      </c>
      <c r="GK340" s="197">
        <f t="shared" si="3280"/>
        <v>0</v>
      </c>
      <c r="GL340" s="197">
        <f t="shared" si="3280"/>
        <v>0</v>
      </c>
      <c r="GM340" s="197">
        <f t="shared" si="3280"/>
        <v>0</v>
      </c>
      <c r="GN340" s="197">
        <f t="shared" si="3280"/>
        <v>0</v>
      </c>
      <c r="GO340" s="197">
        <f t="shared" si="3280"/>
        <v>0</v>
      </c>
      <c r="GP340" s="197">
        <f t="shared" si="3280"/>
        <v>0</v>
      </c>
      <c r="GQ340" s="197">
        <f t="shared" si="3280"/>
        <v>0</v>
      </c>
      <c r="GR340" s="197">
        <f t="shared" si="3280"/>
        <v>0</v>
      </c>
      <c r="GS340" s="197">
        <f t="shared" si="3280"/>
        <v>0</v>
      </c>
      <c r="GT340" s="197">
        <f t="shared" si="3280"/>
        <v>0</v>
      </c>
      <c r="GU340" s="197">
        <f t="shared" si="3280"/>
        <v>413952333.08999997</v>
      </c>
      <c r="GV340" s="197">
        <f t="shared" si="3280"/>
        <v>479000000</v>
      </c>
      <c r="GW340" s="197">
        <f t="shared" si="3280"/>
        <v>301971239</v>
      </c>
      <c r="GX340" s="197">
        <f t="shared" si="3280"/>
        <v>301971239</v>
      </c>
      <c r="GY340" s="39">
        <f t="shared" si="3280"/>
        <v>0</v>
      </c>
      <c r="GZ340" s="38">
        <f t="shared" ref="GZ340:IW340" si="3281">SUM(GZ341:GZ345)</f>
        <v>0</v>
      </c>
      <c r="HA340" s="197">
        <f t="shared" si="3281"/>
        <v>0</v>
      </c>
      <c r="HB340" s="197">
        <f t="shared" si="3281"/>
        <v>0</v>
      </c>
      <c r="HC340" s="197">
        <f t="shared" si="3281"/>
        <v>0</v>
      </c>
      <c r="HD340" s="197">
        <f t="shared" si="3281"/>
        <v>0</v>
      </c>
      <c r="HE340" s="197">
        <f t="shared" si="3281"/>
        <v>0</v>
      </c>
      <c r="HF340" s="197">
        <f t="shared" si="3281"/>
        <v>367000000</v>
      </c>
      <c r="HG340" s="197">
        <f t="shared" si="3281"/>
        <v>203864463</v>
      </c>
      <c r="HH340" s="197">
        <f t="shared" si="3281"/>
        <v>203864463</v>
      </c>
      <c r="HI340" s="197">
        <f t="shared" si="3281"/>
        <v>0</v>
      </c>
      <c r="HJ340" s="197">
        <f t="shared" si="3281"/>
        <v>1671037577.8629999</v>
      </c>
      <c r="HK340" s="197">
        <f t="shared" si="3281"/>
        <v>1703189776</v>
      </c>
      <c r="HL340" s="197">
        <f t="shared" si="3281"/>
        <v>969483169</v>
      </c>
      <c r="HM340" s="197">
        <f t="shared" si="3281"/>
        <v>951104093</v>
      </c>
      <c r="HN340" s="197">
        <f t="shared" si="3281"/>
        <v>0</v>
      </c>
      <c r="HO340" s="197">
        <f t="shared" si="3281"/>
        <v>0</v>
      </c>
      <c r="HP340" s="197">
        <f t="shared" si="3281"/>
        <v>0</v>
      </c>
      <c r="HQ340" s="197">
        <f t="shared" si="3281"/>
        <v>0</v>
      </c>
      <c r="HR340" s="197">
        <f t="shared" si="3281"/>
        <v>0</v>
      </c>
      <c r="HS340" s="197">
        <f t="shared" si="3281"/>
        <v>0</v>
      </c>
      <c r="HT340" s="197">
        <f t="shared" si="3281"/>
        <v>0</v>
      </c>
      <c r="HU340" s="197">
        <f t="shared" si="3281"/>
        <v>0</v>
      </c>
      <c r="HV340" s="197">
        <f t="shared" si="3281"/>
        <v>0</v>
      </c>
      <c r="HW340" s="197">
        <f t="shared" si="3281"/>
        <v>0</v>
      </c>
      <c r="HX340" s="197">
        <f t="shared" si="3281"/>
        <v>0</v>
      </c>
      <c r="HY340" s="197">
        <f t="shared" si="3281"/>
        <v>0</v>
      </c>
      <c r="HZ340" s="197">
        <f t="shared" si="3281"/>
        <v>0</v>
      </c>
      <c r="IA340" s="197">
        <f t="shared" si="3281"/>
        <v>0</v>
      </c>
      <c r="IB340" s="197">
        <f t="shared" si="3281"/>
        <v>0</v>
      </c>
      <c r="IC340" s="197">
        <f t="shared" si="3281"/>
        <v>0</v>
      </c>
      <c r="ID340" s="197">
        <f t="shared" si="3281"/>
        <v>0</v>
      </c>
      <c r="IE340" s="197">
        <f t="shared" si="3281"/>
        <v>0</v>
      </c>
      <c r="IF340" s="197">
        <f t="shared" si="3281"/>
        <v>0</v>
      </c>
      <c r="IG340" s="197">
        <f t="shared" si="3281"/>
        <v>0</v>
      </c>
      <c r="IH340" s="197">
        <f t="shared" si="3281"/>
        <v>0</v>
      </c>
      <c r="II340" s="197">
        <f t="shared" si="3281"/>
        <v>0</v>
      </c>
      <c r="IJ340" s="197">
        <f t="shared" si="3281"/>
        <v>0</v>
      </c>
      <c r="IK340" s="197">
        <f t="shared" si="3281"/>
        <v>0</v>
      </c>
      <c r="IL340" s="197">
        <f t="shared" si="3281"/>
        <v>0</v>
      </c>
      <c r="IM340" s="197">
        <f t="shared" si="3281"/>
        <v>0</v>
      </c>
      <c r="IN340" s="197">
        <f t="shared" si="3281"/>
        <v>0</v>
      </c>
      <c r="IO340" s="197">
        <f t="shared" si="3281"/>
        <v>0</v>
      </c>
      <c r="IP340" s="197">
        <f t="shared" si="3281"/>
        <v>0</v>
      </c>
      <c r="IQ340" s="197">
        <f t="shared" si="3281"/>
        <v>0</v>
      </c>
      <c r="IR340" s="197">
        <f t="shared" si="3281"/>
        <v>0</v>
      </c>
      <c r="IS340" s="197">
        <f t="shared" si="3281"/>
        <v>1671037577.8629999</v>
      </c>
      <c r="IT340" s="197">
        <f t="shared" si="3281"/>
        <v>2070189776</v>
      </c>
      <c r="IU340" s="197">
        <f t="shared" si="3281"/>
        <v>1173347632</v>
      </c>
      <c r="IV340" s="197">
        <f t="shared" si="3281"/>
        <v>1154968556</v>
      </c>
      <c r="IW340" s="197">
        <f t="shared" si="3281"/>
        <v>0</v>
      </c>
    </row>
    <row r="341" spans="1:257" ht="158.25" customHeight="1" x14ac:dyDescent="0.2">
      <c r="A341" s="346"/>
      <c r="B341" s="346"/>
      <c r="C341" s="264">
        <v>13</v>
      </c>
      <c r="D341" s="655" t="s">
        <v>540</v>
      </c>
      <c r="E341" s="633">
        <v>0.71040000000000003</v>
      </c>
      <c r="F341" s="633">
        <v>0.88170000000000004</v>
      </c>
      <c r="G341" s="273">
        <v>226</v>
      </c>
      <c r="H341" s="854" t="s">
        <v>776</v>
      </c>
      <c r="I341" s="282" t="s">
        <v>777</v>
      </c>
      <c r="J341" s="270" t="s">
        <v>636</v>
      </c>
      <c r="K341" s="267">
        <v>14</v>
      </c>
      <c r="L341" s="299" t="s">
        <v>58</v>
      </c>
      <c r="M341" s="299">
        <v>12</v>
      </c>
      <c r="N341" s="299">
        <v>12</v>
      </c>
      <c r="O341" s="267">
        <v>12</v>
      </c>
      <c r="P341" s="424">
        <v>12</v>
      </c>
      <c r="Q341" s="299">
        <v>12</v>
      </c>
      <c r="R341" s="275"/>
      <c r="S341" s="426">
        <v>12</v>
      </c>
      <c r="T341" s="299">
        <v>12</v>
      </c>
      <c r="U341" s="299"/>
      <c r="V341" s="426">
        <v>12</v>
      </c>
      <c r="W341" s="299">
        <v>12</v>
      </c>
      <c r="X341" s="640"/>
      <c r="Y341" s="770">
        <v>12</v>
      </c>
      <c r="Z341" s="602">
        <f>BM341/$BM$340</f>
        <v>0.36256344086021508</v>
      </c>
      <c r="AA341" s="272">
        <v>16</v>
      </c>
      <c r="AB341" s="374" t="s">
        <v>376</v>
      </c>
      <c r="AC341" s="51"/>
      <c r="AD341" s="47"/>
      <c r="AE341" s="48"/>
      <c r="AF341" s="48"/>
      <c r="AG341" s="51"/>
      <c r="AH341" s="47"/>
      <c r="AI341" s="47"/>
      <c r="AJ341" s="47"/>
      <c r="AK341" s="41">
        <v>168592000</v>
      </c>
      <c r="AL341" s="42">
        <v>168592000</v>
      </c>
      <c r="AM341" s="48">
        <v>68343000</v>
      </c>
      <c r="AN341" s="41">
        <v>68343000</v>
      </c>
      <c r="AO341" s="50"/>
      <c r="AP341" s="41"/>
      <c r="AQ341" s="41"/>
      <c r="AR341" s="47"/>
      <c r="AS341" s="51"/>
      <c r="AT341" s="47"/>
      <c r="AU341" s="48"/>
      <c r="AV341" s="48"/>
      <c r="AW341" s="51"/>
      <c r="AX341" s="47"/>
      <c r="AY341" s="47"/>
      <c r="AZ341" s="47"/>
      <c r="BA341" s="51"/>
      <c r="BB341" s="47"/>
      <c r="BC341" s="47"/>
      <c r="BD341" s="47"/>
      <c r="BE341" s="51"/>
      <c r="BF341" s="47"/>
      <c r="BG341" s="48"/>
      <c r="BH341" s="48"/>
      <c r="BI341" s="51"/>
      <c r="BJ341" s="47"/>
      <c r="BK341" s="47"/>
      <c r="BL341" s="47"/>
      <c r="BM341" s="40">
        <f>+AC341+AG341+AK341+AO341+AS341+AW341+BA341+BE341+BI341</f>
        <v>168592000</v>
      </c>
      <c r="BN341" s="41">
        <f t="shared" ref="BN341:BP345" si="3282">AD341+AH341+AL341+AP341+AT341+AX341+BB341+BF341+BJ341</f>
        <v>168592000</v>
      </c>
      <c r="BO341" s="41">
        <f t="shared" si="3282"/>
        <v>68343000</v>
      </c>
      <c r="BP341" s="41">
        <f t="shared" si="3282"/>
        <v>68343000</v>
      </c>
      <c r="BQ341" s="89"/>
      <c r="BR341" s="89"/>
      <c r="BS341" s="89"/>
      <c r="BT341" s="89"/>
      <c r="BU341" s="89"/>
      <c r="BV341" s="89">
        <v>110000000</v>
      </c>
      <c r="BW341" s="89">
        <v>107793333</v>
      </c>
      <c r="BX341" s="89">
        <v>107793333</v>
      </c>
      <c r="BY341" s="89"/>
      <c r="BZ341" s="57">
        <v>140400000</v>
      </c>
      <c r="CA341" s="57">
        <v>185300000</v>
      </c>
      <c r="CB341" s="57">
        <v>106256720</v>
      </c>
      <c r="CC341" s="57">
        <v>106256720</v>
      </c>
      <c r="CD341" s="57"/>
      <c r="CE341" s="88"/>
      <c r="CF341" s="88"/>
      <c r="CG341" s="88"/>
      <c r="CH341" s="88"/>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2">
        <f t="shared" ref="DE341:DH345" si="3283">BQ341+BU341+BZ341+CE341+CI341+CM341+CQ341+CV341+DA341</f>
        <v>140400000</v>
      </c>
      <c r="DF341" s="102">
        <f t="shared" si="3283"/>
        <v>295300000</v>
      </c>
      <c r="DG341" s="102">
        <f t="shared" si="3283"/>
        <v>214050053</v>
      </c>
      <c r="DH341" s="102">
        <f t="shared" si="3283"/>
        <v>214050053</v>
      </c>
      <c r="DI341" s="102"/>
      <c r="DJ341" s="88"/>
      <c r="DK341" s="57"/>
      <c r="DL341" s="88"/>
      <c r="DM341" s="88"/>
      <c r="DN341" s="88"/>
      <c r="DO341" s="88">
        <v>40000000</v>
      </c>
      <c r="DP341" s="88">
        <v>31551086</v>
      </c>
      <c r="DQ341" s="88">
        <v>31551086</v>
      </c>
      <c r="DR341" s="88"/>
      <c r="DS341" s="88">
        <v>145700000</v>
      </c>
      <c r="DT341" s="88">
        <v>170000000</v>
      </c>
      <c r="DU341" s="88">
        <v>108823293</v>
      </c>
      <c r="DV341" s="88">
        <v>108823293</v>
      </c>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7"/>
      <c r="EU341" s="87"/>
      <c r="EV341" s="87"/>
      <c r="EW341" s="82">
        <f t="shared" ref="EW341:EX345" si="3284">DJ341+DN341+DS341+DX341+EB341+EF341+EJ341+EN341+ES341</f>
        <v>145700000</v>
      </c>
      <c r="EX341" s="89">
        <f t="shared" si="3284"/>
        <v>210000000</v>
      </c>
      <c r="EY341" s="90">
        <f t="shared" ref="EY341:EZ345" si="3285">DL341+DP341+DU341+DZ341+ED341+EH341+EL341+EP341+EU341</f>
        <v>140374379</v>
      </c>
      <c r="EZ341" s="90">
        <f t="shared" si="3285"/>
        <v>140374379</v>
      </c>
      <c r="FA341" s="173"/>
      <c r="FB341" s="87"/>
      <c r="FC341" s="88"/>
      <c r="FD341" s="88"/>
      <c r="FE341" s="88"/>
      <c r="FF341" s="133"/>
      <c r="FG341" s="87"/>
      <c r="FH341" s="87">
        <v>70000000</v>
      </c>
      <c r="FI341" s="87">
        <v>20702000</v>
      </c>
      <c r="FJ341" s="87">
        <v>20702000</v>
      </c>
      <c r="FK341" s="87"/>
      <c r="FL341" s="87">
        <v>150083000</v>
      </c>
      <c r="FM341" s="87">
        <v>200000000</v>
      </c>
      <c r="FN341" s="87">
        <v>108069134</v>
      </c>
      <c r="FO341" s="87">
        <v>108069134</v>
      </c>
      <c r="FP341" s="87"/>
      <c r="FQ341" s="87"/>
      <c r="FR341" s="87"/>
      <c r="FS341" s="87"/>
      <c r="FT341" s="87"/>
      <c r="FU341" s="87"/>
      <c r="FV341" s="87"/>
      <c r="FW341" s="87"/>
      <c r="FX341" s="87"/>
      <c r="FY341" s="87"/>
      <c r="FZ341" s="87"/>
      <c r="GA341" s="87"/>
      <c r="GB341" s="87"/>
      <c r="GC341" s="87"/>
      <c r="GD341" s="87"/>
      <c r="GE341" s="87"/>
      <c r="GF341" s="87"/>
      <c r="GG341" s="87"/>
      <c r="GH341" s="87"/>
      <c r="GI341" s="87"/>
      <c r="GJ341" s="87"/>
      <c r="GK341" s="87"/>
      <c r="GL341" s="87"/>
      <c r="GM341" s="87"/>
      <c r="GN341" s="87"/>
      <c r="GO341" s="87"/>
      <c r="GP341" s="87"/>
      <c r="GQ341" s="87"/>
      <c r="GR341" s="87"/>
      <c r="GS341" s="87"/>
      <c r="GT341" s="87"/>
      <c r="GU341" s="82">
        <f>FB341+FG341+FL341+FQ341+FV341+GA341+GF341+GK341+GP341</f>
        <v>150083000</v>
      </c>
      <c r="GV341" s="82">
        <f t="shared" ref="GV341:GY345" si="3286">GQ341+GL341+GG341+GB341+FW341+FR341+FM341+FH341+FC341</f>
        <v>270000000</v>
      </c>
      <c r="GW341" s="82">
        <f t="shared" si="3286"/>
        <v>128771134</v>
      </c>
      <c r="GX341" s="82">
        <f t="shared" si="3286"/>
        <v>128771134</v>
      </c>
      <c r="GY341" s="792">
        <f t="shared" si="3286"/>
        <v>0</v>
      </c>
      <c r="GZ341" s="792">
        <f t="shared" ref="GZ341:GZ345" si="3287">AC341+BQ341+DJ341+FB341</f>
        <v>0</v>
      </c>
      <c r="HA341" s="792">
        <f t="shared" ref="HA341:HA345" si="3288">AD341+BR341+DK341+FC341</f>
        <v>0</v>
      </c>
      <c r="HB341" s="792">
        <f t="shared" ref="HB341:HB345" si="3289">AE341+BS341+DL341+FD341</f>
        <v>0</v>
      </c>
      <c r="HC341" s="792">
        <f t="shared" ref="HC341:HC345" si="3290">AF341+BT341+DM341+FE341</f>
        <v>0</v>
      </c>
      <c r="HD341" s="792">
        <f t="shared" ref="HD341:HD345" si="3291">FF341</f>
        <v>0</v>
      </c>
      <c r="HE341" s="792">
        <f t="shared" ref="HE341:HE345" si="3292">AG341+BU341+DN341+FG341</f>
        <v>0</v>
      </c>
      <c r="HF341" s="792">
        <f t="shared" ref="HF341:HF345" si="3293">AH341+BV341+DO341+FH341</f>
        <v>220000000</v>
      </c>
      <c r="HG341" s="792">
        <f t="shared" ref="HG341:HG345" si="3294">AI341+BW341+DP341+FI341</f>
        <v>160046419</v>
      </c>
      <c r="HH341" s="792">
        <f t="shared" ref="HH341:HH345" si="3295">AJ341+BX341+DQ341+FJ341</f>
        <v>160046419</v>
      </c>
      <c r="HI341" s="792">
        <f t="shared" ref="HI341:HI345" si="3296">BY341+DR341+FK341</f>
        <v>0</v>
      </c>
      <c r="HJ341" s="792">
        <f t="shared" ref="HJ341:HJ345" si="3297">AK341+BZ341+DS341+FL341</f>
        <v>604775000</v>
      </c>
      <c r="HK341" s="792">
        <f t="shared" ref="HK341:HK345" si="3298">AL341+CA341+DT341+FM341</f>
        <v>723892000</v>
      </c>
      <c r="HL341" s="792">
        <f t="shared" ref="HL341:HL345" si="3299">AM341+CB341+DU341+FN341</f>
        <v>391492147</v>
      </c>
      <c r="HM341" s="792">
        <f t="shared" ref="HM341:HM345" si="3300">AN341+CC341+DV341+FO341</f>
        <v>391492147</v>
      </c>
      <c r="HN341" s="792">
        <f t="shared" ref="HN341:HN345" si="3301">CD341+DW341+FP341</f>
        <v>0</v>
      </c>
      <c r="HO341" s="792">
        <f t="shared" ref="HO341:HO345" si="3302">AO341+CE341+DX341+FQ341</f>
        <v>0</v>
      </c>
      <c r="HP341" s="792">
        <f t="shared" ref="HP341:HP345" si="3303">AP341+CF341+DY341+FR341</f>
        <v>0</v>
      </c>
      <c r="HQ341" s="792">
        <f t="shared" ref="HQ341:HQ345" si="3304">AQ341+CG341+DZ341+FS341</f>
        <v>0</v>
      </c>
      <c r="HR341" s="792">
        <f t="shared" ref="HR341:HR345" si="3305">AR341+CH341+EA341+FT341</f>
        <v>0</v>
      </c>
      <c r="HS341" s="792">
        <f t="shared" ref="HS341:HS345" si="3306">FU341</f>
        <v>0</v>
      </c>
      <c r="HT341" s="792">
        <f t="shared" ref="HT341:HT345" si="3307">AS341+CI341+EB341+FV341</f>
        <v>0</v>
      </c>
      <c r="HU341" s="792">
        <f t="shared" ref="HU341:HU345" si="3308">AT341+CJ341+EC341+FW341</f>
        <v>0</v>
      </c>
      <c r="HV341" s="792">
        <f t="shared" ref="HV341:HV345" si="3309">AU341+CK341+ED341+FX341</f>
        <v>0</v>
      </c>
      <c r="HW341" s="792">
        <f t="shared" ref="HW341:HW345" si="3310">AV341+CL341+EE341+FY341</f>
        <v>0</v>
      </c>
      <c r="HX341" s="792">
        <f t="shared" ref="HX341:HX345" si="3311">FZ341</f>
        <v>0</v>
      </c>
      <c r="HY341" s="792">
        <f t="shared" ref="HY341:HY345" si="3312">AW341+CM341+EF341+GA341</f>
        <v>0</v>
      </c>
      <c r="HZ341" s="792">
        <f t="shared" ref="HZ341:HZ345" si="3313">AX341+CN341+EG341+GB341</f>
        <v>0</v>
      </c>
      <c r="IA341" s="792">
        <f t="shared" ref="IA341:IA345" si="3314">AY341+CO341+EH341+GC341</f>
        <v>0</v>
      </c>
      <c r="IB341" s="792">
        <f t="shared" ref="IB341:IB345" si="3315">AZ341+CP341+EI341+GD341</f>
        <v>0</v>
      </c>
      <c r="IC341" s="792">
        <f t="shared" ref="IC341:IC345" si="3316">GE341</f>
        <v>0</v>
      </c>
      <c r="ID341" s="792">
        <f t="shared" ref="ID341:ID345" si="3317">BA341+CQ341+EJ341+GF341</f>
        <v>0</v>
      </c>
      <c r="IE341" s="792">
        <f t="shared" ref="IE341:IE345" si="3318">BB341+CR341+EK341+GG341</f>
        <v>0</v>
      </c>
      <c r="IF341" s="792">
        <f t="shared" ref="IF341:IF345" si="3319">BC341+CS341+EL341+GH341</f>
        <v>0</v>
      </c>
      <c r="IG341" s="792">
        <f t="shared" ref="IG341:IG345" si="3320">BD341+CT341+EM341+GI341</f>
        <v>0</v>
      </c>
      <c r="IH341" s="792">
        <f t="shared" ref="IH341:IH345" si="3321">CU341+GJ341</f>
        <v>0</v>
      </c>
      <c r="II341" s="792">
        <f t="shared" ref="II341:II345" si="3322">BE341+CV341+EN341+GK341</f>
        <v>0</v>
      </c>
      <c r="IJ341" s="792">
        <f t="shared" ref="IJ341:IJ345" si="3323">BF341+CW341+EO341+GL341</f>
        <v>0</v>
      </c>
      <c r="IK341" s="792">
        <f t="shared" ref="IK341:IK345" si="3324">BG341+CX341+EP341+GM341</f>
        <v>0</v>
      </c>
      <c r="IL341" s="792">
        <f t="shared" ref="IL341:IL345" si="3325">BH341+CY341+EQ341+GM341</f>
        <v>0</v>
      </c>
      <c r="IM341" s="792">
        <f t="shared" ref="IM341:IM345" si="3326">CZ341+ER341+GO341</f>
        <v>0</v>
      </c>
      <c r="IN341" s="792">
        <f t="shared" ref="IN341:IN345" si="3327">BI341+DA341+ES341+GP341</f>
        <v>0</v>
      </c>
      <c r="IO341" s="792"/>
      <c r="IP341" s="792"/>
      <c r="IQ341" s="792"/>
      <c r="IR341" s="792"/>
      <c r="IS341" s="792">
        <f t="shared" ref="IS341:IS345" si="3328">GZ341+HE341+HJ341+HO341+HT341+HY341+ID341+II341+IN341</f>
        <v>604775000</v>
      </c>
      <c r="IT341" s="792">
        <f t="shared" ref="IT341:IT345" si="3329">HA341+HF341+HK341+HP341+HU341+HZ341+IE341+IJ341+IO341</f>
        <v>943892000</v>
      </c>
      <c r="IU341" s="792">
        <f t="shared" ref="IU341:IU345" si="3330">HB341+HG341+HL341+HQ341+HV341+IA341+IF341+IK341+IP341</f>
        <v>551538566</v>
      </c>
      <c r="IV341" s="792">
        <f t="shared" ref="IV341:IV345" si="3331">HC341+HH341+HM341+HR341+HW341+IB341+IG341+IL341+IQ341</f>
        <v>551538566</v>
      </c>
      <c r="IW341" s="793">
        <f t="shared" ref="IW341:IW345" si="3332">HD341+HI341+HN341+HS341+HX341+IC341+IH341+IM341+IR341</f>
        <v>0</v>
      </c>
    </row>
    <row r="342" spans="1:257" ht="158.25" customHeight="1" x14ac:dyDescent="0.2">
      <c r="A342" s="656">
        <v>50</v>
      </c>
      <c r="B342" s="346"/>
      <c r="C342" s="286"/>
      <c r="D342" s="657"/>
      <c r="E342" s="658"/>
      <c r="F342" s="658"/>
      <c r="G342" s="273">
        <v>227</v>
      </c>
      <c r="H342" s="854" t="s">
        <v>778</v>
      </c>
      <c r="I342" s="282" t="s">
        <v>779</v>
      </c>
      <c r="J342" s="270" t="s">
        <v>636</v>
      </c>
      <c r="K342" s="267">
        <v>14</v>
      </c>
      <c r="L342" s="640" t="s">
        <v>58</v>
      </c>
      <c r="M342" s="299">
        <v>12</v>
      </c>
      <c r="N342" s="299">
        <v>12</v>
      </c>
      <c r="O342" s="267">
        <v>12</v>
      </c>
      <c r="P342" s="424">
        <v>12</v>
      </c>
      <c r="Q342" s="299">
        <v>12</v>
      </c>
      <c r="R342" s="275"/>
      <c r="S342" s="426">
        <v>12</v>
      </c>
      <c r="T342" s="299">
        <v>12</v>
      </c>
      <c r="U342" s="299"/>
      <c r="V342" s="426">
        <v>12</v>
      </c>
      <c r="W342" s="299">
        <v>12</v>
      </c>
      <c r="X342" s="640"/>
      <c r="Y342" s="770">
        <v>3</v>
      </c>
      <c r="Z342" s="602">
        <f>BM342/$BM$340</f>
        <v>0.40056344086021506</v>
      </c>
      <c r="AA342" s="272">
        <v>16</v>
      </c>
      <c r="AB342" s="374" t="s">
        <v>376</v>
      </c>
      <c r="AC342" s="51"/>
      <c r="AD342" s="47"/>
      <c r="AE342" s="48"/>
      <c r="AF342" s="48"/>
      <c r="AG342" s="51"/>
      <c r="AH342" s="47"/>
      <c r="AI342" s="47"/>
      <c r="AJ342" s="47"/>
      <c r="AK342" s="41">
        <v>186262000</v>
      </c>
      <c r="AL342" s="41">
        <v>186262000</v>
      </c>
      <c r="AM342" s="41">
        <v>97679975</v>
      </c>
      <c r="AN342" s="48">
        <v>97679975</v>
      </c>
      <c r="AO342" s="50"/>
      <c r="AP342" s="41"/>
      <c r="AQ342" s="41"/>
      <c r="AR342" s="47"/>
      <c r="AS342" s="51"/>
      <c r="AT342" s="47"/>
      <c r="AU342" s="48"/>
      <c r="AV342" s="48"/>
      <c r="AW342" s="51"/>
      <c r="AX342" s="47"/>
      <c r="AY342" s="47"/>
      <c r="AZ342" s="47"/>
      <c r="BA342" s="51"/>
      <c r="BB342" s="47"/>
      <c r="BC342" s="47"/>
      <c r="BD342" s="47"/>
      <c r="BE342" s="51"/>
      <c r="BF342" s="47"/>
      <c r="BG342" s="48"/>
      <c r="BH342" s="48"/>
      <c r="BI342" s="51"/>
      <c r="BJ342" s="47"/>
      <c r="BK342" s="47"/>
      <c r="BL342" s="47"/>
      <c r="BM342" s="40">
        <f>+AC342+AG342+AK342+AO342+AS342+AW342+BA342+BE342+BI342</f>
        <v>186262000</v>
      </c>
      <c r="BN342" s="41">
        <f t="shared" si="3282"/>
        <v>186262000</v>
      </c>
      <c r="BO342" s="41">
        <f t="shared" si="3282"/>
        <v>97679975</v>
      </c>
      <c r="BP342" s="41">
        <f t="shared" si="3282"/>
        <v>97679975</v>
      </c>
      <c r="BQ342" s="89"/>
      <c r="BR342" s="89"/>
      <c r="BS342" s="89"/>
      <c r="BT342" s="89"/>
      <c r="BU342" s="89"/>
      <c r="BV342" s="89">
        <v>52000000</v>
      </c>
      <c r="BW342" s="89"/>
      <c r="BX342" s="89"/>
      <c r="BY342" s="89"/>
      <c r="BZ342" s="88">
        <v>154300000</v>
      </c>
      <c r="CA342" s="57">
        <v>157800000</v>
      </c>
      <c r="CB342" s="57">
        <v>47841999</v>
      </c>
      <c r="CC342" s="57">
        <v>47841999</v>
      </c>
      <c r="CD342" s="57"/>
      <c r="CE342" s="88"/>
      <c r="CF342" s="88"/>
      <c r="CG342" s="88"/>
      <c r="CH342" s="88"/>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2">
        <f t="shared" si="3283"/>
        <v>154300000</v>
      </c>
      <c r="DF342" s="102">
        <f t="shared" si="3283"/>
        <v>209800000</v>
      </c>
      <c r="DG342" s="102">
        <f t="shared" si="3283"/>
        <v>47841999</v>
      </c>
      <c r="DH342" s="102">
        <f t="shared" si="3283"/>
        <v>47841999</v>
      </c>
      <c r="DI342" s="102"/>
      <c r="DJ342" s="88"/>
      <c r="DK342" s="57"/>
      <c r="DL342" s="88"/>
      <c r="DM342" s="88"/>
      <c r="DN342" s="88"/>
      <c r="DO342" s="88">
        <v>50000000</v>
      </c>
      <c r="DP342" s="88">
        <v>5500000</v>
      </c>
      <c r="DQ342" s="88">
        <v>5500000</v>
      </c>
      <c r="DR342" s="88"/>
      <c r="DS342" s="88">
        <v>160950000</v>
      </c>
      <c r="DT342" s="88">
        <v>140000000</v>
      </c>
      <c r="DU342" s="88">
        <v>31223000</v>
      </c>
      <c r="DV342" s="88">
        <v>31223000</v>
      </c>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7"/>
      <c r="EU342" s="87"/>
      <c r="EV342" s="87"/>
      <c r="EW342" s="82">
        <f t="shared" si="3284"/>
        <v>160950000</v>
      </c>
      <c r="EX342" s="89">
        <f t="shared" si="3284"/>
        <v>190000000</v>
      </c>
      <c r="EY342" s="90">
        <f t="shared" si="3285"/>
        <v>36723000</v>
      </c>
      <c r="EZ342" s="90">
        <f t="shared" si="3285"/>
        <v>36723000</v>
      </c>
      <c r="FA342" s="173"/>
      <c r="FB342" s="87"/>
      <c r="FC342" s="88"/>
      <c r="FD342" s="88"/>
      <c r="FE342" s="88"/>
      <c r="FF342" s="133"/>
      <c r="FG342" s="87"/>
      <c r="FH342" s="87"/>
      <c r="FI342" s="87"/>
      <c r="FJ342" s="87"/>
      <c r="FK342" s="87"/>
      <c r="FL342" s="87">
        <v>165814000</v>
      </c>
      <c r="FM342" s="87">
        <v>40000000</v>
      </c>
      <c r="FN342" s="87">
        <v>12952702</v>
      </c>
      <c r="FO342" s="87">
        <v>12952702</v>
      </c>
      <c r="FP342" s="87"/>
      <c r="FQ342" s="87"/>
      <c r="FR342" s="87"/>
      <c r="FS342" s="87"/>
      <c r="FT342" s="87"/>
      <c r="FU342" s="87"/>
      <c r="FV342" s="87"/>
      <c r="FW342" s="87"/>
      <c r="FX342" s="87"/>
      <c r="FY342" s="87"/>
      <c r="FZ342" s="87"/>
      <c r="GA342" s="87"/>
      <c r="GB342" s="87"/>
      <c r="GC342" s="87"/>
      <c r="GD342" s="87"/>
      <c r="GE342" s="87"/>
      <c r="GF342" s="87"/>
      <c r="GG342" s="87"/>
      <c r="GH342" s="87"/>
      <c r="GI342" s="87"/>
      <c r="GJ342" s="87"/>
      <c r="GK342" s="87"/>
      <c r="GL342" s="87"/>
      <c r="GM342" s="87"/>
      <c r="GN342" s="87"/>
      <c r="GO342" s="87"/>
      <c r="GP342" s="87"/>
      <c r="GQ342" s="87"/>
      <c r="GR342" s="87"/>
      <c r="GS342" s="87"/>
      <c r="GT342" s="87"/>
      <c r="GU342" s="82">
        <f>FB342+FG342+FL342+FQ342+FV342+GA342+GF342+GK342+GP342</f>
        <v>165814000</v>
      </c>
      <c r="GV342" s="82">
        <f t="shared" si="3286"/>
        <v>40000000</v>
      </c>
      <c r="GW342" s="82">
        <f t="shared" si="3286"/>
        <v>12952702</v>
      </c>
      <c r="GX342" s="82">
        <f t="shared" si="3286"/>
        <v>12952702</v>
      </c>
      <c r="GY342" s="792">
        <f t="shared" si="3286"/>
        <v>0</v>
      </c>
      <c r="GZ342" s="792">
        <f t="shared" si="3287"/>
        <v>0</v>
      </c>
      <c r="HA342" s="792">
        <f t="shared" si="3288"/>
        <v>0</v>
      </c>
      <c r="HB342" s="792">
        <f t="shared" si="3289"/>
        <v>0</v>
      </c>
      <c r="HC342" s="792">
        <f t="shared" si="3290"/>
        <v>0</v>
      </c>
      <c r="HD342" s="792">
        <f t="shared" si="3291"/>
        <v>0</v>
      </c>
      <c r="HE342" s="792">
        <f t="shared" si="3292"/>
        <v>0</v>
      </c>
      <c r="HF342" s="792">
        <f t="shared" si="3293"/>
        <v>102000000</v>
      </c>
      <c r="HG342" s="792">
        <f t="shared" si="3294"/>
        <v>5500000</v>
      </c>
      <c r="HH342" s="792">
        <f t="shared" si="3295"/>
        <v>5500000</v>
      </c>
      <c r="HI342" s="792">
        <f t="shared" si="3296"/>
        <v>0</v>
      </c>
      <c r="HJ342" s="792">
        <f t="shared" si="3297"/>
        <v>667326000</v>
      </c>
      <c r="HK342" s="792">
        <f t="shared" si="3298"/>
        <v>524062000</v>
      </c>
      <c r="HL342" s="792">
        <f t="shared" si="3299"/>
        <v>189697676</v>
      </c>
      <c r="HM342" s="792">
        <f t="shared" si="3300"/>
        <v>189697676</v>
      </c>
      <c r="HN342" s="792">
        <f t="shared" si="3301"/>
        <v>0</v>
      </c>
      <c r="HO342" s="792">
        <f t="shared" si="3302"/>
        <v>0</v>
      </c>
      <c r="HP342" s="792">
        <f t="shared" si="3303"/>
        <v>0</v>
      </c>
      <c r="HQ342" s="792">
        <f t="shared" si="3304"/>
        <v>0</v>
      </c>
      <c r="HR342" s="792">
        <f t="shared" si="3305"/>
        <v>0</v>
      </c>
      <c r="HS342" s="792">
        <f t="shared" si="3306"/>
        <v>0</v>
      </c>
      <c r="HT342" s="792">
        <f t="shared" si="3307"/>
        <v>0</v>
      </c>
      <c r="HU342" s="792">
        <f t="shared" si="3308"/>
        <v>0</v>
      </c>
      <c r="HV342" s="792">
        <f t="shared" si="3309"/>
        <v>0</v>
      </c>
      <c r="HW342" s="792">
        <f t="shared" si="3310"/>
        <v>0</v>
      </c>
      <c r="HX342" s="792">
        <f t="shared" si="3311"/>
        <v>0</v>
      </c>
      <c r="HY342" s="792">
        <f t="shared" si="3312"/>
        <v>0</v>
      </c>
      <c r="HZ342" s="792">
        <f t="shared" si="3313"/>
        <v>0</v>
      </c>
      <c r="IA342" s="792">
        <f t="shared" si="3314"/>
        <v>0</v>
      </c>
      <c r="IB342" s="792">
        <f t="shared" si="3315"/>
        <v>0</v>
      </c>
      <c r="IC342" s="792">
        <f t="shared" si="3316"/>
        <v>0</v>
      </c>
      <c r="ID342" s="792">
        <f t="shared" si="3317"/>
        <v>0</v>
      </c>
      <c r="IE342" s="792">
        <f t="shared" si="3318"/>
        <v>0</v>
      </c>
      <c r="IF342" s="792">
        <f t="shared" si="3319"/>
        <v>0</v>
      </c>
      <c r="IG342" s="792">
        <f t="shared" si="3320"/>
        <v>0</v>
      </c>
      <c r="IH342" s="792">
        <f t="shared" si="3321"/>
        <v>0</v>
      </c>
      <c r="II342" s="792">
        <f t="shared" si="3322"/>
        <v>0</v>
      </c>
      <c r="IJ342" s="792">
        <f t="shared" si="3323"/>
        <v>0</v>
      </c>
      <c r="IK342" s="792">
        <f t="shared" si="3324"/>
        <v>0</v>
      </c>
      <c r="IL342" s="792">
        <f t="shared" si="3325"/>
        <v>0</v>
      </c>
      <c r="IM342" s="792">
        <f t="shared" si="3326"/>
        <v>0</v>
      </c>
      <c r="IN342" s="792">
        <f t="shared" si="3327"/>
        <v>0</v>
      </c>
      <c r="IO342" s="792"/>
      <c r="IP342" s="792"/>
      <c r="IQ342" s="792"/>
      <c r="IR342" s="792"/>
      <c r="IS342" s="792">
        <f t="shared" si="3328"/>
        <v>667326000</v>
      </c>
      <c r="IT342" s="792">
        <f t="shared" si="3329"/>
        <v>626062000</v>
      </c>
      <c r="IU342" s="792">
        <f t="shared" si="3330"/>
        <v>195197676</v>
      </c>
      <c r="IV342" s="792">
        <f t="shared" si="3331"/>
        <v>195197676</v>
      </c>
      <c r="IW342" s="793">
        <f t="shared" si="3332"/>
        <v>0</v>
      </c>
    </row>
    <row r="343" spans="1:257" ht="158.25" customHeight="1" x14ac:dyDescent="0.2">
      <c r="A343" s="346"/>
      <c r="B343" s="346"/>
      <c r="C343" s="286"/>
      <c r="D343" s="657"/>
      <c r="E343" s="658"/>
      <c r="F343" s="658"/>
      <c r="G343" s="273">
        <v>228</v>
      </c>
      <c r="H343" s="854" t="s">
        <v>780</v>
      </c>
      <c r="I343" s="282" t="s">
        <v>781</v>
      </c>
      <c r="J343" s="270" t="s">
        <v>636</v>
      </c>
      <c r="K343" s="267">
        <v>14</v>
      </c>
      <c r="L343" s="640" t="s">
        <v>58</v>
      </c>
      <c r="M343" s="299">
        <v>2</v>
      </c>
      <c r="N343" s="299">
        <v>2</v>
      </c>
      <c r="O343" s="267">
        <v>2</v>
      </c>
      <c r="P343" s="424">
        <v>2</v>
      </c>
      <c r="Q343" s="299">
        <v>2</v>
      </c>
      <c r="R343" s="275"/>
      <c r="S343" s="426">
        <v>2</v>
      </c>
      <c r="T343" s="299">
        <v>2</v>
      </c>
      <c r="U343" s="299"/>
      <c r="V343" s="424">
        <v>2</v>
      </c>
      <c r="W343" s="299">
        <v>2</v>
      </c>
      <c r="X343" s="640"/>
      <c r="Y343" s="770">
        <v>2</v>
      </c>
      <c r="Z343" s="602">
        <f>BM343/$BM$340</f>
        <v>6.4399999999999999E-2</v>
      </c>
      <c r="AA343" s="272">
        <v>16</v>
      </c>
      <c r="AB343" s="374" t="s">
        <v>376</v>
      </c>
      <c r="AC343" s="51"/>
      <c r="AD343" s="47"/>
      <c r="AE343" s="48"/>
      <c r="AF343" s="48"/>
      <c r="AG343" s="51"/>
      <c r="AH343" s="47"/>
      <c r="AI343" s="47"/>
      <c r="AJ343" s="47"/>
      <c r="AK343" s="41">
        <v>29946000</v>
      </c>
      <c r="AL343" s="42">
        <v>29946000</v>
      </c>
      <c r="AM343" s="41">
        <v>11612970</v>
      </c>
      <c r="AN343" s="41">
        <v>11612970</v>
      </c>
      <c r="AO343" s="50"/>
      <c r="AP343" s="41"/>
      <c r="AQ343" s="41"/>
      <c r="AR343" s="47"/>
      <c r="AS343" s="51"/>
      <c r="AT343" s="47"/>
      <c r="AU343" s="48"/>
      <c r="AV343" s="48"/>
      <c r="AW343" s="51"/>
      <c r="AX343" s="47"/>
      <c r="AY343" s="47"/>
      <c r="AZ343" s="47"/>
      <c r="BA343" s="51"/>
      <c r="BB343" s="47"/>
      <c r="BC343" s="47"/>
      <c r="BD343" s="47"/>
      <c r="BE343" s="51"/>
      <c r="BF343" s="47"/>
      <c r="BG343" s="48"/>
      <c r="BH343" s="48"/>
      <c r="BI343" s="51"/>
      <c r="BJ343" s="47"/>
      <c r="BK343" s="47"/>
      <c r="BL343" s="47"/>
      <c r="BM343" s="40">
        <f>+AC343+AG343+AK343+AO343+AS343+AW343+BA343+BE343+BI343</f>
        <v>29946000</v>
      </c>
      <c r="BN343" s="41">
        <f t="shared" si="3282"/>
        <v>29946000</v>
      </c>
      <c r="BO343" s="41">
        <f t="shared" si="3282"/>
        <v>11612970</v>
      </c>
      <c r="BP343" s="41">
        <f t="shared" si="3282"/>
        <v>11612970</v>
      </c>
      <c r="BQ343" s="89"/>
      <c r="BR343" s="89"/>
      <c r="BS343" s="89"/>
      <c r="BT343" s="89"/>
      <c r="BU343" s="89"/>
      <c r="BV343" s="89"/>
      <c r="BW343" s="89"/>
      <c r="BX343" s="89"/>
      <c r="BY343" s="89"/>
      <c r="BZ343" s="88">
        <v>25100000</v>
      </c>
      <c r="CA343" s="57">
        <v>25100000</v>
      </c>
      <c r="CB343" s="57">
        <v>22105476</v>
      </c>
      <c r="CC343" s="57">
        <v>19267200</v>
      </c>
      <c r="CD343" s="57"/>
      <c r="CE343" s="88"/>
      <c r="CF343" s="88"/>
      <c r="CG343" s="88"/>
      <c r="CH343" s="88"/>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2">
        <f t="shared" si="3283"/>
        <v>25100000</v>
      </c>
      <c r="DF343" s="102">
        <f t="shared" si="3283"/>
        <v>25100000</v>
      </c>
      <c r="DG343" s="102">
        <f t="shared" si="3283"/>
        <v>22105476</v>
      </c>
      <c r="DH343" s="102">
        <f t="shared" si="3283"/>
        <v>19267200</v>
      </c>
      <c r="DI343" s="102"/>
      <c r="DJ343" s="88"/>
      <c r="DK343" s="57"/>
      <c r="DL343" s="88"/>
      <c r="DM343" s="88"/>
      <c r="DN343" s="88"/>
      <c r="DO343" s="88">
        <v>5000000</v>
      </c>
      <c r="DP343" s="88">
        <v>3318044</v>
      </c>
      <c r="DQ343" s="88">
        <v>3318044</v>
      </c>
      <c r="DR343" s="88"/>
      <c r="DS343" s="88">
        <v>25800000</v>
      </c>
      <c r="DT343" s="88">
        <v>30000000</v>
      </c>
      <c r="DU343" s="88">
        <v>22546921</v>
      </c>
      <c r="DV343" s="88">
        <v>22546921</v>
      </c>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7"/>
      <c r="EU343" s="87"/>
      <c r="EV343" s="87"/>
      <c r="EW343" s="82">
        <f t="shared" si="3284"/>
        <v>25800000</v>
      </c>
      <c r="EX343" s="89">
        <f t="shared" si="3284"/>
        <v>35000000</v>
      </c>
      <c r="EY343" s="90">
        <f t="shared" si="3285"/>
        <v>25864965</v>
      </c>
      <c r="EZ343" s="90">
        <f t="shared" si="3285"/>
        <v>25864965</v>
      </c>
      <c r="FA343" s="173"/>
      <c r="FB343" s="87"/>
      <c r="FC343" s="88"/>
      <c r="FD343" s="88"/>
      <c r="FE343" s="88"/>
      <c r="FF343" s="133"/>
      <c r="FG343" s="87"/>
      <c r="FH343" s="87">
        <v>5000000</v>
      </c>
      <c r="FI343" s="87"/>
      <c r="FJ343" s="87"/>
      <c r="FK343" s="87"/>
      <c r="FL343" s="87">
        <v>26650000</v>
      </c>
      <c r="FM343" s="87">
        <v>40000000</v>
      </c>
      <c r="FN343" s="87">
        <v>36276144</v>
      </c>
      <c r="FO343" s="87">
        <v>36276144</v>
      </c>
      <c r="FP343" s="87"/>
      <c r="FQ343" s="87"/>
      <c r="FR343" s="87"/>
      <c r="FS343" s="87"/>
      <c r="FT343" s="87"/>
      <c r="FU343" s="87"/>
      <c r="FV343" s="87"/>
      <c r="FW343" s="87"/>
      <c r="FX343" s="87"/>
      <c r="FY343" s="87"/>
      <c r="FZ343" s="87"/>
      <c r="GA343" s="87"/>
      <c r="GB343" s="87"/>
      <c r="GC343" s="87"/>
      <c r="GD343" s="87"/>
      <c r="GE343" s="87"/>
      <c r="GF343" s="87"/>
      <c r="GG343" s="87"/>
      <c r="GH343" s="87"/>
      <c r="GI343" s="87"/>
      <c r="GJ343" s="87"/>
      <c r="GK343" s="87"/>
      <c r="GL343" s="87"/>
      <c r="GM343" s="87"/>
      <c r="GN343" s="87"/>
      <c r="GO343" s="87"/>
      <c r="GP343" s="87"/>
      <c r="GQ343" s="87"/>
      <c r="GR343" s="87"/>
      <c r="GS343" s="87"/>
      <c r="GT343" s="87"/>
      <c r="GU343" s="82">
        <f>FB343+FG343+FL343+FQ343+FV343+GA343+GF343+GK343+GP343</f>
        <v>26650000</v>
      </c>
      <c r="GV343" s="82">
        <f t="shared" si="3286"/>
        <v>45000000</v>
      </c>
      <c r="GW343" s="82">
        <f t="shared" si="3286"/>
        <v>36276144</v>
      </c>
      <c r="GX343" s="82">
        <f t="shared" si="3286"/>
        <v>36276144</v>
      </c>
      <c r="GY343" s="792">
        <f t="shared" si="3286"/>
        <v>0</v>
      </c>
      <c r="GZ343" s="792">
        <f t="shared" si="3287"/>
        <v>0</v>
      </c>
      <c r="HA343" s="792">
        <f t="shared" si="3288"/>
        <v>0</v>
      </c>
      <c r="HB343" s="792">
        <f t="shared" si="3289"/>
        <v>0</v>
      </c>
      <c r="HC343" s="792">
        <f t="shared" si="3290"/>
        <v>0</v>
      </c>
      <c r="HD343" s="792">
        <f t="shared" si="3291"/>
        <v>0</v>
      </c>
      <c r="HE343" s="792">
        <f t="shared" si="3292"/>
        <v>0</v>
      </c>
      <c r="HF343" s="792">
        <f t="shared" si="3293"/>
        <v>10000000</v>
      </c>
      <c r="HG343" s="792">
        <f t="shared" si="3294"/>
        <v>3318044</v>
      </c>
      <c r="HH343" s="792">
        <f t="shared" si="3295"/>
        <v>3318044</v>
      </c>
      <c r="HI343" s="792">
        <f t="shared" si="3296"/>
        <v>0</v>
      </c>
      <c r="HJ343" s="792">
        <f t="shared" si="3297"/>
        <v>107496000</v>
      </c>
      <c r="HK343" s="792">
        <f t="shared" si="3298"/>
        <v>125046000</v>
      </c>
      <c r="HL343" s="792">
        <f t="shared" si="3299"/>
        <v>92541511</v>
      </c>
      <c r="HM343" s="792">
        <f t="shared" si="3300"/>
        <v>89703235</v>
      </c>
      <c r="HN343" s="792">
        <f t="shared" si="3301"/>
        <v>0</v>
      </c>
      <c r="HO343" s="792">
        <f t="shared" si="3302"/>
        <v>0</v>
      </c>
      <c r="HP343" s="792">
        <f t="shared" si="3303"/>
        <v>0</v>
      </c>
      <c r="HQ343" s="792">
        <f t="shared" si="3304"/>
        <v>0</v>
      </c>
      <c r="HR343" s="792">
        <f t="shared" si="3305"/>
        <v>0</v>
      </c>
      <c r="HS343" s="792">
        <f t="shared" si="3306"/>
        <v>0</v>
      </c>
      <c r="HT343" s="792">
        <f t="shared" si="3307"/>
        <v>0</v>
      </c>
      <c r="HU343" s="792">
        <f t="shared" si="3308"/>
        <v>0</v>
      </c>
      <c r="HV343" s="792">
        <f t="shared" si="3309"/>
        <v>0</v>
      </c>
      <c r="HW343" s="792">
        <f t="shared" si="3310"/>
        <v>0</v>
      </c>
      <c r="HX343" s="792">
        <f t="shared" si="3311"/>
        <v>0</v>
      </c>
      <c r="HY343" s="792">
        <f t="shared" si="3312"/>
        <v>0</v>
      </c>
      <c r="HZ343" s="792">
        <f t="shared" si="3313"/>
        <v>0</v>
      </c>
      <c r="IA343" s="792">
        <f t="shared" si="3314"/>
        <v>0</v>
      </c>
      <c r="IB343" s="792">
        <f t="shared" si="3315"/>
        <v>0</v>
      </c>
      <c r="IC343" s="792">
        <f t="shared" si="3316"/>
        <v>0</v>
      </c>
      <c r="ID343" s="792">
        <f t="shared" si="3317"/>
        <v>0</v>
      </c>
      <c r="IE343" s="792">
        <f t="shared" si="3318"/>
        <v>0</v>
      </c>
      <c r="IF343" s="792">
        <f t="shared" si="3319"/>
        <v>0</v>
      </c>
      <c r="IG343" s="792">
        <f t="shared" si="3320"/>
        <v>0</v>
      </c>
      <c r="IH343" s="792">
        <f t="shared" si="3321"/>
        <v>0</v>
      </c>
      <c r="II343" s="792">
        <f t="shared" si="3322"/>
        <v>0</v>
      </c>
      <c r="IJ343" s="792">
        <f t="shared" si="3323"/>
        <v>0</v>
      </c>
      <c r="IK343" s="792">
        <f t="shared" si="3324"/>
        <v>0</v>
      </c>
      <c r="IL343" s="792">
        <f t="shared" si="3325"/>
        <v>0</v>
      </c>
      <c r="IM343" s="792">
        <f t="shared" si="3326"/>
        <v>0</v>
      </c>
      <c r="IN343" s="792">
        <f t="shared" si="3327"/>
        <v>0</v>
      </c>
      <c r="IO343" s="792"/>
      <c r="IP343" s="792"/>
      <c r="IQ343" s="792"/>
      <c r="IR343" s="792"/>
      <c r="IS343" s="792">
        <f t="shared" si="3328"/>
        <v>107496000</v>
      </c>
      <c r="IT343" s="792">
        <f t="shared" si="3329"/>
        <v>135046000</v>
      </c>
      <c r="IU343" s="792">
        <f t="shared" si="3330"/>
        <v>95859555</v>
      </c>
      <c r="IV343" s="792">
        <f t="shared" si="3331"/>
        <v>93021279</v>
      </c>
      <c r="IW343" s="793">
        <f t="shared" si="3332"/>
        <v>0</v>
      </c>
    </row>
    <row r="344" spans="1:257" ht="158.25" customHeight="1" x14ac:dyDescent="0.2">
      <c r="A344" s="346"/>
      <c r="B344" s="346"/>
      <c r="C344" s="286"/>
      <c r="D344" s="657"/>
      <c r="E344" s="658"/>
      <c r="F344" s="658"/>
      <c r="G344" s="273">
        <v>229</v>
      </c>
      <c r="H344" s="854" t="s">
        <v>782</v>
      </c>
      <c r="I344" s="282" t="s">
        <v>783</v>
      </c>
      <c r="J344" s="270" t="s">
        <v>636</v>
      </c>
      <c r="K344" s="267">
        <v>14</v>
      </c>
      <c r="L344" s="640" t="s">
        <v>58</v>
      </c>
      <c r="M344" s="659">
        <v>13</v>
      </c>
      <c r="N344" s="659">
        <v>13</v>
      </c>
      <c r="O344" s="267">
        <v>13</v>
      </c>
      <c r="P344" s="432">
        <v>13</v>
      </c>
      <c r="Q344" s="299">
        <v>13</v>
      </c>
      <c r="R344" s="275"/>
      <c r="S344" s="426">
        <v>13</v>
      </c>
      <c r="T344" s="299">
        <v>13</v>
      </c>
      <c r="U344" s="299"/>
      <c r="V344" s="426">
        <v>13</v>
      </c>
      <c r="W344" s="299">
        <v>13</v>
      </c>
      <c r="X344" s="640"/>
      <c r="Y344" s="770">
        <v>13</v>
      </c>
      <c r="Z344" s="602">
        <f>BM344/$BM$340</f>
        <v>0.11118279569892472</v>
      </c>
      <c r="AA344" s="272">
        <v>16</v>
      </c>
      <c r="AB344" s="374" t="s">
        <v>376</v>
      </c>
      <c r="AC344" s="51"/>
      <c r="AD344" s="47"/>
      <c r="AE344" s="48"/>
      <c r="AF344" s="48"/>
      <c r="AG344" s="51"/>
      <c r="AH344" s="47"/>
      <c r="AI344" s="47"/>
      <c r="AJ344" s="47"/>
      <c r="AK344" s="41">
        <v>51700000</v>
      </c>
      <c r="AL344" s="41">
        <v>51700000</v>
      </c>
      <c r="AM344" s="41">
        <v>28500000</v>
      </c>
      <c r="AN344" s="41">
        <v>28500000</v>
      </c>
      <c r="AO344" s="50"/>
      <c r="AP344" s="41"/>
      <c r="AQ344" s="41"/>
      <c r="AR344" s="47"/>
      <c r="AS344" s="51"/>
      <c r="AT344" s="47"/>
      <c r="AU344" s="48"/>
      <c r="AV344" s="48"/>
      <c r="AW344" s="51"/>
      <c r="AX344" s="47"/>
      <c r="AY344" s="47"/>
      <c r="AZ344" s="47"/>
      <c r="BA344" s="51"/>
      <c r="BB344" s="47"/>
      <c r="BC344" s="47"/>
      <c r="BD344" s="47"/>
      <c r="BE344" s="51"/>
      <c r="BF344" s="47"/>
      <c r="BG344" s="48"/>
      <c r="BH344" s="48"/>
      <c r="BI344" s="51"/>
      <c r="BJ344" s="47"/>
      <c r="BK344" s="47"/>
      <c r="BL344" s="47"/>
      <c r="BM344" s="40">
        <f>+AC344+AG344+AK344+AO344+AS344+AW344+BA344+BE344+BI344</f>
        <v>51700000</v>
      </c>
      <c r="BN344" s="41">
        <f t="shared" si="3282"/>
        <v>51700000</v>
      </c>
      <c r="BO344" s="41">
        <f t="shared" si="3282"/>
        <v>28500000</v>
      </c>
      <c r="BP344" s="41">
        <f t="shared" si="3282"/>
        <v>28500000</v>
      </c>
      <c r="BQ344" s="89"/>
      <c r="BR344" s="89"/>
      <c r="BS344" s="89"/>
      <c r="BT344" s="89"/>
      <c r="BU344" s="89"/>
      <c r="BV344" s="89"/>
      <c r="BW344" s="89"/>
      <c r="BX344" s="89"/>
      <c r="BY344" s="89"/>
      <c r="BZ344" s="88">
        <v>47350000</v>
      </c>
      <c r="CA344" s="57">
        <v>47350000</v>
      </c>
      <c r="CB344" s="57">
        <v>45950000</v>
      </c>
      <c r="CC344" s="57">
        <v>45950000</v>
      </c>
      <c r="CD344" s="57"/>
      <c r="CE344" s="88"/>
      <c r="CF344" s="88"/>
      <c r="CG344" s="88"/>
      <c r="CH344" s="88"/>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2">
        <f t="shared" si="3283"/>
        <v>47350000</v>
      </c>
      <c r="DF344" s="102">
        <f t="shared" si="3283"/>
        <v>47350000</v>
      </c>
      <c r="DG344" s="102">
        <f t="shared" si="3283"/>
        <v>45950000</v>
      </c>
      <c r="DH344" s="102">
        <f t="shared" si="3283"/>
        <v>45950000</v>
      </c>
      <c r="DI344" s="102"/>
      <c r="DJ344" s="88"/>
      <c r="DK344" s="57"/>
      <c r="DL344" s="88"/>
      <c r="DM344" s="88"/>
      <c r="DN344" s="88"/>
      <c r="DO344" s="88">
        <v>2500000</v>
      </c>
      <c r="DP344" s="88">
        <v>2500000</v>
      </c>
      <c r="DQ344" s="88">
        <v>2500000</v>
      </c>
      <c r="DR344" s="88"/>
      <c r="DS344" s="88">
        <v>44600000</v>
      </c>
      <c r="DT344" s="88">
        <v>35000000</v>
      </c>
      <c r="DU344" s="88">
        <v>35000000</v>
      </c>
      <c r="DV344" s="88">
        <v>35000000</v>
      </c>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7"/>
      <c r="EU344" s="87"/>
      <c r="EV344" s="87"/>
      <c r="EW344" s="82">
        <f t="shared" si="3284"/>
        <v>44600000</v>
      </c>
      <c r="EX344" s="90">
        <f t="shared" si="3284"/>
        <v>37500000</v>
      </c>
      <c r="EY344" s="90">
        <f t="shared" si="3285"/>
        <v>37500000</v>
      </c>
      <c r="EZ344" s="90">
        <f t="shared" si="3285"/>
        <v>37500000</v>
      </c>
      <c r="FA344" s="173"/>
      <c r="FB344" s="87"/>
      <c r="FC344" s="88"/>
      <c r="FD344" s="88"/>
      <c r="FE344" s="88"/>
      <c r="FF344" s="133"/>
      <c r="FG344" s="87"/>
      <c r="FH344" s="87">
        <v>5000000</v>
      </c>
      <c r="FI344" s="87">
        <v>5000000</v>
      </c>
      <c r="FJ344" s="87">
        <v>5000000</v>
      </c>
      <c r="FK344" s="87"/>
      <c r="FL344" s="87">
        <v>46024000</v>
      </c>
      <c r="FM344" s="87">
        <v>65000000</v>
      </c>
      <c r="FN344" s="87">
        <v>64983366</v>
      </c>
      <c r="FO344" s="87">
        <v>64983366</v>
      </c>
      <c r="FP344" s="87"/>
      <c r="FQ344" s="87"/>
      <c r="FR344" s="87"/>
      <c r="FS344" s="87"/>
      <c r="FT344" s="87"/>
      <c r="FU344" s="87"/>
      <c r="FV344" s="87"/>
      <c r="FW344" s="87"/>
      <c r="FX344" s="87"/>
      <c r="FY344" s="87"/>
      <c r="FZ344" s="87"/>
      <c r="GA344" s="87"/>
      <c r="GB344" s="87"/>
      <c r="GC344" s="87"/>
      <c r="GD344" s="87"/>
      <c r="GE344" s="87"/>
      <c r="GF344" s="87"/>
      <c r="GG344" s="87"/>
      <c r="GH344" s="87"/>
      <c r="GI344" s="87"/>
      <c r="GJ344" s="87"/>
      <c r="GK344" s="87"/>
      <c r="GL344" s="87"/>
      <c r="GM344" s="87"/>
      <c r="GN344" s="87"/>
      <c r="GO344" s="87"/>
      <c r="GP344" s="87"/>
      <c r="GQ344" s="87"/>
      <c r="GR344" s="87"/>
      <c r="GS344" s="87"/>
      <c r="GT344" s="87"/>
      <c r="GU344" s="82">
        <f>FB344+FG344+FL344+FQ344+FV344+GA344+GF344+GK344+GP344</f>
        <v>46024000</v>
      </c>
      <c r="GV344" s="82">
        <f t="shared" si="3286"/>
        <v>70000000</v>
      </c>
      <c r="GW344" s="82">
        <f t="shared" si="3286"/>
        <v>69983366</v>
      </c>
      <c r="GX344" s="82">
        <f t="shared" si="3286"/>
        <v>69983366</v>
      </c>
      <c r="GY344" s="792">
        <f t="shared" si="3286"/>
        <v>0</v>
      </c>
      <c r="GZ344" s="792">
        <f t="shared" si="3287"/>
        <v>0</v>
      </c>
      <c r="HA344" s="792">
        <f t="shared" si="3288"/>
        <v>0</v>
      </c>
      <c r="HB344" s="792">
        <f t="shared" si="3289"/>
        <v>0</v>
      </c>
      <c r="HC344" s="792">
        <f t="shared" si="3290"/>
        <v>0</v>
      </c>
      <c r="HD344" s="792">
        <f t="shared" si="3291"/>
        <v>0</v>
      </c>
      <c r="HE344" s="792">
        <f t="shared" si="3292"/>
        <v>0</v>
      </c>
      <c r="HF344" s="792">
        <f t="shared" si="3293"/>
        <v>7500000</v>
      </c>
      <c r="HG344" s="792">
        <f t="shared" si="3294"/>
        <v>7500000</v>
      </c>
      <c r="HH344" s="792">
        <f t="shared" si="3295"/>
        <v>7500000</v>
      </c>
      <c r="HI344" s="792">
        <f t="shared" si="3296"/>
        <v>0</v>
      </c>
      <c r="HJ344" s="792">
        <f t="shared" si="3297"/>
        <v>189674000</v>
      </c>
      <c r="HK344" s="792">
        <f t="shared" si="3298"/>
        <v>199050000</v>
      </c>
      <c r="HL344" s="792">
        <f t="shared" si="3299"/>
        <v>174433366</v>
      </c>
      <c r="HM344" s="792">
        <f t="shared" si="3300"/>
        <v>174433366</v>
      </c>
      <c r="HN344" s="792">
        <f t="shared" si="3301"/>
        <v>0</v>
      </c>
      <c r="HO344" s="792">
        <f t="shared" si="3302"/>
        <v>0</v>
      </c>
      <c r="HP344" s="792">
        <f t="shared" si="3303"/>
        <v>0</v>
      </c>
      <c r="HQ344" s="792">
        <f t="shared" si="3304"/>
        <v>0</v>
      </c>
      <c r="HR344" s="792">
        <f t="shared" si="3305"/>
        <v>0</v>
      </c>
      <c r="HS344" s="792">
        <f t="shared" si="3306"/>
        <v>0</v>
      </c>
      <c r="HT344" s="792">
        <f t="shared" si="3307"/>
        <v>0</v>
      </c>
      <c r="HU344" s="792">
        <f t="shared" si="3308"/>
        <v>0</v>
      </c>
      <c r="HV344" s="792">
        <f t="shared" si="3309"/>
        <v>0</v>
      </c>
      <c r="HW344" s="792">
        <f t="shared" si="3310"/>
        <v>0</v>
      </c>
      <c r="HX344" s="792">
        <f t="shared" si="3311"/>
        <v>0</v>
      </c>
      <c r="HY344" s="792">
        <f t="shared" si="3312"/>
        <v>0</v>
      </c>
      <c r="HZ344" s="792">
        <f t="shared" si="3313"/>
        <v>0</v>
      </c>
      <c r="IA344" s="792">
        <f t="shared" si="3314"/>
        <v>0</v>
      </c>
      <c r="IB344" s="792">
        <f t="shared" si="3315"/>
        <v>0</v>
      </c>
      <c r="IC344" s="792">
        <f t="shared" si="3316"/>
        <v>0</v>
      </c>
      <c r="ID344" s="792">
        <f t="shared" si="3317"/>
        <v>0</v>
      </c>
      <c r="IE344" s="792">
        <f t="shared" si="3318"/>
        <v>0</v>
      </c>
      <c r="IF344" s="792">
        <f t="shared" si="3319"/>
        <v>0</v>
      </c>
      <c r="IG344" s="792">
        <f t="shared" si="3320"/>
        <v>0</v>
      </c>
      <c r="IH344" s="792">
        <f t="shared" si="3321"/>
        <v>0</v>
      </c>
      <c r="II344" s="792">
        <f t="shared" si="3322"/>
        <v>0</v>
      </c>
      <c r="IJ344" s="792">
        <f t="shared" si="3323"/>
        <v>0</v>
      </c>
      <c r="IK344" s="792">
        <f t="shared" si="3324"/>
        <v>0</v>
      </c>
      <c r="IL344" s="792">
        <f t="shared" si="3325"/>
        <v>0</v>
      </c>
      <c r="IM344" s="792">
        <f t="shared" si="3326"/>
        <v>0</v>
      </c>
      <c r="IN344" s="792">
        <f t="shared" si="3327"/>
        <v>0</v>
      </c>
      <c r="IO344" s="792"/>
      <c r="IP344" s="792"/>
      <c r="IQ344" s="792"/>
      <c r="IR344" s="792"/>
      <c r="IS344" s="792">
        <f t="shared" si="3328"/>
        <v>189674000</v>
      </c>
      <c r="IT344" s="792">
        <f t="shared" si="3329"/>
        <v>206550000</v>
      </c>
      <c r="IU344" s="792">
        <f t="shared" si="3330"/>
        <v>181933366</v>
      </c>
      <c r="IV344" s="792">
        <f t="shared" si="3331"/>
        <v>181933366</v>
      </c>
      <c r="IW344" s="793">
        <f t="shared" si="3332"/>
        <v>0</v>
      </c>
    </row>
    <row r="345" spans="1:257" ht="158.25" customHeight="1" x14ac:dyDescent="0.2">
      <c r="A345" s="346"/>
      <c r="B345" s="346"/>
      <c r="C345" s="284"/>
      <c r="D345" s="606"/>
      <c r="E345" s="660"/>
      <c r="F345" s="660"/>
      <c r="G345" s="273">
        <v>230</v>
      </c>
      <c r="H345" s="854" t="s">
        <v>784</v>
      </c>
      <c r="I345" s="282" t="s">
        <v>785</v>
      </c>
      <c r="J345" s="270" t="s">
        <v>636</v>
      </c>
      <c r="K345" s="267">
        <v>14</v>
      </c>
      <c r="L345" s="640" t="s">
        <v>58</v>
      </c>
      <c r="M345" s="299">
        <v>0</v>
      </c>
      <c r="N345" s="659">
        <v>1</v>
      </c>
      <c r="O345" s="544">
        <v>1</v>
      </c>
      <c r="P345" s="626">
        <v>0.5</v>
      </c>
      <c r="Q345" s="545">
        <v>1</v>
      </c>
      <c r="R345" s="275"/>
      <c r="S345" s="425">
        <v>1</v>
      </c>
      <c r="T345" s="545">
        <v>1</v>
      </c>
      <c r="U345" s="545"/>
      <c r="V345" s="432">
        <v>1</v>
      </c>
      <c r="W345" s="545">
        <v>1</v>
      </c>
      <c r="X345" s="661"/>
      <c r="Y345" s="770">
        <v>1</v>
      </c>
      <c r="Z345" s="602">
        <f>BM345/$BM$340</f>
        <v>6.1290322580645158E-2</v>
      </c>
      <c r="AA345" s="272">
        <v>16</v>
      </c>
      <c r="AB345" s="374" t="s">
        <v>376</v>
      </c>
      <c r="AC345" s="51"/>
      <c r="AD345" s="47"/>
      <c r="AE345" s="48"/>
      <c r="AF345" s="48"/>
      <c r="AG345" s="51"/>
      <c r="AH345" s="47"/>
      <c r="AI345" s="47"/>
      <c r="AJ345" s="47"/>
      <c r="AK345" s="41">
        <v>28500000</v>
      </c>
      <c r="AL345" s="42">
        <v>28500000</v>
      </c>
      <c r="AM345" s="41">
        <v>20290800</v>
      </c>
      <c r="AN345" s="41">
        <v>4750000</v>
      </c>
      <c r="AO345" s="50"/>
      <c r="AP345" s="41"/>
      <c r="AQ345" s="41"/>
      <c r="AR345" s="47"/>
      <c r="AS345" s="51"/>
      <c r="AT345" s="47"/>
      <c r="AU345" s="48"/>
      <c r="AV345" s="48"/>
      <c r="AW345" s="51"/>
      <c r="AX345" s="47"/>
      <c r="AY345" s="47"/>
      <c r="AZ345" s="47"/>
      <c r="BA345" s="51"/>
      <c r="BB345" s="47"/>
      <c r="BC345" s="47"/>
      <c r="BD345" s="47"/>
      <c r="BE345" s="51"/>
      <c r="BF345" s="47"/>
      <c r="BG345" s="48"/>
      <c r="BH345" s="48"/>
      <c r="BI345" s="51"/>
      <c r="BJ345" s="47"/>
      <c r="BK345" s="47"/>
      <c r="BL345" s="47"/>
      <c r="BM345" s="40">
        <f>+AC345+AG345+AK345+AO345+AS345+AW345+BA345+BE345+BI345</f>
        <v>28500000</v>
      </c>
      <c r="BN345" s="41">
        <f t="shared" si="3282"/>
        <v>28500000</v>
      </c>
      <c r="BO345" s="41">
        <f t="shared" si="3282"/>
        <v>20290800</v>
      </c>
      <c r="BP345" s="41">
        <f t="shared" si="3282"/>
        <v>4750000</v>
      </c>
      <c r="BQ345" s="89"/>
      <c r="BR345" s="89"/>
      <c r="BS345" s="89"/>
      <c r="BT345" s="89"/>
      <c r="BU345" s="89"/>
      <c r="BV345" s="89">
        <v>25000000</v>
      </c>
      <c r="BW345" s="89">
        <v>25000000</v>
      </c>
      <c r="BX345" s="89">
        <v>25000000</v>
      </c>
      <c r="BY345" s="89"/>
      <c r="BZ345" s="88">
        <v>23039775.75</v>
      </c>
      <c r="CA345" s="57">
        <v>24639776</v>
      </c>
      <c r="CB345" s="57">
        <v>23039776</v>
      </c>
      <c r="CC345" s="57">
        <v>23039776</v>
      </c>
      <c r="CD345" s="57"/>
      <c r="CE345" s="88"/>
      <c r="CF345" s="88"/>
      <c r="CG345" s="88"/>
      <c r="CH345" s="88"/>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2">
        <f t="shared" si="3283"/>
        <v>23039775.75</v>
      </c>
      <c r="DF345" s="102">
        <f t="shared" si="3283"/>
        <v>49639776</v>
      </c>
      <c r="DG345" s="102">
        <f t="shared" si="3283"/>
        <v>48039776</v>
      </c>
      <c r="DH345" s="102">
        <f t="shared" si="3283"/>
        <v>48039776</v>
      </c>
      <c r="DI345" s="102"/>
      <c r="DJ345" s="88"/>
      <c r="DK345" s="57"/>
      <c r="DL345" s="88"/>
      <c r="DM345" s="88"/>
      <c r="DN345" s="88"/>
      <c r="DO345" s="88">
        <v>2500000</v>
      </c>
      <c r="DP345" s="88">
        <v>2500000</v>
      </c>
      <c r="DQ345" s="88">
        <v>2500000</v>
      </c>
      <c r="DR345" s="88"/>
      <c r="DS345" s="88">
        <v>24845469.022999998</v>
      </c>
      <c r="DT345" s="88">
        <v>24000000</v>
      </c>
      <c r="DU345" s="88">
        <v>24000000</v>
      </c>
      <c r="DV345" s="88">
        <v>24000000</v>
      </c>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7"/>
      <c r="EU345" s="87"/>
      <c r="EV345" s="87"/>
      <c r="EW345" s="82">
        <f t="shared" si="3284"/>
        <v>24845469.022999998</v>
      </c>
      <c r="EX345" s="90">
        <f t="shared" si="3284"/>
        <v>26500000</v>
      </c>
      <c r="EY345" s="90">
        <f t="shared" si="3285"/>
        <v>26500000</v>
      </c>
      <c r="EZ345" s="90">
        <f t="shared" si="3285"/>
        <v>26500000</v>
      </c>
      <c r="FA345" s="173"/>
      <c r="FB345" s="87"/>
      <c r="FC345" s="88"/>
      <c r="FD345" s="88"/>
      <c r="FE345" s="88"/>
      <c r="FF345" s="133"/>
      <c r="FG345" s="87"/>
      <c r="FH345" s="87"/>
      <c r="FI345" s="87"/>
      <c r="FJ345" s="87"/>
      <c r="FK345" s="87"/>
      <c r="FL345" s="87">
        <v>25381333.09</v>
      </c>
      <c r="FM345" s="87">
        <v>54000000</v>
      </c>
      <c r="FN345" s="87">
        <v>53987893</v>
      </c>
      <c r="FO345" s="87">
        <v>53987893</v>
      </c>
      <c r="FP345" s="87"/>
      <c r="FQ345" s="87"/>
      <c r="FR345" s="87"/>
      <c r="FS345" s="87"/>
      <c r="FT345" s="87"/>
      <c r="FU345" s="87"/>
      <c r="FV345" s="87"/>
      <c r="FW345" s="87"/>
      <c r="FX345" s="87"/>
      <c r="FY345" s="87"/>
      <c r="FZ345" s="87"/>
      <c r="GA345" s="87"/>
      <c r="GB345" s="87"/>
      <c r="GC345" s="87"/>
      <c r="GD345" s="87"/>
      <c r="GE345" s="87"/>
      <c r="GF345" s="87"/>
      <c r="GG345" s="87"/>
      <c r="GH345" s="87"/>
      <c r="GI345" s="87"/>
      <c r="GJ345" s="87"/>
      <c r="GK345" s="87"/>
      <c r="GL345" s="87"/>
      <c r="GM345" s="87"/>
      <c r="GN345" s="87"/>
      <c r="GO345" s="87"/>
      <c r="GP345" s="87"/>
      <c r="GQ345" s="87"/>
      <c r="GR345" s="87"/>
      <c r="GS345" s="87"/>
      <c r="GT345" s="87"/>
      <c r="GU345" s="82">
        <f>FB345+FG345+FL345+FQ345+FV345+GA345+GF345+GK345+GP345</f>
        <v>25381333.09</v>
      </c>
      <c r="GV345" s="82">
        <f t="shared" si="3286"/>
        <v>54000000</v>
      </c>
      <c r="GW345" s="82">
        <f t="shared" si="3286"/>
        <v>53987893</v>
      </c>
      <c r="GX345" s="82">
        <f t="shared" si="3286"/>
        <v>53987893</v>
      </c>
      <c r="GY345" s="792">
        <f t="shared" si="3286"/>
        <v>0</v>
      </c>
      <c r="GZ345" s="792">
        <f t="shared" si="3287"/>
        <v>0</v>
      </c>
      <c r="HA345" s="792">
        <f t="shared" si="3288"/>
        <v>0</v>
      </c>
      <c r="HB345" s="792">
        <f t="shared" si="3289"/>
        <v>0</v>
      </c>
      <c r="HC345" s="792">
        <f t="shared" si="3290"/>
        <v>0</v>
      </c>
      <c r="HD345" s="792">
        <f t="shared" si="3291"/>
        <v>0</v>
      </c>
      <c r="HE345" s="792">
        <f t="shared" si="3292"/>
        <v>0</v>
      </c>
      <c r="HF345" s="792">
        <f t="shared" si="3293"/>
        <v>27500000</v>
      </c>
      <c r="HG345" s="792">
        <f t="shared" si="3294"/>
        <v>27500000</v>
      </c>
      <c r="HH345" s="792">
        <f t="shared" si="3295"/>
        <v>27500000</v>
      </c>
      <c r="HI345" s="792">
        <f t="shared" si="3296"/>
        <v>0</v>
      </c>
      <c r="HJ345" s="792">
        <f t="shared" si="3297"/>
        <v>101766577.86300001</v>
      </c>
      <c r="HK345" s="792">
        <f t="shared" si="3298"/>
        <v>131139776</v>
      </c>
      <c r="HL345" s="792">
        <f t="shared" si="3299"/>
        <v>121318469</v>
      </c>
      <c r="HM345" s="792">
        <f t="shared" si="3300"/>
        <v>105777669</v>
      </c>
      <c r="HN345" s="792">
        <f t="shared" si="3301"/>
        <v>0</v>
      </c>
      <c r="HO345" s="792">
        <f t="shared" si="3302"/>
        <v>0</v>
      </c>
      <c r="HP345" s="792">
        <f t="shared" si="3303"/>
        <v>0</v>
      </c>
      <c r="HQ345" s="792">
        <f t="shared" si="3304"/>
        <v>0</v>
      </c>
      <c r="HR345" s="792">
        <f t="shared" si="3305"/>
        <v>0</v>
      </c>
      <c r="HS345" s="792">
        <f t="shared" si="3306"/>
        <v>0</v>
      </c>
      <c r="HT345" s="792">
        <f t="shared" si="3307"/>
        <v>0</v>
      </c>
      <c r="HU345" s="792">
        <f t="shared" si="3308"/>
        <v>0</v>
      </c>
      <c r="HV345" s="792">
        <f t="shared" si="3309"/>
        <v>0</v>
      </c>
      <c r="HW345" s="792">
        <f t="shared" si="3310"/>
        <v>0</v>
      </c>
      <c r="HX345" s="792">
        <f t="shared" si="3311"/>
        <v>0</v>
      </c>
      <c r="HY345" s="792">
        <f t="shared" si="3312"/>
        <v>0</v>
      </c>
      <c r="HZ345" s="792">
        <f t="shared" si="3313"/>
        <v>0</v>
      </c>
      <c r="IA345" s="792">
        <f t="shared" si="3314"/>
        <v>0</v>
      </c>
      <c r="IB345" s="792">
        <f t="shared" si="3315"/>
        <v>0</v>
      </c>
      <c r="IC345" s="792">
        <f t="shared" si="3316"/>
        <v>0</v>
      </c>
      <c r="ID345" s="792">
        <f t="shared" si="3317"/>
        <v>0</v>
      </c>
      <c r="IE345" s="792">
        <f t="shared" si="3318"/>
        <v>0</v>
      </c>
      <c r="IF345" s="792">
        <f t="shared" si="3319"/>
        <v>0</v>
      </c>
      <c r="IG345" s="792">
        <f t="shared" si="3320"/>
        <v>0</v>
      </c>
      <c r="IH345" s="792">
        <f t="shared" si="3321"/>
        <v>0</v>
      </c>
      <c r="II345" s="792">
        <f t="shared" si="3322"/>
        <v>0</v>
      </c>
      <c r="IJ345" s="792">
        <f t="shared" si="3323"/>
        <v>0</v>
      </c>
      <c r="IK345" s="792">
        <f t="shared" si="3324"/>
        <v>0</v>
      </c>
      <c r="IL345" s="792">
        <f t="shared" si="3325"/>
        <v>0</v>
      </c>
      <c r="IM345" s="792">
        <f t="shared" si="3326"/>
        <v>0</v>
      </c>
      <c r="IN345" s="792">
        <f t="shared" si="3327"/>
        <v>0</v>
      </c>
      <c r="IO345" s="792"/>
      <c r="IP345" s="792"/>
      <c r="IQ345" s="792"/>
      <c r="IR345" s="792"/>
      <c r="IS345" s="792">
        <f t="shared" si="3328"/>
        <v>101766577.86300001</v>
      </c>
      <c r="IT345" s="792">
        <f t="shared" si="3329"/>
        <v>158639776</v>
      </c>
      <c r="IU345" s="792">
        <f t="shared" si="3330"/>
        <v>148818469</v>
      </c>
      <c r="IV345" s="792">
        <f t="shared" si="3331"/>
        <v>133277669</v>
      </c>
      <c r="IW345" s="793">
        <f t="shared" si="3332"/>
        <v>0</v>
      </c>
    </row>
    <row r="346" spans="1:257" ht="24.75" customHeight="1" x14ac:dyDescent="0.2">
      <c r="A346" s="346"/>
      <c r="B346" s="346"/>
      <c r="C346" s="252">
        <v>79</v>
      </c>
      <c r="D346" s="253" t="s">
        <v>786</v>
      </c>
      <c r="E346" s="256"/>
      <c r="F346" s="256"/>
      <c r="G346" s="257"/>
      <c r="H346" s="257"/>
      <c r="I346" s="257"/>
      <c r="J346" s="257"/>
      <c r="K346" s="257"/>
      <c r="L346" s="257"/>
      <c r="M346" s="257"/>
      <c r="N346" s="257"/>
      <c r="O346" s="257"/>
      <c r="P346" s="257"/>
      <c r="Q346" s="257"/>
      <c r="R346" s="257"/>
      <c r="S346" s="257"/>
      <c r="T346" s="257"/>
      <c r="U346" s="257"/>
      <c r="V346" s="257"/>
      <c r="W346" s="257"/>
      <c r="X346" s="257"/>
      <c r="Y346" s="258"/>
      <c r="Z346" s="257"/>
      <c r="AA346" s="257"/>
      <c r="AB346" s="257"/>
      <c r="AC346" s="38">
        <f t="shared" ref="AC346:BL346" si="3333">SUM(AC347:AC349)</f>
        <v>0</v>
      </c>
      <c r="AD346" s="38">
        <f t="shared" si="3333"/>
        <v>0</v>
      </c>
      <c r="AE346" s="38">
        <f t="shared" si="3333"/>
        <v>0</v>
      </c>
      <c r="AF346" s="38">
        <f t="shared" si="3333"/>
        <v>0</v>
      </c>
      <c r="AG346" s="38">
        <f t="shared" si="3333"/>
        <v>0</v>
      </c>
      <c r="AH346" s="38">
        <f t="shared" si="3333"/>
        <v>0</v>
      </c>
      <c r="AI346" s="38">
        <f t="shared" si="3333"/>
        <v>0</v>
      </c>
      <c r="AJ346" s="38">
        <f t="shared" si="3333"/>
        <v>0</v>
      </c>
      <c r="AK346" s="38">
        <f t="shared" si="3333"/>
        <v>36000000</v>
      </c>
      <c r="AL346" s="38">
        <f t="shared" si="3333"/>
        <v>36000000</v>
      </c>
      <c r="AM346" s="38">
        <f t="shared" si="3333"/>
        <v>32133130</v>
      </c>
      <c r="AN346" s="38">
        <f t="shared" si="3333"/>
        <v>32133130</v>
      </c>
      <c r="AO346" s="38">
        <f t="shared" si="3333"/>
        <v>0</v>
      </c>
      <c r="AP346" s="38">
        <f t="shared" si="3333"/>
        <v>0</v>
      </c>
      <c r="AQ346" s="38">
        <f t="shared" si="3333"/>
        <v>0</v>
      </c>
      <c r="AR346" s="38">
        <f t="shared" si="3333"/>
        <v>0</v>
      </c>
      <c r="AS346" s="38">
        <f t="shared" si="3333"/>
        <v>0</v>
      </c>
      <c r="AT346" s="38">
        <f t="shared" si="3333"/>
        <v>0</v>
      </c>
      <c r="AU346" s="38">
        <f t="shared" si="3333"/>
        <v>0</v>
      </c>
      <c r="AV346" s="38">
        <f t="shared" si="3333"/>
        <v>0</v>
      </c>
      <c r="AW346" s="38">
        <f t="shared" si="3333"/>
        <v>0</v>
      </c>
      <c r="AX346" s="38">
        <f t="shared" si="3333"/>
        <v>0</v>
      </c>
      <c r="AY346" s="38">
        <f t="shared" si="3333"/>
        <v>0</v>
      </c>
      <c r="AZ346" s="38">
        <f t="shared" si="3333"/>
        <v>0</v>
      </c>
      <c r="BA346" s="38">
        <f t="shared" si="3333"/>
        <v>0</v>
      </c>
      <c r="BB346" s="38">
        <f t="shared" si="3333"/>
        <v>0</v>
      </c>
      <c r="BC346" s="38">
        <f t="shared" si="3333"/>
        <v>0</v>
      </c>
      <c r="BD346" s="38">
        <f t="shared" si="3333"/>
        <v>0</v>
      </c>
      <c r="BE346" s="38">
        <f t="shared" si="3333"/>
        <v>0</v>
      </c>
      <c r="BF346" s="38">
        <f t="shared" si="3333"/>
        <v>0</v>
      </c>
      <c r="BG346" s="38">
        <f t="shared" si="3333"/>
        <v>0</v>
      </c>
      <c r="BH346" s="38">
        <f t="shared" si="3333"/>
        <v>0</v>
      </c>
      <c r="BI346" s="38">
        <f t="shared" si="3333"/>
        <v>0</v>
      </c>
      <c r="BJ346" s="38">
        <f t="shared" si="3333"/>
        <v>0</v>
      </c>
      <c r="BK346" s="38">
        <f t="shared" si="3333"/>
        <v>0</v>
      </c>
      <c r="BL346" s="38">
        <f t="shared" si="3333"/>
        <v>0</v>
      </c>
      <c r="BM346" s="38">
        <f t="shared" ref="BM346:DX346" si="3334">SUM(BM347:BM349)</f>
        <v>36000000</v>
      </c>
      <c r="BN346" s="38">
        <f t="shared" si="3334"/>
        <v>36000000</v>
      </c>
      <c r="BO346" s="38">
        <f t="shared" si="3334"/>
        <v>32133130</v>
      </c>
      <c r="BP346" s="38">
        <f t="shared" si="3334"/>
        <v>32133130</v>
      </c>
      <c r="BQ346" s="38">
        <f t="shared" si="3334"/>
        <v>0</v>
      </c>
      <c r="BR346" s="38">
        <f t="shared" si="3334"/>
        <v>0</v>
      </c>
      <c r="BS346" s="38">
        <f t="shared" si="3334"/>
        <v>0</v>
      </c>
      <c r="BT346" s="38">
        <f t="shared" si="3334"/>
        <v>0</v>
      </c>
      <c r="BU346" s="38">
        <f t="shared" si="3334"/>
        <v>0</v>
      </c>
      <c r="BV346" s="38">
        <f t="shared" si="3334"/>
        <v>0</v>
      </c>
      <c r="BW346" s="38">
        <f t="shared" si="3334"/>
        <v>0</v>
      </c>
      <c r="BX346" s="38">
        <f t="shared" si="3334"/>
        <v>0</v>
      </c>
      <c r="BY346" s="38">
        <f t="shared" si="3334"/>
        <v>0</v>
      </c>
      <c r="BZ346" s="38">
        <f t="shared" si="3334"/>
        <v>37080000</v>
      </c>
      <c r="CA346" s="38">
        <f t="shared" si="3334"/>
        <v>37080000</v>
      </c>
      <c r="CB346" s="38">
        <f t="shared" si="3334"/>
        <v>36984900</v>
      </c>
      <c r="CC346" s="38">
        <f t="shared" si="3334"/>
        <v>36984900</v>
      </c>
      <c r="CD346" s="38">
        <f t="shared" si="3334"/>
        <v>0</v>
      </c>
      <c r="CE346" s="38">
        <f t="shared" si="3334"/>
        <v>0</v>
      </c>
      <c r="CF346" s="38">
        <f t="shared" si="3334"/>
        <v>0</v>
      </c>
      <c r="CG346" s="38">
        <f t="shared" si="3334"/>
        <v>0</v>
      </c>
      <c r="CH346" s="38">
        <f t="shared" si="3334"/>
        <v>0</v>
      </c>
      <c r="CI346" s="38">
        <f t="shared" si="3334"/>
        <v>0</v>
      </c>
      <c r="CJ346" s="38">
        <f t="shared" si="3334"/>
        <v>0</v>
      </c>
      <c r="CK346" s="38">
        <f t="shared" si="3334"/>
        <v>0</v>
      </c>
      <c r="CL346" s="38">
        <f t="shared" si="3334"/>
        <v>0</v>
      </c>
      <c r="CM346" s="38">
        <f t="shared" si="3334"/>
        <v>0</v>
      </c>
      <c r="CN346" s="38">
        <f t="shared" si="3334"/>
        <v>0</v>
      </c>
      <c r="CO346" s="38">
        <f t="shared" si="3334"/>
        <v>0</v>
      </c>
      <c r="CP346" s="38">
        <f t="shared" si="3334"/>
        <v>0</v>
      </c>
      <c r="CQ346" s="38">
        <f t="shared" si="3334"/>
        <v>0</v>
      </c>
      <c r="CR346" s="38">
        <f t="shared" si="3334"/>
        <v>0</v>
      </c>
      <c r="CS346" s="38">
        <f t="shared" si="3334"/>
        <v>0</v>
      </c>
      <c r="CT346" s="38">
        <f t="shared" si="3334"/>
        <v>0</v>
      </c>
      <c r="CU346" s="38">
        <f t="shared" si="3334"/>
        <v>0</v>
      </c>
      <c r="CV346" s="38">
        <f t="shared" si="3334"/>
        <v>0</v>
      </c>
      <c r="CW346" s="38">
        <f t="shared" si="3334"/>
        <v>0</v>
      </c>
      <c r="CX346" s="38">
        <f t="shared" si="3334"/>
        <v>0</v>
      </c>
      <c r="CY346" s="38">
        <f t="shared" si="3334"/>
        <v>0</v>
      </c>
      <c r="CZ346" s="38">
        <f t="shared" si="3334"/>
        <v>0</v>
      </c>
      <c r="DA346" s="38">
        <f t="shared" si="3334"/>
        <v>0</v>
      </c>
      <c r="DB346" s="38">
        <f t="shared" si="3334"/>
        <v>0</v>
      </c>
      <c r="DC346" s="38">
        <f t="shared" si="3334"/>
        <v>0</v>
      </c>
      <c r="DD346" s="38">
        <f t="shared" si="3334"/>
        <v>0</v>
      </c>
      <c r="DE346" s="38">
        <f t="shared" si="3334"/>
        <v>37080000</v>
      </c>
      <c r="DF346" s="38">
        <f t="shared" si="3334"/>
        <v>37080000</v>
      </c>
      <c r="DG346" s="38">
        <f t="shared" si="3334"/>
        <v>36984900</v>
      </c>
      <c r="DH346" s="38">
        <f t="shared" si="3334"/>
        <v>36984900</v>
      </c>
      <c r="DI346" s="38">
        <f t="shared" si="3334"/>
        <v>0</v>
      </c>
      <c r="DJ346" s="38">
        <f t="shared" si="3334"/>
        <v>0</v>
      </c>
      <c r="DK346" s="38">
        <f t="shared" si="3334"/>
        <v>0</v>
      </c>
      <c r="DL346" s="38">
        <f t="shared" si="3334"/>
        <v>0</v>
      </c>
      <c r="DM346" s="38">
        <f t="shared" si="3334"/>
        <v>0</v>
      </c>
      <c r="DN346" s="38">
        <f t="shared" si="3334"/>
        <v>0</v>
      </c>
      <c r="DO346" s="38">
        <f t="shared" si="3334"/>
        <v>25000000</v>
      </c>
      <c r="DP346" s="38">
        <f t="shared" si="3334"/>
        <v>20000000</v>
      </c>
      <c r="DQ346" s="38">
        <f t="shared" si="3334"/>
        <v>20000000</v>
      </c>
      <c r="DR346" s="38">
        <f t="shared" si="3334"/>
        <v>0</v>
      </c>
      <c r="DS346" s="38">
        <f t="shared" si="3334"/>
        <v>38192400</v>
      </c>
      <c r="DT346" s="38">
        <f t="shared" si="3334"/>
        <v>27000000</v>
      </c>
      <c r="DU346" s="38">
        <f t="shared" si="3334"/>
        <v>24233659</v>
      </c>
      <c r="DV346" s="38">
        <f t="shared" si="3334"/>
        <v>20958659</v>
      </c>
      <c r="DW346" s="38">
        <f t="shared" si="3334"/>
        <v>0</v>
      </c>
      <c r="DX346" s="38">
        <f t="shared" si="3334"/>
        <v>0</v>
      </c>
      <c r="DY346" s="38">
        <f t="shared" ref="DY346:EW346" si="3335">SUM(DY347:DY349)</f>
        <v>0</v>
      </c>
      <c r="DZ346" s="38">
        <f t="shared" si="3335"/>
        <v>0</v>
      </c>
      <c r="EA346" s="38">
        <f t="shared" si="3335"/>
        <v>0</v>
      </c>
      <c r="EB346" s="38">
        <f t="shared" si="3335"/>
        <v>0</v>
      </c>
      <c r="EC346" s="38">
        <f t="shared" si="3335"/>
        <v>0</v>
      </c>
      <c r="ED346" s="38">
        <f t="shared" si="3335"/>
        <v>0</v>
      </c>
      <c r="EE346" s="38">
        <f t="shared" si="3335"/>
        <v>0</v>
      </c>
      <c r="EF346" s="38">
        <f t="shared" si="3335"/>
        <v>0</v>
      </c>
      <c r="EG346" s="38">
        <f t="shared" si="3335"/>
        <v>0</v>
      </c>
      <c r="EH346" s="38">
        <f t="shared" si="3335"/>
        <v>0</v>
      </c>
      <c r="EI346" s="38">
        <f t="shared" si="3335"/>
        <v>0</v>
      </c>
      <c r="EJ346" s="38">
        <f t="shared" si="3335"/>
        <v>0</v>
      </c>
      <c r="EK346" s="38">
        <f t="shared" si="3335"/>
        <v>0</v>
      </c>
      <c r="EL346" s="38">
        <f t="shared" si="3335"/>
        <v>0</v>
      </c>
      <c r="EM346" s="38">
        <f t="shared" si="3335"/>
        <v>0</v>
      </c>
      <c r="EN346" s="38">
        <f t="shared" si="3335"/>
        <v>0</v>
      </c>
      <c r="EO346" s="38">
        <f t="shared" si="3335"/>
        <v>0</v>
      </c>
      <c r="EP346" s="38">
        <f t="shared" si="3335"/>
        <v>0</v>
      </c>
      <c r="EQ346" s="38">
        <f t="shared" si="3335"/>
        <v>0</v>
      </c>
      <c r="ER346" s="38">
        <f t="shared" si="3335"/>
        <v>0</v>
      </c>
      <c r="ES346" s="38">
        <f t="shared" si="3335"/>
        <v>0</v>
      </c>
      <c r="ET346" s="38">
        <f t="shared" si="3335"/>
        <v>0</v>
      </c>
      <c r="EU346" s="38">
        <f t="shared" si="3335"/>
        <v>0</v>
      </c>
      <c r="EV346" s="38">
        <f t="shared" si="3335"/>
        <v>0</v>
      </c>
      <c r="EW346" s="38">
        <f t="shared" si="3335"/>
        <v>38192400</v>
      </c>
      <c r="EX346" s="38">
        <f t="shared" ref="EX346:IW346" si="3336">SUM(EX347:EX349)</f>
        <v>52000000</v>
      </c>
      <c r="EY346" s="38">
        <f t="shared" si="3336"/>
        <v>44233659</v>
      </c>
      <c r="EZ346" s="38">
        <f t="shared" si="3336"/>
        <v>40958659</v>
      </c>
      <c r="FA346" s="38">
        <f t="shared" si="3336"/>
        <v>0</v>
      </c>
      <c r="FB346" s="38">
        <f t="shared" si="3336"/>
        <v>0</v>
      </c>
      <c r="FC346" s="38">
        <f t="shared" si="3336"/>
        <v>0</v>
      </c>
      <c r="FD346" s="38">
        <f t="shared" si="3336"/>
        <v>0</v>
      </c>
      <c r="FE346" s="38">
        <f t="shared" si="3336"/>
        <v>0</v>
      </c>
      <c r="FF346" s="38">
        <f t="shared" si="3336"/>
        <v>0</v>
      </c>
      <c r="FG346" s="38">
        <f t="shared" si="3336"/>
        <v>0</v>
      </c>
      <c r="FH346" s="38">
        <f t="shared" si="3336"/>
        <v>30000000</v>
      </c>
      <c r="FI346" s="38">
        <f t="shared" si="3336"/>
        <v>30000000</v>
      </c>
      <c r="FJ346" s="38">
        <f t="shared" si="3336"/>
        <v>30000000</v>
      </c>
      <c r="FK346" s="38">
        <f t="shared" si="3336"/>
        <v>0</v>
      </c>
      <c r="FL346" s="38">
        <f t="shared" si="3336"/>
        <v>39338172</v>
      </c>
      <c r="FM346" s="38">
        <f t="shared" si="3336"/>
        <v>28000000</v>
      </c>
      <c r="FN346" s="38">
        <f t="shared" si="3336"/>
        <v>24261333</v>
      </c>
      <c r="FO346" s="38">
        <f t="shared" si="3336"/>
        <v>24261333</v>
      </c>
      <c r="FP346" s="38">
        <f t="shared" si="3336"/>
        <v>0</v>
      </c>
      <c r="FQ346" s="38">
        <f t="shared" si="3336"/>
        <v>0</v>
      </c>
      <c r="FR346" s="38">
        <f t="shared" si="3336"/>
        <v>0</v>
      </c>
      <c r="FS346" s="38">
        <f t="shared" si="3336"/>
        <v>0</v>
      </c>
      <c r="FT346" s="38">
        <f t="shared" si="3336"/>
        <v>0</v>
      </c>
      <c r="FU346" s="38">
        <f t="shared" si="3336"/>
        <v>0</v>
      </c>
      <c r="FV346" s="38">
        <f t="shared" si="3336"/>
        <v>0</v>
      </c>
      <c r="FW346" s="38">
        <f t="shared" si="3336"/>
        <v>0</v>
      </c>
      <c r="FX346" s="38">
        <f t="shared" si="3336"/>
        <v>0</v>
      </c>
      <c r="FY346" s="38">
        <f t="shared" si="3336"/>
        <v>0</v>
      </c>
      <c r="FZ346" s="38">
        <f t="shared" si="3336"/>
        <v>0</v>
      </c>
      <c r="GA346" s="38">
        <f t="shared" si="3336"/>
        <v>0</v>
      </c>
      <c r="GB346" s="38">
        <f t="shared" si="3336"/>
        <v>0</v>
      </c>
      <c r="GC346" s="38">
        <f t="shared" si="3336"/>
        <v>0</v>
      </c>
      <c r="GD346" s="38">
        <f t="shared" si="3336"/>
        <v>0</v>
      </c>
      <c r="GE346" s="38">
        <f t="shared" si="3336"/>
        <v>0</v>
      </c>
      <c r="GF346" s="38">
        <f t="shared" si="3336"/>
        <v>0</v>
      </c>
      <c r="GG346" s="38">
        <f t="shared" si="3336"/>
        <v>0</v>
      </c>
      <c r="GH346" s="38">
        <f t="shared" si="3336"/>
        <v>0</v>
      </c>
      <c r="GI346" s="38">
        <f t="shared" si="3336"/>
        <v>0</v>
      </c>
      <c r="GJ346" s="38">
        <f t="shared" si="3336"/>
        <v>0</v>
      </c>
      <c r="GK346" s="38">
        <f t="shared" si="3336"/>
        <v>0</v>
      </c>
      <c r="GL346" s="38">
        <f t="shared" si="3336"/>
        <v>0</v>
      </c>
      <c r="GM346" s="38">
        <f t="shared" si="3336"/>
        <v>0</v>
      </c>
      <c r="GN346" s="38">
        <f t="shared" si="3336"/>
        <v>0</v>
      </c>
      <c r="GO346" s="38">
        <f t="shared" si="3336"/>
        <v>0</v>
      </c>
      <c r="GP346" s="38">
        <f t="shared" si="3336"/>
        <v>0</v>
      </c>
      <c r="GQ346" s="38">
        <f t="shared" si="3336"/>
        <v>0</v>
      </c>
      <c r="GR346" s="38">
        <f t="shared" si="3336"/>
        <v>0</v>
      </c>
      <c r="GS346" s="38">
        <f t="shared" si="3336"/>
        <v>0</v>
      </c>
      <c r="GT346" s="38">
        <f t="shared" si="3336"/>
        <v>0</v>
      </c>
      <c r="GU346" s="38">
        <f t="shared" si="3336"/>
        <v>39338172</v>
      </c>
      <c r="GV346" s="38">
        <f t="shared" si="3336"/>
        <v>58000000</v>
      </c>
      <c r="GW346" s="38">
        <f t="shared" si="3336"/>
        <v>54261333</v>
      </c>
      <c r="GX346" s="38">
        <f t="shared" si="3336"/>
        <v>54261333</v>
      </c>
      <c r="GY346" s="724">
        <f t="shared" si="3336"/>
        <v>0</v>
      </c>
      <c r="GZ346" s="38">
        <f t="shared" si="3336"/>
        <v>0</v>
      </c>
      <c r="HA346" s="38">
        <f t="shared" si="3336"/>
        <v>0</v>
      </c>
      <c r="HB346" s="38">
        <f t="shared" si="3336"/>
        <v>0</v>
      </c>
      <c r="HC346" s="38">
        <f t="shared" si="3336"/>
        <v>0</v>
      </c>
      <c r="HD346" s="38">
        <f t="shared" si="3336"/>
        <v>0</v>
      </c>
      <c r="HE346" s="38">
        <f t="shared" si="3336"/>
        <v>0</v>
      </c>
      <c r="HF346" s="38">
        <f t="shared" si="3336"/>
        <v>55000000</v>
      </c>
      <c r="HG346" s="38">
        <f t="shared" si="3336"/>
        <v>50000000</v>
      </c>
      <c r="HH346" s="38">
        <f t="shared" si="3336"/>
        <v>50000000</v>
      </c>
      <c r="HI346" s="38">
        <f t="shared" si="3336"/>
        <v>0</v>
      </c>
      <c r="HJ346" s="38">
        <f t="shared" si="3336"/>
        <v>150610572</v>
      </c>
      <c r="HK346" s="38">
        <f t="shared" si="3336"/>
        <v>128080000</v>
      </c>
      <c r="HL346" s="38">
        <f t="shared" si="3336"/>
        <v>117613022</v>
      </c>
      <c r="HM346" s="38">
        <f t="shared" si="3336"/>
        <v>114338022</v>
      </c>
      <c r="HN346" s="38">
        <f t="shared" si="3336"/>
        <v>0</v>
      </c>
      <c r="HO346" s="38">
        <f t="shared" si="3336"/>
        <v>0</v>
      </c>
      <c r="HP346" s="38">
        <f t="shared" si="3336"/>
        <v>0</v>
      </c>
      <c r="HQ346" s="38">
        <f t="shared" si="3336"/>
        <v>0</v>
      </c>
      <c r="HR346" s="38">
        <f t="shared" si="3336"/>
        <v>0</v>
      </c>
      <c r="HS346" s="38">
        <f t="shared" si="3336"/>
        <v>0</v>
      </c>
      <c r="HT346" s="38">
        <f t="shared" si="3336"/>
        <v>0</v>
      </c>
      <c r="HU346" s="38">
        <f t="shared" si="3336"/>
        <v>0</v>
      </c>
      <c r="HV346" s="38">
        <f t="shared" si="3336"/>
        <v>0</v>
      </c>
      <c r="HW346" s="38">
        <f t="shared" si="3336"/>
        <v>0</v>
      </c>
      <c r="HX346" s="38">
        <f t="shared" si="3336"/>
        <v>0</v>
      </c>
      <c r="HY346" s="38">
        <f t="shared" si="3336"/>
        <v>0</v>
      </c>
      <c r="HZ346" s="38">
        <f t="shared" si="3336"/>
        <v>0</v>
      </c>
      <c r="IA346" s="38">
        <f t="shared" si="3336"/>
        <v>0</v>
      </c>
      <c r="IB346" s="38">
        <f t="shared" si="3336"/>
        <v>0</v>
      </c>
      <c r="IC346" s="38">
        <f t="shared" si="3336"/>
        <v>0</v>
      </c>
      <c r="ID346" s="38">
        <f t="shared" si="3336"/>
        <v>0</v>
      </c>
      <c r="IE346" s="38">
        <f t="shared" si="3336"/>
        <v>0</v>
      </c>
      <c r="IF346" s="38">
        <f t="shared" si="3336"/>
        <v>0</v>
      </c>
      <c r="IG346" s="38">
        <f t="shared" si="3336"/>
        <v>0</v>
      </c>
      <c r="IH346" s="38">
        <f t="shared" si="3336"/>
        <v>0</v>
      </c>
      <c r="II346" s="38">
        <f t="shared" si="3336"/>
        <v>0</v>
      </c>
      <c r="IJ346" s="38">
        <f t="shared" si="3336"/>
        <v>0</v>
      </c>
      <c r="IK346" s="38">
        <f t="shared" si="3336"/>
        <v>0</v>
      </c>
      <c r="IL346" s="38">
        <f t="shared" si="3336"/>
        <v>0</v>
      </c>
      <c r="IM346" s="38">
        <f t="shared" si="3336"/>
        <v>0</v>
      </c>
      <c r="IN346" s="38">
        <f t="shared" si="3336"/>
        <v>0</v>
      </c>
      <c r="IO346" s="38">
        <f t="shared" si="3336"/>
        <v>0</v>
      </c>
      <c r="IP346" s="38">
        <f t="shared" si="3336"/>
        <v>0</v>
      </c>
      <c r="IQ346" s="38">
        <f t="shared" si="3336"/>
        <v>0</v>
      </c>
      <c r="IR346" s="38">
        <f t="shared" si="3336"/>
        <v>0</v>
      </c>
      <c r="IS346" s="38">
        <f t="shared" si="3336"/>
        <v>150610572</v>
      </c>
      <c r="IT346" s="38">
        <f t="shared" si="3336"/>
        <v>183080000</v>
      </c>
      <c r="IU346" s="38">
        <f t="shared" si="3336"/>
        <v>167613022</v>
      </c>
      <c r="IV346" s="38">
        <f t="shared" si="3336"/>
        <v>164338022</v>
      </c>
      <c r="IW346" s="38">
        <f t="shared" si="3336"/>
        <v>0</v>
      </c>
    </row>
    <row r="347" spans="1:257" ht="99.75" customHeight="1" x14ac:dyDescent="0.2">
      <c r="A347" s="346"/>
      <c r="B347" s="346"/>
      <c r="C347" s="264">
        <v>13</v>
      </c>
      <c r="D347" s="655" t="s">
        <v>540</v>
      </c>
      <c r="E347" s="662">
        <v>0.71040000000000003</v>
      </c>
      <c r="F347" s="662">
        <v>0.88170000000000004</v>
      </c>
      <c r="G347" s="273">
        <v>231</v>
      </c>
      <c r="H347" s="854" t="s">
        <v>787</v>
      </c>
      <c r="I347" s="282" t="s">
        <v>788</v>
      </c>
      <c r="J347" s="270" t="s">
        <v>636</v>
      </c>
      <c r="K347" s="267">
        <v>14</v>
      </c>
      <c r="L347" s="640" t="s">
        <v>58</v>
      </c>
      <c r="M347" s="299">
        <v>1</v>
      </c>
      <c r="N347" s="299">
        <v>1</v>
      </c>
      <c r="O347" s="267">
        <v>1</v>
      </c>
      <c r="P347" s="424">
        <v>0</v>
      </c>
      <c r="Q347" s="299">
        <v>1</v>
      </c>
      <c r="R347" s="275"/>
      <c r="S347" s="426">
        <v>1</v>
      </c>
      <c r="T347" s="299">
        <v>1</v>
      </c>
      <c r="U347" s="299"/>
      <c r="V347" s="426">
        <v>1</v>
      </c>
      <c r="W347" s="299">
        <v>1</v>
      </c>
      <c r="X347" s="640"/>
      <c r="Y347" s="770">
        <v>1</v>
      </c>
      <c r="Z347" s="585">
        <f>BM347/$BM$346</f>
        <v>8.3333333333333329E-2</v>
      </c>
      <c r="AA347" s="272">
        <v>16</v>
      </c>
      <c r="AB347" s="374" t="s">
        <v>376</v>
      </c>
      <c r="AC347" s="64"/>
      <c r="AD347" s="42"/>
      <c r="AE347" s="41"/>
      <c r="AF347" s="41"/>
      <c r="AG347" s="64"/>
      <c r="AH347" s="42"/>
      <c r="AI347" s="42"/>
      <c r="AJ347" s="42"/>
      <c r="AK347" s="46">
        <v>3000000</v>
      </c>
      <c r="AL347" s="42">
        <v>3000000</v>
      </c>
      <c r="AM347" s="47"/>
      <c r="AN347" s="47"/>
      <c r="AO347" s="51"/>
      <c r="AP347" s="47"/>
      <c r="AQ347" s="47"/>
      <c r="AR347" s="42"/>
      <c r="AS347" s="64"/>
      <c r="AT347" s="42"/>
      <c r="AU347" s="41"/>
      <c r="AV347" s="41"/>
      <c r="AW347" s="64"/>
      <c r="AX347" s="42"/>
      <c r="AY347" s="42"/>
      <c r="AZ347" s="42"/>
      <c r="BA347" s="64"/>
      <c r="BB347" s="42"/>
      <c r="BC347" s="42"/>
      <c r="BD347" s="42"/>
      <c r="BE347" s="64"/>
      <c r="BF347" s="42"/>
      <c r="BG347" s="41"/>
      <c r="BH347" s="41"/>
      <c r="BI347" s="64"/>
      <c r="BJ347" s="42"/>
      <c r="BK347" s="42"/>
      <c r="BL347" s="42"/>
      <c r="BM347" s="40">
        <f>+AC347+AG347+AK347+AO347+AS347+AW347+BA347+BE347+BI347</f>
        <v>3000000</v>
      </c>
      <c r="BN347" s="41">
        <f t="shared" ref="BN347:BP349" si="3337">AD347+AH347+AL347+AP347+AT347+AX347+BB347+BF347+BJ347</f>
        <v>3000000</v>
      </c>
      <c r="BO347" s="41">
        <f t="shared" si="3337"/>
        <v>0</v>
      </c>
      <c r="BP347" s="41">
        <f t="shared" si="3337"/>
        <v>0</v>
      </c>
      <c r="BQ347" s="87"/>
      <c r="BR347" s="87"/>
      <c r="BS347" s="87"/>
      <c r="BT347" s="87"/>
      <c r="BU347" s="87"/>
      <c r="BV347" s="87"/>
      <c r="BW347" s="87"/>
      <c r="BX347" s="87"/>
      <c r="BY347" s="87"/>
      <c r="BZ347" s="88">
        <v>3090000</v>
      </c>
      <c r="CA347" s="87">
        <v>3090000</v>
      </c>
      <c r="CB347" s="87">
        <v>3090000</v>
      </c>
      <c r="CC347" s="87">
        <v>3090000</v>
      </c>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2">
        <f t="shared" ref="DE347:DH349" si="3338">BQ347+BU347+BZ347+CE347+CI347+CM347+CQ347+CV347+DA347</f>
        <v>3090000</v>
      </c>
      <c r="DF347" s="102">
        <f t="shared" si="3338"/>
        <v>3090000</v>
      </c>
      <c r="DG347" s="102">
        <f t="shared" si="3338"/>
        <v>3090000</v>
      </c>
      <c r="DH347" s="102">
        <f t="shared" si="3338"/>
        <v>3090000</v>
      </c>
      <c r="DI347" s="102"/>
      <c r="DJ347" s="88"/>
      <c r="DK347" s="57"/>
      <c r="DL347" s="88"/>
      <c r="DM347" s="88"/>
      <c r="DN347" s="88"/>
      <c r="DO347" s="88">
        <v>5000000</v>
      </c>
      <c r="DP347" s="88">
        <v>4000000</v>
      </c>
      <c r="DQ347" s="88">
        <v>4000000</v>
      </c>
      <c r="DR347" s="88"/>
      <c r="DS347" s="88">
        <v>3180000</v>
      </c>
      <c r="DT347" s="88">
        <v>2250000</v>
      </c>
      <c r="DU347" s="88">
        <v>1500000</v>
      </c>
      <c r="DV347" s="88">
        <v>1500000</v>
      </c>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7"/>
      <c r="EU347" s="87"/>
      <c r="EV347" s="87"/>
      <c r="EW347" s="82">
        <f t="shared" ref="EW347:EX349" si="3339">DJ347+DN347+DS347+DX347+EB347+EF347+EJ347+EN347+ES347</f>
        <v>3180000</v>
      </c>
      <c r="EX347" s="90">
        <f t="shared" si="3339"/>
        <v>7250000</v>
      </c>
      <c r="EY347" s="90">
        <f t="shared" ref="EY347:EZ349" si="3340">DL347+DP347+DU347+DZ347+ED347+EH347+EL347+EP347+EU347</f>
        <v>5500000</v>
      </c>
      <c r="EZ347" s="90">
        <f t="shared" si="3340"/>
        <v>5500000</v>
      </c>
      <c r="FA347" s="173"/>
      <c r="FB347" s="87"/>
      <c r="FC347" s="88"/>
      <c r="FD347" s="88"/>
      <c r="FE347" s="88"/>
      <c r="FF347" s="133"/>
      <c r="FG347" s="87"/>
      <c r="FH347" s="87"/>
      <c r="FI347" s="87"/>
      <c r="FJ347" s="87"/>
      <c r="FK347" s="87"/>
      <c r="FL347" s="87">
        <v>3300000</v>
      </c>
      <c r="FM347" s="87">
        <v>6000000</v>
      </c>
      <c r="FN347" s="87">
        <v>6000000</v>
      </c>
      <c r="FO347" s="87">
        <v>6000000</v>
      </c>
      <c r="FP347" s="87"/>
      <c r="FQ347" s="87"/>
      <c r="FR347" s="87"/>
      <c r="FS347" s="87"/>
      <c r="FT347" s="87"/>
      <c r="FU347" s="87"/>
      <c r="FV347" s="87"/>
      <c r="FW347" s="87"/>
      <c r="FX347" s="87"/>
      <c r="FY347" s="87"/>
      <c r="FZ347" s="87"/>
      <c r="GA347" s="87"/>
      <c r="GB347" s="87"/>
      <c r="GC347" s="87"/>
      <c r="GD347" s="87"/>
      <c r="GE347" s="87"/>
      <c r="GF347" s="87"/>
      <c r="GG347" s="87"/>
      <c r="GH347" s="87"/>
      <c r="GI347" s="87"/>
      <c r="GJ347" s="87"/>
      <c r="GK347" s="87"/>
      <c r="GL347" s="87"/>
      <c r="GM347" s="87"/>
      <c r="GN347" s="87"/>
      <c r="GO347" s="87"/>
      <c r="GP347" s="87"/>
      <c r="GQ347" s="87"/>
      <c r="GR347" s="87"/>
      <c r="GS347" s="87"/>
      <c r="GT347" s="87"/>
      <c r="GU347" s="82">
        <f>FB347+FG347+FL347+FQ347+FV347+GA347+GF347+GK347+GP347</f>
        <v>3300000</v>
      </c>
      <c r="GV347" s="82">
        <f t="shared" ref="GV347:GY351" si="3341">GQ347+GL347+GG347+GB347+FW347+FR347+FM347+FH347+FC347</f>
        <v>6000000</v>
      </c>
      <c r="GW347" s="82">
        <f>GR347+GM347+GH347+GC347+FX347+FS347+FN347+FI347+FD347</f>
        <v>6000000</v>
      </c>
      <c r="GX347" s="82">
        <f t="shared" si="3341"/>
        <v>6000000</v>
      </c>
      <c r="GY347" s="792">
        <f t="shared" si="3341"/>
        <v>0</v>
      </c>
      <c r="GZ347" s="792">
        <f t="shared" ref="GZ347:GZ349" si="3342">AC347+BQ347+DJ347+FB347</f>
        <v>0</v>
      </c>
      <c r="HA347" s="792">
        <f t="shared" ref="HA347:HA349" si="3343">AD347+BR347+DK347+FC347</f>
        <v>0</v>
      </c>
      <c r="HB347" s="792">
        <f t="shared" ref="HB347:HB349" si="3344">AE347+BS347+DL347+FD347</f>
        <v>0</v>
      </c>
      <c r="HC347" s="792">
        <f t="shared" ref="HC347:HC349" si="3345">AF347+BT347+DM347+FE347</f>
        <v>0</v>
      </c>
      <c r="HD347" s="792">
        <f t="shared" ref="HD347:HD349" si="3346">FF347</f>
        <v>0</v>
      </c>
      <c r="HE347" s="792">
        <f t="shared" ref="HE347:HE349" si="3347">AG347+BU347+DN347+FG347</f>
        <v>0</v>
      </c>
      <c r="HF347" s="792">
        <f t="shared" ref="HF347:HF349" si="3348">AH347+BV347+DO347+FH347</f>
        <v>5000000</v>
      </c>
      <c r="HG347" s="792">
        <f t="shared" ref="HG347:HG349" si="3349">AI347+BW347+DP347+FI347</f>
        <v>4000000</v>
      </c>
      <c r="HH347" s="792">
        <f t="shared" ref="HH347:HH349" si="3350">AJ347+BX347+DQ347+FJ347</f>
        <v>4000000</v>
      </c>
      <c r="HI347" s="792">
        <f t="shared" ref="HI347:HI349" si="3351">BY347+DR347+FK347</f>
        <v>0</v>
      </c>
      <c r="HJ347" s="792">
        <f t="shared" ref="HJ347:HJ349" si="3352">AK347+BZ347+DS347+FL347</f>
        <v>12570000</v>
      </c>
      <c r="HK347" s="792">
        <f t="shared" ref="HK347:HK349" si="3353">AL347+CA347+DT347+FM347</f>
        <v>14340000</v>
      </c>
      <c r="HL347" s="792">
        <f t="shared" ref="HL347:HL349" si="3354">AM347+CB347+DU347+FN347</f>
        <v>10590000</v>
      </c>
      <c r="HM347" s="792">
        <f t="shared" ref="HM347:HM349" si="3355">AN347+CC347+DV347+FO347</f>
        <v>10590000</v>
      </c>
      <c r="HN347" s="792">
        <f t="shared" ref="HN347:HN349" si="3356">CD347+DW347+FP347</f>
        <v>0</v>
      </c>
      <c r="HO347" s="792">
        <f t="shared" ref="HO347:HO349" si="3357">AO347+CE347+DX347+FQ347</f>
        <v>0</v>
      </c>
      <c r="HP347" s="792">
        <f t="shared" ref="HP347:HP349" si="3358">AP347+CF347+DY347+FR347</f>
        <v>0</v>
      </c>
      <c r="HQ347" s="792">
        <f t="shared" ref="HQ347:HQ349" si="3359">AQ347+CG347+DZ347+FS347</f>
        <v>0</v>
      </c>
      <c r="HR347" s="792">
        <f t="shared" ref="HR347:HR349" si="3360">AR347+CH347+EA347+FT347</f>
        <v>0</v>
      </c>
      <c r="HS347" s="792">
        <f t="shared" ref="HS347:HS349" si="3361">FU347</f>
        <v>0</v>
      </c>
      <c r="HT347" s="792">
        <f t="shared" ref="HT347:HT349" si="3362">AS347+CI347+EB347+FV347</f>
        <v>0</v>
      </c>
      <c r="HU347" s="792">
        <f t="shared" ref="HU347:HU349" si="3363">AT347+CJ347+EC347+FW347</f>
        <v>0</v>
      </c>
      <c r="HV347" s="792">
        <f t="shared" ref="HV347:HV349" si="3364">AU347+CK347+ED347+FX347</f>
        <v>0</v>
      </c>
      <c r="HW347" s="792">
        <f t="shared" ref="HW347:HW349" si="3365">AV347+CL347+EE347+FY347</f>
        <v>0</v>
      </c>
      <c r="HX347" s="792">
        <f t="shared" ref="HX347:HX349" si="3366">FZ347</f>
        <v>0</v>
      </c>
      <c r="HY347" s="792">
        <f t="shared" ref="HY347:HY349" si="3367">AW347+CM347+EF347+GA347</f>
        <v>0</v>
      </c>
      <c r="HZ347" s="792">
        <f t="shared" ref="HZ347:HZ349" si="3368">AX347+CN347+EG347+GB347</f>
        <v>0</v>
      </c>
      <c r="IA347" s="792">
        <f t="shared" ref="IA347:IA349" si="3369">AY347+CO347+EH347+GC347</f>
        <v>0</v>
      </c>
      <c r="IB347" s="792">
        <f t="shared" ref="IB347:IB349" si="3370">AZ347+CP347+EI347+GD347</f>
        <v>0</v>
      </c>
      <c r="IC347" s="792">
        <f t="shared" ref="IC347:IC349" si="3371">GE347</f>
        <v>0</v>
      </c>
      <c r="ID347" s="792">
        <f t="shared" ref="ID347:ID349" si="3372">BA347+CQ347+EJ347+GF347</f>
        <v>0</v>
      </c>
      <c r="IE347" s="792">
        <f t="shared" ref="IE347:IE349" si="3373">BB347+CR347+EK347+GG347</f>
        <v>0</v>
      </c>
      <c r="IF347" s="792">
        <f t="shared" ref="IF347:IF349" si="3374">BC347+CS347+EL347+GH347</f>
        <v>0</v>
      </c>
      <c r="IG347" s="792">
        <f t="shared" ref="IG347:IG349" si="3375">BD347+CT347+EM347+GI347</f>
        <v>0</v>
      </c>
      <c r="IH347" s="792">
        <f t="shared" ref="IH347:IH349" si="3376">CU347+GJ347</f>
        <v>0</v>
      </c>
      <c r="II347" s="792">
        <f t="shared" ref="II347:II349" si="3377">BE347+CV347+EN347+GK347</f>
        <v>0</v>
      </c>
      <c r="IJ347" s="792">
        <f t="shared" ref="IJ347:IJ349" si="3378">BF347+CW347+EO347+GL347</f>
        <v>0</v>
      </c>
      <c r="IK347" s="792">
        <f t="shared" ref="IK347:IK349" si="3379">BG347+CX347+EP347+GM347</f>
        <v>0</v>
      </c>
      <c r="IL347" s="792">
        <f t="shared" ref="IL347:IL349" si="3380">BH347+CY347+EQ347+GM347</f>
        <v>0</v>
      </c>
      <c r="IM347" s="792">
        <f t="shared" ref="IM347:IM349" si="3381">CZ347+ER347+GO347</f>
        <v>0</v>
      </c>
      <c r="IN347" s="792">
        <f t="shared" ref="IN347:IN349" si="3382">BI347+DA347+ES347+GP347</f>
        <v>0</v>
      </c>
      <c r="IO347" s="792"/>
      <c r="IP347" s="792"/>
      <c r="IQ347" s="792"/>
      <c r="IR347" s="792"/>
      <c r="IS347" s="792">
        <f t="shared" ref="IS347:IS349" si="3383">GZ347+HE347+HJ347+HO347+HT347+HY347+ID347+II347+IN347</f>
        <v>12570000</v>
      </c>
      <c r="IT347" s="792">
        <f t="shared" ref="IT347:IT349" si="3384">HA347+HF347+HK347+HP347+HU347+HZ347+IE347+IJ347+IO347</f>
        <v>19340000</v>
      </c>
      <c r="IU347" s="792">
        <f t="shared" ref="IU347:IU349" si="3385">HB347+HG347+HL347+HQ347+HV347+IA347+IF347+IK347+IP347</f>
        <v>14590000</v>
      </c>
      <c r="IV347" s="792">
        <f t="shared" ref="IV347:IV349" si="3386">HC347+HH347+HM347+HR347+HW347+IB347+IG347+IL347+IQ347</f>
        <v>14590000</v>
      </c>
      <c r="IW347" s="793">
        <f t="shared" ref="IW347:IW349" si="3387">HD347+HI347+HN347+HS347+HX347+IC347+IH347+IM347+IR347</f>
        <v>0</v>
      </c>
    </row>
    <row r="348" spans="1:257" ht="92.25" customHeight="1" x14ac:dyDescent="0.2">
      <c r="A348" s="346"/>
      <c r="B348" s="346"/>
      <c r="C348" s="286"/>
      <c r="D348" s="657"/>
      <c r="E348" s="663"/>
      <c r="F348" s="663"/>
      <c r="G348" s="273">
        <v>232</v>
      </c>
      <c r="H348" s="854" t="s">
        <v>789</v>
      </c>
      <c r="I348" s="282" t="s">
        <v>790</v>
      </c>
      <c r="J348" s="270" t="s">
        <v>636</v>
      </c>
      <c r="K348" s="267">
        <v>14</v>
      </c>
      <c r="L348" s="640" t="s">
        <v>58</v>
      </c>
      <c r="M348" s="299">
        <v>12</v>
      </c>
      <c r="N348" s="299">
        <v>12</v>
      </c>
      <c r="O348" s="267">
        <v>12</v>
      </c>
      <c r="P348" s="424">
        <v>12</v>
      </c>
      <c r="Q348" s="299">
        <v>12</v>
      </c>
      <c r="R348" s="275"/>
      <c r="S348" s="426">
        <v>12</v>
      </c>
      <c r="T348" s="299">
        <v>12</v>
      </c>
      <c r="U348" s="299"/>
      <c r="V348" s="426">
        <v>12</v>
      </c>
      <c r="W348" s="299">
        <v>12</v>
      </c>
      <c r="X348" s="640"/>
      <c r="Y348" s="770">
        <v>12</v>
      </c>
      <c r="Z348" s="585">
        <f>BM348/$BM$346</f>
        <v>0.51111111111111107</v>
      </c>
      <c r="AA348" s="272">
        <v>16</v>
      </c>
      <c r="AB348" s="374" t="s">
        <v>376</v>
      </c>
      <c r="AC348" s="64"/>
      <c r="AD348" s="42"/>
      <c r="AE348" s="41"/>
      <c r="AF348" s="41"/>
      <c r="AG348" s="64"/>
      <c r="AH348" s="42"/>
      <c r="AI348" s="42"/>
      <c r="AJ348" s="42"/>
      <c r="AK348" s="46">
        <v>18400000</v>
      </c>
      <c r="AL348" s="47">
        <v>18400000</v>
      </c>
      <c r="AM348" s="47">
        <v>18399630</v>
      </c>
      <c r="AN348" s="47">
        <v>18399630</v>
      </c>
      <c r="AO348" s="51"/>
      <c r="AP348" s="47"/>
      <c r="AQ348" s="47"/>
      <c r="AR348" s="42"/>
      <c r="AS348" s="64"/>
      <c r="AT348" s="42"/>
      <c r="AU348" s="41"/>
      <c r="AV348" s="41"/>
      <c r="AW348" s="64"/>
      <c r="AX348" s="42"/>
      <c r="AY348" s="42"/>
      <c r="AZ348" s="42"/>
      <c r="BA348" s="64"/>
      <c r="BB348" s="42"/>
      <c r="BC348" s="42"/>
      <c r="BD348" s="42"/>
      <c r="BE348" s="64"/>
      <c r="BF348" s="42"/>
      <c r="BG348" s="41"/>
      <c r="BH348" s="41"/>
      <c r="BI348" s="64"/>
      <c r="BJ348" s="42"/>
      <c r="BK348" s="42"/>
      <c r="BL348" s="42"/>
      <c r="BM348" s="40">
        <f>+AC348+AG348+AK348+AO348+AS348+AW348+BA348+BE348+BI348</f>
        <v>18400000</v>
      </c>
      <c r="BN348" s="41">
        <f t="shared" si="3337"/>
        <v>18400000</v>
      </c>
      <c r="BO348" s="41">
        <f t="shared" si="3337"/>
        <v>18399630</v>
      </c>
      <c r="BP348" s="41">
        <f t="shared" si="3337"/>
        <v>18399630</v>
      </c>
      <c r="BQ348" s="87"/>
      <c r="BR348" s="87"/>
      <c r="BS348" s="87"/>
      <c r="BT348" s="87"/>
      <c r="BU348" s="87"/>
      <c r="BV348" s="87"/>
      <c r="BW348" s="87"/>
      <c r="BX348" s="87"/>
      <c r="BY348" s="87"/>
      <c r="BZ348" s="88">
        <v>18952000</v>
      </c>
      <c r="CA348" s="87">
        <v>18952000</v>
      </c>
      <c r="CB348" s="87">
        <v>18901350</v>
      </c>
      <c r="CC348" s="87">
        <v>18901350</v>
      </c>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2">
        <f t="shared" si="3338"/>
        <v>18952000</v>
      </c>
      <c r="DF348" s="102">
        <f t="shared" si="3338"/>
        <v>18952000</v>
      </c>
      <c r="DG348" s="102">
        <f t="shared" si="3338"/>
        <v>18901350</v>
      </c>
      <c r="DH348" s="102">
        <f t="shared" si="3338"/>
        <v>18901350</v>
      </c>
      <c r="DI348" s="102"/>
      <c r="DJ348" s="88"/>
      <c r="DK348" s="57"/>
      <c r="DL348" s="88"/>
      <c r="DM348" s="88"/>
      <c r="DN348" s="88"/>
      <c r="DO348" s="88">
        <v>10000000</v>
      </c>
      <c r="DP348" s="88">
        <v>10000000</v>
      </c>
      <c r="DQ348" s="88">
        <v>10000000</v>
      </c>
      <c r="DR348" s="88"/>
      <c r="DS348" s="88">
        <v>19520000</v>
      </c>
      <c r="DT348" s="88">
        <v>13800000</v>
      </c>
      <c r="DU348" s="88">
        <v>12533659</v>
      </c>
      <c r="DV348" s="88">
        <v>9258659</v>
      </c>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7"/>
      <c r="EU348" s="87"/>
      <c r="EV348" s="87"/>
      <c r="EW348" s="82">
        <f t="shared" si="3339"/>
        <v>19520000</v>
      </c>
      <c r="EX348" s="90">
        <f t="shared" si="3339"/>
        <v>23800000</v>
      </c>
      <c r="EY348" s="90">
        <f t="shared" si="3340"/>
        <v>22533659</v>
      </c>
      <c r="EZ348" s="90">
        <f t="shared" si="3340"/>
        <v>19258659</v>
      </c>
      <c r="FA348" s="173"/>
      <c r="FB348" s="87"/>
      <c r="FC348" s="88"/>
      <c r="FD348" s="88"/>
      <c r="FE348" s="88"/>
      <c r="FF348" s="133"/>
      <c r="FG348" s="87"/>
      <c r="FH348" s="87">
        <v>30000000</v>
      </c>
      <c r="FI348" s="87">
        <v>30000000</v>
      </c>
      <c r="FJ348" s="87">
        <v>30000000</v>
      </c>
      <c r="FK348" s="87"/>
      <c r="FL348" s="87">
        <v>20100000</v>
      </c>
      <c r="FM348" s="87">
        <v>11000000</v>
      </c>
      <c r="FN348" s="87">
        <v>10448000</v>
      </c>
      <c r="FO348" s="87">
        <v>10448000</v>
      </c>
      <c r="FP348" s="87"/>
      <c r="FQ348" s="87"/>
      <c r="FR348" s="87"/>
      <c r="FS348" s="87"/>
      <c r="FT348" s="87"/>
      <c r="FU348" s="87"/>
      <c r="FV348" s="87"/>
      <c r="FW348" s="87"/>
      <c r="FX348" s="87"/>
      <c r="FY348" s="87"/>
      <c r="FZ348" s="87"/>
      <c r="GA348" s="87"/>
      <c r="GB348" s="87"/>
      <c r="GC348" s="87"/>
      <c r="GD348" s="87"/>
      <c r="GE348" s="87"/>
      <c r="GF348" s="87"/>
      <c r="GG348" s="87"/>
      <c r="GH348" s="87"/>
      <c r="GI348" s="87"/>
      <c r="GJ348" s="87"/>
      <c r="GK348" s="87"/>
      <c r="GL348" s="87"/>
      <c r="GM348" s="87"/>
      <c r="GN348" s="87"/>
      <c r="GO348" s="87"/>
      <c r="GP348" s="87"/>
      <c r="GQ348" s="87"/>
      <c r="GR348" s="87"/>
      <c r="GS348" s="87"/>
      <c r="GT348" s="87"/>
      <c r="GU348" s="82">
        <f>FB348+FG348+FL348+FQ348+FV348+GA348+GF348+GK348+GP348</f>
        <v>20100000</v>
      </c>
      <c r="GV348" s="82">
        <f t="shared" si="3341"/>
        <v>41000000</v>
      </c>
      <c r="GW348" s="82">
        <f t="shared" si="3341"/>
        <v>40448000</v>
      </c>
      <c r="GX348" s="82">
        <f t="shared" si="3341"/>
        <v>40448000</v>
      </c>
      <c r="GY348" s="792">
        <f t="shared" si="3341"/>
        <v>0</v>
      </c>
      <c r="GZ348" s="792">
        <f t="shared" si="3342"/>
        <v>0</v>
      </c>
      <c r="HA348" s="792">
        <f t="shared" si="3343"/>
        <v>0</v>
      </c>
      <c r="HB348" s="792">
        <f t="shared" si="3344"/>
        <v>0</v>
      </c>
      <c r="HC348" s="792">
        <f t="shared" si="3345"/>
        <v>0</v>
      </c>
      <c r="HD348" s="792">
        <f t="shared" si="3346"/>
        <v>0</v>
      </c>
      <c r="HE348" s="792">
        <f t="shared" si="3347"/>
        <v>0</v>
      </c>
      <c r="HF348" s="792">
        <f t="shared" si="3348"/>
        <v>40000000</v>
      </c>
      <c r="HG348" s="792">
        <f t="shared" si="3349"/>
        <v>40000000</v>
      </c>
      <c r="HH348" s="792">
        <f t="shared" si="3350"/>
        <v>40000000</v>
      </c>
      <c r="HI348" s="792">
        <f t="shared" si="3351"/>
        <v>0</v>
      </c>
      <c r="HJ348" s="792">
        <f t="shared" si="3352"/>
        <v>76972000</v>
      </c>
      <c r="HK348" s="792">
        <f t="shared" si="3353"/>
        <v>62152000</v>
      </c>
      <c r="HL348" s="792">
        <f t="shared" si="3354"/>
        <v>60282639</v>
      </c>
      <c r="HM348" s="792">
        <f t="shared" si="3355"/>
        <v>57007639</v>
      </c>
      <c r="HN348" s="792">
        <f t="shared" si="3356"/>
        <v>0</v>
      </c>
      <c r="HO348" s="792">
        <f t="shared" si="3357"/>
        <v>0</v>
      </c>
      <c r="HP348" s="792">
        <f t="shared" si="3358"/>
        <v>0</v>
      </c>
      <c r="HQ348" s="792">
        <f t="shared" si="3359"/>
        <v>0</v>
      </c>
      <c r="HR348" s="792">
        <f t="shared" si="3360"/>
        <v>0</v>
      </c>
      <c r="HS348" s="792">
        <f t="shared" si="3361"/>
        <v>0</v>
      </c>
      <c r="HT348" s="792">
        <f t="shared" si="3362"/>
        <v>0</v>
      </c>
      <c r="HU348" s="792">
        <f t="shared" si="3363"/>
        <v>0</v>
      </c>
      <c r="HV348" s="792">
        <f t="shared" si="3364"/>
        <v>0</v>
      </c>
      <c r="HW348" s="792">
        <f t="shared" si="3365"/>
        <v>0</v>
      </c>
      <c r="HX348" s="792">
        <f t="shared" si="3366"/>
        <v>0</v>
      </c>
      <c r="HY348" s="792">
        <f t="shared" si="3367"/>
        <v>0</v>
      </c>
      <c r="HZ348" s="792">
        <f t="shared" si="3368"/>
        <v>0</v>
      </c>
      <c r="IA348" s="792">
        <f t="shared" si="3369"/>
        <v>0</v>
      </c>
      <c r="IB348" s="792">
        <f t="shared" si="3370"/>
        <v>0</v>
      </c>
      <c r="IC348" s="792">
        <f t="shared" si="3371"/>
        <v>0</v>
      </c>
      <c r="ID348" s="792">
        <f t="shared" si="3372"/>
        <v>0</v>
      </c>
      <c r="IE348" s="792">
        <f t="shared" si="3373"/>
        <v>0</v>
      </c>
      <c r="IF348" s="792">
        <f t="shared" si="3374"/>
        <v>0</v>
      </c>
      <c r="IG348" s="792">
        <f t="shared" si="3375"/>
        <v>0</v>
      </c>
      <c r="IH348" s="792">
        <f t="shared" si="3376"/>
        <v>0</v>
      </c>
      <c r="II348" s="792">
        <f t="shared" si="3377"/>
        <v>0</v>
      </c>
      <c r="IJ348" s="792">
        <f t="shared" si="3378"/>
        <v>0</v>
      </c>
      <c r="IK348" s="792">
        <f t="shared" si="3379"/>
        <v>0</v>
      </c>
      <c r="IL348" s="792">
        <f t="shared" si="3380"/>
        <v>0</v>
      </c>
      <c r="IM348" s="792">
        <f t="shared" si="3381"/>
        <v>0</v>
      </c>
      <c r="IN348" s="792">
        <f t="shared" si="3382"/>
        <v>0</v>
      </c>
      <c r="IO348" s="792"/>
      <c r="IP348" s="792"/>
      <c r="IQ348" s="792"/>
      <c r="IR348" s="792"/>
      <c r="IS348" s="792">
        <f t="shared" si="3383"/>
        <v>76972000</v>
      </c>
      <c r="IT348" s="792">
        <f t="shared" si="3384"/>
        <v>102152000</v>
      </c>
      <c r="IU348" s="792">
        <f t="shared" si="3385"/>
        <v>100282639</v>
      </c>
      <c r="IV348" s="792">
        <f t="shared" si="3386"/>
        <v>97007639</v>
      </c>
      <c r="IW348" s="793">
        <f t="shared" si="3387"/>
        <v>0</v>
      </c>
    </row>
    <row r="349" spans="1:257" ht="89.25" customHeight="1" x14ac:dyDescent="0.2">
      <c r="A349" s="346"/>
      <c r="B349" s="346"/>
      <c r="C349" s="284"/>
      <c r="D349" s="606"/>
      <c r="E349" s="664"/>
      <c r="F349" s="664"/>
      <c r="G349" s="273">
        <v>233</v>
      </c>
      <c r="H349" s="854" t="s">
        <v>791</v>
      </c>
      <c r="I349" s="282" t="s">
        <v>792</v>
      </c>
      <c r="J349" s="270" t="s">
        <v>636</v>
      </c>
      <c r="K349" s="267">
        <v>14</v>
      </c>
      <c r="L349" s="299" t="s">
        <v>58</v>
      </c>
      <c r="M349" s="299">
        <v>1</v>
      </c>
      <c r="N349" s="299">
        <v>1</v>
      </c>
      <c r="O349" s="267">
        <v>1</v>
      </c>
      <c r="P349" s="424">
        <v>1</v>
      </c>
      <c r="Q349" s="299">
        <v>1</v>
      </c>
      <c r="R349" s="275"/>
      <c r="S349" s="426">
        <v>1</v>
      </c>
      <c r="T349" s="299">
        <v>1</v>
      </c>
      <c r="U349" s="299"/>
      <c r="V349" s="426">
        <v>1</v>
      </c>
      <c r="W349" s="299">
        <v>1</v>
      </c>
      <c r="X349" s="299"/>
      <c r="Y349" s="770">
        <v>1</v>
      </c>
      <c r="Z349" s="585">
        <f>BM349/$BM$346</f>
        <v>0.40555555555555556</v>
      </c>
      <c r="AA349" s="272">
        <v>16</v>
      </c>
      <c r="AB349" s="374" t="s">
        <v>376</v>
      </c>
      <c r="AC349" s="64"/>
      <c r="AD349" s="42"/>
      <c r="AE349" s="41"/>
      <c r="AF349" s="41"/>
      <c r="AG349" s="64"/>
      <c r="AH349" s="42"/>
      <c r="AI349" s="42"/>
      <c r="AJ349" s="42"/>
      <c r="AK349" s="46">
        <f>9600000+5000000</f>
        <v>14600000</v>
      </c>
      <c r="AL349" s="47">
        <v>14600000</v>
      </c>
      <c r="AM349" s="47">
        <v>13733500</v>
      </c>
      <c r="AN349" s="47">
        <v>13733500</v>
      </c>
      <c r="AO349" s="51"/>
      <c r="AP349" s="47"/>
      <c r="AQ349" s="47"/>
      <c r="AR349" s="42"/>
      <c r="AS349" s="64"/>
      <c r="AT349" s="42"/>
      <c r="AU349" s="41"/>
      <c r="AV349" s="41"/>
      <c r="AW349" s="64"/>
      <c r="AX349" s="42"/>
      <c r="AY349" s="42"/>
      <c r="AZ349" s="42"/>
      <c r="BA349" s="64"/>
      <c r="BB349" s="42"/>
      <c r="BC349" s="42"/>
      <c r="BD349" s="42"/>
      <c r="BE349" s="64"/>
      <c r="BF349" s="42"/>
      <c r="BG349" s="41"/>
      <c r="BH349" s="41"/>
      <c r="BI349" s="64"/>
      <c r="BJ349" s="42"/>
      <c r="BK349" s="42"/>
      <c r="BL349" s="42"/>
      <c r="BM349" s="40">
        <f>+AC349+AG349+AK349+AO349+AS349+AW349+BA349+BE349+BI349</f>
        <v>14600000</v>
      </c>
      <c r="BN349" s="41">
        <f t="shared" si="3337"/>
        <v>14600000</v>
      </c>
      <c r="BO349" s="41">
        <f t="shared" si="3337"/>
        <v>13733500</v>
      </c>
      <c r="BP349" s="41">
        <f t="shared" si="3337"/>
        <v>13733500</v>
      </c>
      <c r="BQ349" s="87"/>
      <c r="BR349" s="87"/>
      <c r="BS349" s="87"/>
      <c r="BT349" s="87"/>
      <c r="BU349" s="87"/>
      <c r="BV349" s="87"/>
      <c r="BW349" s="87"/>
      <c r="BX349" s="87"/>
      <c r="BY349" s="87"/>
      <c r="BZ349" s="88">
        <v>15038000</v>
      </c>
      <c r="CA349" s="87">
        <v>15038000</v>
      </c>
      <c r="CB349" s="87">
        <v>14993550</v>
      </c>
      <c r="CC349" s="87">
        <v>14993550</v>
      </c>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2">
        <f t="shared" si="3338"/>
        <v>15038000</v>
      </c>
      <c r="DF349" s="102">
        <f t="shared" si="3338"/>
        <v>15038000</v>
      </c>
      <c r="DG349" s="102">
        <f t="shared" si="3338"/>
        <v>14993550</v>
      </c>
      <c r="DH349" s="102">
        <f t="shared" si="3338"/>
        <v>14993550</v>
      </c>
      <c r="DI349" s="102"/>
      <c r="DJ349" s="88"/>
      <c r="DK349" s="57"/>
      <c r="DL349" s="88"/>
      <c r="DM349" s="88"/>
      <c r="DN349" s="88"/>
      <c r="DO349" s="88">
        <v>10000000</v>
      </c>
      <c r="DP349" s="88">
        <v>6000000</v>
      </c>
      <c r="DQ349" s="88">
        <v>6000000</v>
      </c>
      <c r="DR349" s="88"/>
      <c r="DS349" s="88">
        <v>15492400</v>
      </c>
      <c r="DT349" s="88">
        <v>10950000</v>
      </c>
      <c r="DU349" s="88">
        <v>10200000</v>
      </c>
      <c r="DV349" s="88">
        <v>10200000</v>
      </c>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7"/>
      <c r="EU349" s="87"/>
      <c r="EV349" s="87"/>
      <c r="EW349" s="82">
        <f t="shared" si="3339"/>
        <v>15492400</v>
      </c>
      <c r="EX349" s="90">
        <f t="shared" si="3339"/>
        <v>20950000</v>
      </c>
      <c r="EY349" s="90">
        <f t="shared" si="3340"/>
        <v>16200000</v>
      </c>
      <c r="EZ349" s="90">
        <f t="shared" si="3340"/>
        <v>16200000</v>
      </c>
      <c r="FA349" s="173"/>
      <c r="FB349" s="87"/>
      <c r="FC349" s="88"/>
      <c r="FD349" s="88"/>
      <c r="FE349" s="88"/>
      <c r="FF349" s="133"/>
      <c r="FG349" s="87"/>
      <c r="FH349" s="87"/>
      <c r="FI349" s="87"/>
      <c r="FJ349" s="87"/>
      <c r="FK349" s="87"/>
      <c r="FL349" s="87">
        <v>15938172</v>
      </c>
      <c r="FM349" s="87">
        <v>11000000</v>
      </c>
      <c r="FN349" s="87">
        <v>7813333</v>
      </c>
      <c r="FO349" s="87">
        <v>7813333</v>
      </c>
      <c r="FP349" s="87"/>
      <c r="FQ349" s="87"/>
      <c r="FR349" s="87"/>
      <c r="FS349" s="87"/>
      <c r="FT349" s="87"/>
      <c r="FU349" s="87"/>
      <c r="FV349" s="87"/>
      <c r="FW349" s="87"/>
      <c r="FX349" s="87"/>
      <c r="FY349" s="87"/>
      <c r="FZ349" s="87"/>
      <c r="GA349" s="87"/>
      <c r="GB349" s="87"/>
      <c r="GC349" s="87"/>
      <c r="GD349" s="87"/>
      <c r="GE349" s="87"/>
      <c r="GF349" s="87"/>
      <c r="GG349" s="87"/>
      <c r="GH349" s="87"/>
      <c r="GI349" s="87"/>
      <c r="GJ349" s="87"/>
      <c r="GK349" s="87"/>
      <c r="GL349" s="87"/>
      <c r="GM349" s="87"/>
      <c r="GN349" s="87"/>
      <c r="GO349" s="87"/>
      <c r="GP349" s="87"/>
      <c r="GQ349" s="87"/>
      <c r="GR349" s="87"/>
      <c r="GS349" s="87"/>
      <c r="GT349" s="87"/>
      <c r="GU349" s="82">
        <f>FB349+FG349+FL349+FQ349+FV349+GA349+GF349+GK349+GP349</f>
        <v>15938172</v>
      </c>
      <c r="GV349" s="82">
        <f t="shared" si="3341"/>
        <v>11000000</v>
      </c>
      <c r="GW349" s="82">
        <f t="shared" si="3341"/>
        <v>7813333</v>
      </c>
      <c r="GX349" s="82">
        <f t="shared" si="3341"/>
        <v>7813333</v>
      </c>
      <c r="GY349" s="792">
        <f t="shared" si="3341"/>
        <v>0</v>
      </c>
      <c r="GZ349" s="792">
        <f t="shared" si="3342"/>
        <v>0</v>
      </c>
      <c r="HA349" s="792">
        <f t="shared" si="3343"/>
        <v>0</v>
      </c>
      <c r="HB349" s="792">
        <f t="shared" si="3344"/>
        <v>0</v>
      </c>
      <c r="HC349" s="792">
        <f t="shared" si="3345"/>
        <v>0</v>
      </c>
      <c r="HD349" s="792">
        <f t="shared" si="3346"/>
        <v>0</v>
      </c>
      <c r="HE349" s="792">
        <f t="shared" si="3347"/>
        <v>0</v>
      </c>
      <c r="HF349" s="792">
        <f t="shared" si="3348"/>
        <v>10000000</v>
      </c>
      <c r="HG349" s="792">
        <f t="shared" si="3349"/>
        <v>6000000</v>
      </c>
      <c r="HH349" s="792">
        <f t="shared" si="3350"/>
        <v>6000000</v>
      </c>
      <c r="HI349" s="792">
        <f t="shared" si="3351"/>
        <v>0</v>
      </c>
      <c r="HJ349" s="792">
        <f t="shared" si="3352"/>
        <v>61068572</v>
      </c>
      <c r="HK349" s="792">
        <f t="shared" si="3353"/>
        <v>51588000</v>
      </c>
      <c r="HL349" s="792">
        <f t="shared" si="3354"/>
        <v>46740383</v>
      </c>
      <c r="HM349" s="792">
        <f t="shared" si="3355"/>
        <v>46740383</v>
      </c>
      <c r="HN349" s="792">
        <f t="shared" si="3356"/>
        <v>0</v>
      </c>
      <c r="HO349" s="792">
        <f t="shared" si="3357"/>
        <v>0</v>
      </c>
      <c r="HP349" s="792">
        <f t="shared" si="3358"/>
        <v>0</v>
      </c>
      <c r="HQ349" s="792">
        <f t="shared" si="3359"/>
        <v>0</v>
      </c>
      <c r="HR349" s="792">
        <f t="shared" si="3360"/>
        <v>0</v>
      </c>
      <c r="HS349" s="792">
        <f t="shared" si="3361"/>
        <v>0</v>
      </c>
      <c r="HT349" s="792">
        <f t="shared" si="3362"/>
        <v>0</v>
      </c>
      <c r="HU349" s="792">
        <f t="shared" si="3363"/>
        <v>0</v>
      </c>
      <c r="HV349" s="792">
        <f t="shared" si="3364"/>
        <v>0</v>
      </c>
      <c r="HW349" s="792">
        <f t="shared" si="3365"/>
        <v>0</v>
      </c>
      <c r="HX349" s="792">
        <f t="shared" si="3366"/>
        <v>0</v>
      </c>
      <c r="HY349" s="792">
        <f t="shared" si="3367"/>
        <v>0</v>
      </c>
      <c r="HZ349" s="792">
        <f t="shared" si="3368"/>
        <v>0</v>
      </c>
      <c r="IA349" s="792">
        <f t="shared" si="3369"/>
        <v>0</v>
      </c>
      <c r="IB349" s="792">
        <f t="shared" si="3370"/>
        <v>0</v>
      </c>
      <c r="IC349" s="792">
        <f t="shared" si="3371"/>
        <v>0</v>
      </c>
      <c r="ID349" s="792">
        <f t="shared" si="3372"/>
        <v>0</v>
      </c>
      <c r="IE349" s="792">
        <f t="shared" si="3373"/>
        <v>0</v>
      </c>
      <c r="IF349" s="792">
        <f t="shared" si="3374"/>
        <v>0</v>
      </c>
      <c r="IG349" s="792">
        <f t="shared" si="3375"/>
        <v>0</v>
      </c>
      <c r="IH349" s="792">
        <f t="shared" si="3376"/>
        <v>0</v>
      </c>
      <c r="II349" s="792">
        <f t="shared" si="3377"/>
        <v>0</v>
      </c>
      <c r="IJ349" s="792">
        <f t="shared" si="3378"/>
        <v>0</v>
      </c>
      <c r="IK349" s="792">
        <f t="shared" si="3379"/>
        <v>0</v>
      </c>
      <c r="IL349" s="792">
        <f t="shared" si="3380"/>
        <v>0</v>
      </c>
      <c r="IM349" s="792">
        <f t="shared" si="3381"/>
        <v>0</v>
      </c>
      <c r="IN349" s="792">
        <f t="shared" si="3382"/>
        <v>0</v>
      </c>
      <c r="IO349" s="792"/>
      <c r="IP349" s="792"/>
      <c r="IQ349" s="792"/>
      <c r="IR349" s="792"/>
      <c r="IS349" s="792">
        <f t="shared" si="3383"/>
        <v>61068572</v>
      </c>
      <c r="IT349" s="792">
        <f t="shared" si="3384"/>
        <v>61588000</v>
      </c>
      <c r="IU349" s="792">
        <f t="shared" si="3385"/>
        <v>52740383</v>
      </c>
      <c r="IV349" s="792">
        <f t="shared" si="3386"/>
        <v>52740383</v>
      </c>
      <c r="IW349" s="793">
        <f t="shared" si="3387"/>
        <v>0</v>
      </c>
    </row>
    <row r="350" spans="1:257" ht="24.75" customHeight="1" x14ac:dyDescent="0.2">
      <c r="A350" s="346"/>
      <c r="B350" s="346"/>
      <c r="C350" s="252">
        <v>80</v>
      </c>
      <c r="D350" s="253" t="s">
        <v>793</v>
      </c>
      <c r="E350" s="256"/>
      <c r="F350" s="256"/>
      <c r="G350" s="255"/>
      <c r="H350" s="255"/>
      <c r="I350" s="255"/>
      <c r="J350" s="255"/>
      <c r="K350" s="255"/>
      <c r="L350" s="255"/>
      <c r="M350" s="255"/>
      <c r="N350" s="255"/>
      <c r="O350" s="255"/>
      <c r="P350" s="255"/>
      <c r="Q350" s="255"/>
      <c r="R350" s="255"/>
      <c r="S350" s="255"/>
      <c r="T350" s="255"/>
      <c r="U350" s="255"/>
      <c r="V350" s="255"/>
      <c r="W350" s="255"/>
      <c r="X350" s="255"/>
      <c r="Y350" s="312"/>
      <c r="Z350" s="255"/>
      <c r="AA350" s="255"/>
      <c r="AB350" s="255"/>
      <c r="AC350" s="38">
        <f t="shared" ref="AC350:BL350" si="3388">SUM(AC351:AC352)</f>
        <v>0</v>
      </c>
      <c r="AD350" s="38">
        <f t="shared" si="3388"/>
        <v>0</v>
      </c>
      <c r="AE350" s="38">
        <f t="shared" si="3388"/>
        <v>0</v>
      </c>
      <c r="AF350" s="38">
        <f t="shared" si="3388"/>
        <v>0</v>
      </c>
      <c r="AG350" s="38">
        <f t="shared" si="3388"/>
        <v>0</v>
      </c>
      <c r="AH350" s="38">
        <f t="shared" si="3388"/>
        <v>0</v>
      </c>
      <c r="AI350" s="38">
        <f t="shared" si="3388"/>
        <v>0</v>
      </c>
      <c r="AJ350" s="38">
        <f t="shared" si="3388"/>
        <v>0</v>
      </c>
      <c r="AK350" s="38">
        <f t="shared" si="3388"/>
        <v>36000000</v>
      </c>
      <c r="AL350" s="38">
        <f t="shared" si="3388"/>
        <v>36000000</v>
      </c>
      <c r="AM350" s="38">
        <f t="shared" si="3388"/>
        <v>35674833</v>
      </c>
      <c r="AN350" s="38">
        <f t="shared" si="3388"/>
        <v>35674833</v>
      </c>
      <c r="AO350" s="38">
        <f t="shared" si="3388"/>
        <v>0</v>
      </c>
      <c r="AP350" s="38">
        <f t="shared" si="3388"/>
        <v>0</v>
      </c>
      <c r="AQ350" s="38">
        <f t="shared" si="3388"/>
        <v>0</v>
      </c>
      <c r="AR350" s="38">
        <f t="shared" si="3388"/>
        <v>0</v>
      </c>
      <c r="AS350" s="38">
        <f t="shared" si="3388"/>
        <v>0</v>
      </c>
      <c r="AT350" s="38">
        <f t="shared" si="3388"/>
        <v>0</v>
      </c>
      <c r="AU350" s="38">
        <f t="shared" si="3388"/>
        <v>0</v>
      </c>
      <c r="AV350" s="38">
        <f t="shared" si="3388"/>
        <v>0</v>
      </c>
      <c r="AW350" s="38">
        <f t="shared" si="3388"/>
        <v>0</v>
      </c>
      <c r="AX350" s="38">
        <f t="shared" si="3388"/>
        <v>0</v>
      </c>
      <c r="AY350" s="38">
        <f t="shared" si="3388"/>
        <v>0</v>
      </c>
      <c r="AZ350" s="38">
        <f t="shared" si="3388"/>
        <v>0</v>
      </c>
      <c r="BA350" s="38">
        <f t="shared" si="3388"/>
        <v>0</v>
      </c>
      <c r="BB350" s="38">
        <f t="shared" si="3388"/>
        <v>0</v>
      </c>
      <c r="BC350" s="38">
        <f t="shared" si="3388"/>
        <v>0</v>
      </c>
      <c r="BD350" s="38">
        <f t="shared" si="3388"/>
        <v>0</v>
      </c>
      <c r="BE350" s="38">
        <f t="shared" si="3388"/>
        <v>0</v>
      </c>
      <c r="BF350" s="38">
        <f t="shared" si="3388"/>
        <v>0</v>
      </c>
      <c r="BG350" s="38">
        <f t="shared" si="3388"/>
        <v>0</v>
      </c>
      <c r="BH350" s="38">
        <f t="shared" si="3388"/>
        <v>0</v>
      </c>
      <c r="BI350" s="38">
        <f t="shared" si="3388"/>
        <v>0</v>
      </c>
      <c r="BJ350" s="38">
        <f t="shared" si="3388"/>
        <v>0</v>
      </c>
      <c r="BK350" s="38">
        <f t="shared" si="3388"/>
        <v>0</v>
      </c>
      <c r="BL350" s="38">
        <f t="shared" si="3388"/>
        <v>0</v>
      </c>
      <c r="BM350" s="38">
        <f t="shared" ref="BM350:DX350" si="3389">SUM(BM351:BM352)</f>
        <v>36000000</v>
      </c>
      <c r="BN350" s="38">
        <f t="shared" si="3389"/>
        <v>36000000</v>
      </c>
      <c r="BO350" s="38">
        <f t="shared" si="3389"/>
        <v>35674833</v>
      </c>
      <c r="BP350" s="38">
        <f t="shared" si="3389"/>
        <v>35674833</v>
      </c>
      <c r="BQ350" s="38">
        <f t="shared" si="3389"/>
        <v>0</v>
      </c>
      <c r="BR350" s="38">
        <f t="shared" si="3389"/>
        <v>0</v>
      </c>
      <c r="BS350" s="38">
        <f t="shared" si="3389"/>
        <v>0</v>
      </c>
      <c r="BT350" s="38">
        <f t="shared" si="3389"/>
        <v>0</v>
      </c>
      <c r="BU350" s="38">
        <f t="shared" si="3389"/>
        <v>0</v>
      </c>
      <c r="BV350" s="38">
        <f t="shared" si="3389"/>
        <v>0</v>
      </c>
      <c r="BW350" s="38">
        <f t="shared" si="3389"/>
        <v>0</v>
      </c>
      <c r="BX350" s="38">
        <f t="shared" si="3389"/>
        <v>0</v>
      </c>
      <c r="BY350" s="38">
        <f t="shared" si="3389"/>
        <v>0</v>
      </c>
      <c r="BZ350" s="38">
        <f t="shared" si="3389"/>
        <v>37080000</v>
      </c>
      <c r="CA350" s="38">
        <f t="shared" si="3389"/>
        <v>37080000</v>
      </c>
      <c r="CB350" s="38">
        <f t="shared" si="3389"/>
        <v>36730000</v>
      </c>
      <c r="CC350" s="38">
        <f t="shared" si="3389"/>
        <v>36730000</v>
      </c>
      <c r="CD350" s="38">
        <f t="shared" si="3389"/>
        <v>0</v>
      </c>
      <c r="CE350" s="38">
        <f t="shared" si="3389"/>
        <v>0</v>
      </c>
      <c r="CF350" s="38">
        <f t="shared" si="3389"/>
        <v>0</v>
      </c>
      <c r="CG350" s="38">
        <f t="shared" si="3389"/>
        <v>0</v>
      </c>
      <c r="CH350" s="38">
        <f t="shared" si="3389"/>
        <v>0</v>
      </c>
      <c r="CI350" s="38">
        <f t="shared" si="3389"/>
        <v>0</v>
      </c>
      <c r="CJ350" s="38">
        <f t="shared" si="3389"/>
        <v>0</v>
      </c>
      <c r="CK350" s="38">
        <f t="shared" si="3389"/>
        <v>0</v>
      </c>
      <c r="CL350" s="38">
        <f t="shared" si="3389"/>
        <v>0</v>
      </c>
      <c r="CM350" s="38">
        <f t="shared" si="3389"/>
        <v>0</v>
      </c>
      <c r="CN350" s="38">
        <f t="shared" si="3389"/>
        <v>0</v>
      </c>
      <c r="CO350" s="38">
        <f t="shared" si="3389"/>
        <v>0</v>
      </c>
      <c r="CP350" s="38">
        <f t="shared" si="3389"/>
        <v>0</v>
      </c>
      <c r="CQ350" s="38">
        <f t="shared" si="3389"/>
        <v>0</v>
      </c>
      <c r="CR350" s="38">
        <f t="shared" si="3389"/>
        <v>0</v>
      </c>
      <c r="CS350" s="38">
        <f t="shared" si="3389"/>
        <v>0</v>
      </c>
      <c r="CT350" s="38">
        <f t="shared" si="3389"/>
        <v>0</v>
      </c>
      <c r="CU350" s="38">
        <f t="shared" si="3389"/>
        <v>0</v>
      </c>
      <c r="CV350" s="38">
        <f t="shared" si="3389"/>
        <v>0</v>
      </c>
      <c r="CW350" s="38">
        <f t="shared" si="3389"/>
        <v>0</v>
      </c>
      <c r="CX350" s="38">
        <f t="shared" si="3389"/>
        <v>0</v>
      </c>
      <c r="CY350" s="38">
        <f t="shared" si="3389"/>
        <v>0</v>
      </c>
      <c r="CZ350" s="38">
        <f t="shared" si="3389"/>
        <v>0</v>
      </c>
      <c r="DA350" s="38">
        <f t="shared" si="3389"/>
        <v>0</v>
      </c>
      <c r="DB350" s="38">
        <f t="shared" si="3389"/>
        <v>0</v>
      </c>
      <c r="DC350" s="38">
        <f t="shared" si="3389"/>
        <v>0</v>
      </c>
      <c r="DD350" s="38">
        <f t="shared" si="3389"/>
        <v>0</v>
      </c>
      <c r="DE350" s="38">
        <f t="shared" si="3389"/>
        <v>37080000</v>
      </c>
      <c r="DF350" s="38">
        <f t="shared" si="3389"/>
        <v>37080000</v>
      </c>
      <c r="DG350" s="38">
        <f t="shared" si="3389"/>
        <v>36730000</v>
      </c>
      <c r="DH350" s="38">
        <f t="shared" si="3389"/>
        <v>36730000</v>
      </c>
      <c r="DI350" s="38">
        <f t="shared" si="3389"/>
        <v>0</v>
      </c>
      <c r="DJ350" s="38">
        <f t="shared" si="3389"/>
        <v>0</v>
      </c>
      <c r="DK350" s="38">
        <f t="shared" si="3389"/>
        <v>0</v>
      </c>
      <c r="DL350" s="38">
        <f t="shared" si="3389"/>
        <v>0</v>
      </c>
      <c r="DM350" s="38">
        <f t="shared" si="3389"/>
        <v>0</v>
      </c>
      <c r="DN350" s="38">
        <f t="shared" si="3389"/>
        <v>0</v>
      </c>
      <c r="DO350" s="38">
        <f t="shared" si="3389"/>
        <v>35000000</v>
      </c>
      <c r="DP350" s="38">
        <f t="shared" si="3389"/>
        <v>26589866</v>
      </c>
      <c r="DQ350" s="38">
        <f t="shared" si="3389"/>
        <v>26034266</v>
      </c>
      <c r="DR350" s="38">
        <f t="shared" si="3389"/>
        <v>0</v>
      </c>
      <c r="DS350" s="38">
        <f t="shared" si="3389"/>
        <v>38192400</v>
      </c>
      <c r="DT350" s="38">
        <f t="shared" si="3389"/>
        <v>28000000</v>
      </c>
      <c r="DU350" s="38">
        <f t="shared" si="3389"/>
        <v>22735800</v>
      </c>
      <c r="DV350" s="38">
        <f t="shared" si="3389"/>
        <v>21735800</v>
      </c>
      <c r="DW350" s="38">
        <f t="shared" si="3389"/>
        <v>0</v>
      </c>
      <c r="DX350" s="38">
        <f t="shared" si="3389"/>
        <v>0</v>
      </c>
      <c r="DY350" s="38">
        <f t="shared" ref="DY350:EW350" si="3390">SUM(DY351:DY352)</f>
        <v>0</v>
      </c>
      <c r="DZ350" s="38">
        <f t="shared" si="3390"/>
        <v>0</v>
      </c>
      <c r="EA350" s="38">
        <f t="shared" si="3390"/>
        <v>0</v>
      </c>
      <c r="EB350" s="38">
        <f t="shared" si="3390"/>
        <v>0</v>
      </c>
      <c r="EC350" s="38">
        <f t="shared" si="3390"/>
        <v>0</v>
      </c>
      <c r="ED350" s="38">
        <f t="shared" si="3390"/>
        <v>0</v>
      </c>
      <c r="EE350" s="38">
        <f t="shared" si="3390"/>
        <v>0</v>
      </c>
      <c r="EF350" s="38">
        <f t="shared" si="3390"/>
        <v>0</v>
      </c>
      <c r="EG350" s="38">
        <f t="shared" si="3390"/>
        <v>0</v>
      </c>
      <c r="EH350" s="38">
        <f t="shared" si="3390"/>
        <v>0</v>
      </c>
      <c r="EI350" s="38">
        <f t="shared" si="3390"/>
        <v>0</v>
      </c>
      <c r="EJ350" s="38">
        <f t="shared" si="3390"/>
        <v>0</v>
      </c>
      <c r="EK350" s="38">
        <f t="shared" si="3390"/>
        <v>0</v>
      </c>
      <c r="EL350" s="38">
        <f t="shared" si="3390"/>
        <v>0</v>
      </c>
      <c r="EM350" s="38">
        <f t="shared" si="3390"/>
        <v>0</v>
      </c>
      <c r="EN350" s="38">
        <f t="shared" si="3390"/>
        <v>0</v>
      </c>
      <c r="EO350" s="38">
        <f t="shared" si="3390"/>
        <v>0</v>
      </c>
      <c r="EP350" s="38">
        <f t="shared" si="3390"/>
        <v>0</v>
      </c>
      <c r="EQ350" s="38">
        <f t="shared" si="3390"/>
        <v>0</v>
      </c>
      <c r="ER350" s="38">
        <f t="shared" si="3390"/>
        <v>0</v>
      </c>
      <c r="ES350" s="38">
        <f t="shared" si="3390"/>
        <v>0</v>
      </c>
      <c r="ET350" s="38">
        <f t="shared" si="3390"/>
        <v>0</v>
      </c>
      <c r="EU350" s="38">
        <f t="shared" si="3390"/>
        <v>0</v>
      </c>
      <c r="EV350" s="38">
        <f t="shared" si="3390"/>
        <v>0</v>
      </c>
      <c r="EW350" s="38">
        <f t="shared" si="3390"/>
        <v>38192400</v>
      </c>
      <c r="EX350" s="38">
        <f t="shared" ref="EX350:IW350" si="3391">SUM(EX351:EX352)</f>
        <v>63000000</v>
      </c>
      <c r="EY350" s="38">
        <f t="shared" si="3391"/>
        <v>49325666</v>
      </c>
      <c r="EZ350" s="38">
        <f t="shared" si="3391"/>
        <v>47770066</v>
      </c>
      <c r="FA350" s="38">
        <f t="shared" si="3391"/>
        <v>0</v>
      </c>
      <c r="FB350" s="38">
        <f t="shared" si="3391"/>
        <v>0</v>
      </c>
      <c r="FC350" s="38">
        <f t="shared" si="3391"/>
        <v>0</v>
      </c>
      <c r="FD350" s="38">
        <f t="shared" si="3391"/>
        <v>0</v>
      </c>
      <c r="FE350" s="38">
        <f t="shared" si="3391"/>
        <v>0</v>
      </c>
      <c r="FF350" s="38">
        <f t="shared" si="3391"/>
        <v>0</v>
      </c>
      <c r="FG350" s="38">
        <f t="shared" si="3391"/>
        <v>0</v>
      </c>
      <c r="FH350" s="38">
        <f t="shared" si="3391"/>
        <v>40000000</v>
      </c>
      <c r="FI350" s="38">
        <f t="shared" si="3391"/>
        <v>29517000</v>
      </c>
      <c r="FJ350" s="38">
        <f t="shared" si="3391"/>
        <v>29517000</v>
      </c>
      <c r="FK350" s="38">
        <f t="shared" si="3391"/>
        <v>0</v>
      </c>
      <c r="FL350" s="38">
        <f t="shared" si="3391"/>
        <v>39338172</v>
      </c>
      <c r="FM350" s="38">
        <f t="shared" si="3391"/>
        <v>28000000</v>
      </c>
      <c r="FN350" s="38">
        <f t="shared" si="3391"/>
        <v>25871600</v>
      </c>
      <c r="FO350" s="38">
        <f t="shared" si="3391"/>
        <v>25871600</v>
      </c>
      <c r="FP350" s="38">
        <f t="shared" si="3391"/>
        <v>0</v>
      </c>
      <c r="FQ350" s="38">
        <f t="shared" si="3391"/>
        <v>0</v>
      </c>
      <c r="FR350" s="38">
        <f t="shared" si="3391"/>
        <v>0</v>
      </c>
      <c r="FS350" s="38">
        <f t="shared" si="3391"/>
        <v>0</v>
      </c>
      <c r="FT350" s="38">
        <f t="shared" si="3391"/>
        <v>0</v>
      </c>
      <c r="FU350" s="38">
        <f t="shared" si="3391"/>
        <v>0</v>
      </c>
      <c r="FV350" s="38">
        <f t="shared" si="3391"/>
        <v>0</v>
      </c>
      <c r="FW350" s="38">
        <f t="shared" si="3391"/>
        <v>0</v>
      </c>
      <c r="FX350" s="38">
        <f t="shared" si="3391"/>
        <v>0</v>
      </c>
      <c r="FY350" s="38">
        <f t="shared" si="3391"/>
        <v>0</v>
      </c>
      <c r="FZ350" s="38">
        <f t="shared" si="3391"/>
        <v>0</v>
      </c>
      <c r="GA350" s="38">
        <f t="shared" si="3391"/>
        <v>0</v>
      </c>
      <c r="GB350" s="38">
        <f t="shared" si="3391"/>
        <v>0</v>
      </c>
      <c r="GC350" s="38">
        <f t="shared" si="3391"/>
        <v>0</v>
      </c>
      <c r="GD350" s="38">
        <f t="shared" si="3391"/>
        <v>0</v>
      </c>
      <c r="GE350" s="38">
        <f t="shared" si="3391"/>
        <v>0</v>
      </c>
      <c r="GF350" s="38">
        <f t="shared" si="3391"/>
        <v>0</v>
      </c>
      <c r="GG350" s="38">
        <f t="shared" si="3391"/>
        <v>0</v>
      </c>
      <c r="GH350" s="38">
        <f t="shared" si="3391"/>
        <v>0</v>
      </c>
      <c r="GI350" s="38">
        <f t="shared" si="3391"/>
        <v>0</v>
      </c>
      <c r="GJ350" s="38">
        <f t="shared" si="3391"/>
        <v>0</v>
      </c>
      <c r="GK350" s="38">
        <f t="shared" si="3391"/>
        <v>0</v>
      </c>
      <c r="GL350" s="38">
        <f t="shared" si="3391"/>
        <v>0</v>
      </c>
      <c r="GM350" s="38">
        <f t="shared" si="3391"/>
        <v>0</v>
      </c>
      <c r="GN350" s="38">
        <f t="shared" si="3391"/>
        <v>0</v>
      </c>
      <c r="GO350" s="38">
        <f t="shared" si="3391"/>
        <v>0</v>
      </c>
      <c r="GP350" s="38">
        <f t="shared" si="3391"/>
        <v>0</v>
      </c>
      <c r="GQ350" s="38">
        <f t="shared" si="3391"/>
        <v>0</v>
      </c>
      <c r="GR350" s="38">
        <f t="shared" si="3391"/>
        <v>0</v>
      </c>
      <c r="GS350" s="38">
        <f t="shared" si="3391"/>
        <v>0</v>
      </c>
      <c r="GT350" s="38">
        <f t="shared" si="3391"/>
        <v>0</v>
      </c>
      <c r="GU350" s="38">
        <f t="shared" si="3391"/>
        <v>39338172</v>
      </c>
      <c r="GV350" s="38">
        <f t="shared" si="3391"/>
        <v>68000000</v>
      </c>
      <c r="GW350" s="38">
        <f t="shared" si="3391"/>
        <v>55388600</v>
      </c>
      <c r="GX350" s="38">
        <f t="shared" si="3391"/>
        <v>55388600</v>
      </c>
      <c r="GY350" s="724">
        <f t="shared" si="3391"/>
        <v>0</v>
      </c>
      <c r="GZ350" s="38">
        <f t="shared" si="3391"/>
        <v>0</v>
      </c>
      <c r="HA350" s="38">
        <f t="shared" si="3391"/>
        <v>0</v>
      </c>
      <c r="HB350" s="38">
        <f t="shared" si="3391"/>
        <v>0</v>
      </c>
      <c r="HC350" s="38">
        <f t="shared" si="3391"/>
        <v>0</v>
      </c>
      <c r="HD350" s="38">
        <f t="shared" si="3391"/>
        <v>0</v>
      </c>
      <c r="HE350" s="38">
        <f t="shared" si="3391"/>
        <v>0</v>
      </c>
      <c r="HF350" s="38">
        <f t="shared" si="3391"/>
        <v>75000000</v>
      </c>
      <c r="HG350" s="38">
        <f t="shared" si="3391"/>
        <v>56106866</v>
      </c>
      <c r="HH350" s="38">
        <f t="shared" si="3391"/>
        <v>55551266</v>
      </c>
      <c r="HI350" s="38">
        <f t="shared" si="3391"/>
        <v>0</v>
      </c>
      <c r="HJ350" s="38">
        <f t="shared" si="3391"/>
        <v>150610572</v>
      </c>
      <c r="HK350" s="38">
        <f t="shared" si="3391"/>
        <v>129080000</v>
      </c>
      <c r="HL350" s="38">
        <f t="shared" si="3391"/>
        <v>121012233</v>
      </c>
      <c r="HM350" s="38">
        <f t="shared" si="3391"/>
        <v>120012233</v>
      </c>
      <c r="HN350" s="38">
        <f t="shared" si="3391"/>
        <v>0</v>
      </c>
      <c r="HO350" s="38">
        <f t="shared" si="3391"/>
        <v>0</v>
      </c>
      <c r="HP350" s="38">
        <f t="shared" si="3391"/>
        <v>0</v>
      </c>
      <c r="HQ350" s="38">
        <f t="shared" si="3391"/>
        <v>0</v>
      </c>
      <c r="HR350" s="38">
        <f t="shared" si="3391"/>
        <v>0</v>
      </c>
      <c r="HS350" s="38">
        <f t="shared" si="3391"/>
        <v>0</v>
      </c>
      <c r="HT350" s="38">
        <f t="shared" si="3391"/>
        <v>0</v>
      </c>
      <c r="HU350" s="38">
        <f t="shared" si="3391"/>
        <v>0</v>
      </c>
      <c r="HV350" s="38">
        <f t="shared" si="3391"/>
        <v>0</v>
      </c>
      <c r="HW350" s="38">
        <f t="shared" si="3391"/>
        <v>0</v>
      </c>
      <c r="HX350" s="38">
        <f t="shared" si="3391"/>
        <v>0</v>
      </c>
      <c r="HY350" s="38">
        <f t="shared" si="3391"/>
        <v>0</v>
      </c>
      <c r="HZ350" s="38">
        <f t="shared" si="3391"/>
        <v>0</v>
      </c>
      <c r="IA350" s="38">
        <f t="shared" si="3391"/>
        <v>0</v>
      </c>
      <c r="IB350" s="38">
        <f t="shared" si="3391"/>
        <v>0</v>
      </c>
      <c r="IC350" s="38">
        <f t="shared" si="3391"/>
        <v>0</v>
      </c>
      <c r="ID350" s="38">
        <f t="shared" si="3391"/>
        <v>0</v>
      </c>
      <c r="IE350" s="38">
        <f t="shared" si="3391"/>
        <v>0</v>
      </c>
      <c r="IF350" s="38">
        <f t="shared" si="3391"/>
        <v>0</v>
      </c>
      <c r="IG350" s="38">
        <f t="shared" si="3391"/>
        <v>0</v>
      </c>
      <c r="IH350" s="38">
        <f t="shared" si="3391"/>
        <v>0</v>
      </c>
      <c r="II350" s="38">
        <f t="shared" si="3391"/>
        <v>0</v>
      </c>
      <c r="IJ350" s="38">
        <f t="shared" si="3391"/>
        <v>0</v>
      </c>
      <c r="IK350" s="38">
        <f t="shared" si="3391"/>
        <v>0</v>
      </c>
      <c r="IL350" s="38">
        <f t="shared" si="3391"/>
        <v>0</v>
      </c>
      <c r="IM350" s="38">
        <f t="shared" si="3391"/>
        <v>0</v>
      </c>
      <c r="IN350" s="38">
        <f t="shared" si="3391"/>
        <v>0</v>
      </c>
      <c r="IO350" s="38">
        <f t="shared" si="3391"/>
        <v>0</v>
      </c>
      <c r="IP350" s="38">
        <f t="shared" si="3391"/>
        <v>0</v>
      </c>
      <c r="IQ350" s="38">
        <f t="shared" si="3391"/>
        <v>0</v>
      </c>
      <c r="IR350" s="38">
        <f t="shared" si="3391"/>
        <v>0</v>
      </c>
      <c r="IS350" s="38">
        <f t="shared" si="3391"/>
        <v>150610572</v>
      </c>
      <c r="IT350" s="38">
        <f t="shared" si="3391"/>
        <v>204080000</v>
      </c>
      <c r="IU350" s="38">
        <f t="shared" si="3391"/>
        <v>177119099</v>
      </c>
      <c r="IV350" s="38">
        <f t="shared" si="3391"/>
        <v>175563499</v>
      </c>
      <c r="IW350" s="38">
        <f t="shared" si="3391"/>
        <v>0</v>
      </c>
    </row>
    <row r="351" spans="1:257" ht="99.75" customHeight="1" x14ac:dyDescent="0.2">
      <c r="A351" s="346"/>
      <c r="B351" s="346"/>
      <c r="C351" s="264">
        <v>13</v>
      </c>
      <c r="D351" s="287" t="s">
        <v>540</v>
      </c>
      <c r="E351" s="662">
        <v>0.71040000000000003</v>
      </c>
      <c r="F351" s="662">
        <v>0.88170000000000004</v>
      </c>
      <c r="G351" s="273">
        <v>234</v>
      </c>
      <c r="H351" s="854" t="s">
        <v>794</v>
      </c>
      <c r="I351" s="282" t="s">
        <v>795</v>
      </c>
      <c r="J351" s="270" t="s">
        <v>636</v>
      </c>
      <c r="K351" s="267">
        <v>14</v>
      </c>
      <c r="L351" s="640" t="s">
        <v>73</v>
      </c>
      <c r="M351" s="299" t="s">
        <v>53</v>
      </c>
      <c r="N351" s="299">
        <v>12</v>
      </c>
      <c r="O351" s="295">
        <v>1</v>
      </c>
      <c r="P351" s="665">
        <f>BP351/BN351</f>
        <v>1</v>
      </c>
      <c r="Q351" s="284">
        <v>7</v>
      </c>
      <c r="R351" s="275"/>
      <c r="S351" s="644">
        <v>7</v>
      </c>
      <c r="T351" s="284">
        <v>2</v>
      </c>
      <c r="U351" s="284"/>
      <c r="V351" s="644">
        <v>4</v>
      </c>
      <c r="W351" s="284">
        <v>2</v>
      </c>
      <c r="X351" s="640"/>
      <c r="Y351" s="770">
        <v>2</v>
      </c>
      <c r="Z351" s="585">
        <f>BM351/$BM$350</f>
        <v>0.3611111111111111</v>
      </c>
      <c r="AA351" s="272">
        <v>16</v>
      </c>
      <c r="AB351" s="374" t="s">
        <v>376</v>
      </c>
      <c r="AC351" s="64"/>
      <c r="AD351" s="42"/>
      <c r="AE351" s="41"/>
      <c r="AF351" s="41"/>
      <c r="AG351" s="64"/>
      <c r="AH351" s="42"/>
      <c r="AI351" s="42"/>
      <c r="AJ351" s="42"/>
      <c r="AK351" s="46">
        <f>3000000+10000000</f>
        <v>13000000</v>
      </c>
      <c r="AL351" s="47">
        <v>13000000</v>
      </c>
      <c r="AM351" s="42">
        <v>13000000</v>
      </c>
      <c r="AN351" s="47">
        <v>13000000</v>
      </c>
      <c r="AO351" s="51"/>
      <c r="AP351" s="47"/>
      <c r="AQ351" s="47"/>
      <c r="AR351" s="42"/>
      <c r="AS351" s="64"/>
      <c r="AT351" s="42"/>
      <c r="AU351" s="41"/>
      <c r="AV351" s="41"/>
      <c r="AW351" s="64"/>
      <c r="AX351" s="42"/>
      <c r="AY351" s="42"/>
      <c r="AZ351" s="42"/>
      <c r="BA351" s="64"/>
      <c r="BB351" s="42"/>
      <c r="BC351" s="42"/>
      <c r="BD351" s="42"/>
      <c r="BE351" s="64"/>
      <c r="BF351" s="42"/>
      <c r="BG351" s="41"/>
      <c r="BH351" s="41"/>
      <c r="BI351" s="64"/>
      <c r="BJ351" s="42"/>
      <c r="BK351" s="42"/>
      <c r="BL351" s="42"/>
      <c r="BM351" s="40">
        <f>+AC351+AG351+AK351+AO351+AS351+AW351+BA351+BE351+BI351</f>
        <v>13000000</v>
      </c>
      <c r="BN351" s="41">
        <f t="shared" ref="BN351:BP352" si="3392">AD351+AH351+AL351+AP351+AT351+AX351+BB351+BF351+BJ351</f>
        <v>13000000</v>
      </c>
      <c r="BO351" s="41">
        <f t="shared" si="3392"/>
        <v>13000000</v>
      </c>
      <c r="BP351" s="41">
        <f t="shared" si="3392"/>
        <v>13000000</v>
      </c>
      <c r="BQ351" s="87"/>
      <c r="BR351" s="87"/>
      <c r="BS351" s="87"/>
      <c r="BT351" s="87"/>
      <c r="BU351" s="87"/>
      <c r="BV351" s="87"/>
      <c r="BW351" s="87"/>
      <c r="BX351" s="87"/>
      <c r="BY351" s="87"/>
      <c r="BZ351" s="88">
        <v>13390000</v>
      </c>
      <c r="CA351" s="87">
        <v>13390000</v>
      </c>
      <c r="CB351" s="87">
        <v>13390000</v>
      </c>
      <c r="CC351" s="87">
        <v>13390000</v>
      </c>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2">
        <f t="shared" ref="DE351:DH352" si="3393">BQ351+BU351+BZ351+CE351+CI351+CM351+CQ351+CV351+DA351</f>
        <v>13390000</v>
      </c>
      <c r="DF351" s="102">
        <f t="shared" si="3393"/>
        <v>13390000</v>
      </c>
      <c r="DG351" s="102">
        <f t="shared" si="3393"/>
        <v>13390000</v>
      </c>
      <c r="DH351" s="102">
        <f t="shared" si="3393"/>
        <v>13390000</v>
      </c>
      <c r="DI351" s="102"/>
      <c r="DJ351" s="88"/>
      <c r="DK351" s="57"/>
      <c r="DL351" s="88"/>
      <c r="DM351" s="88"/>
      <c r="DN351" s="88"/>
      <c r="DO351" s="88">
        <v>5950000</v>
      </c>
      <c r="DP351" s="88">
        <v>4150000</v>
      </c>
      <c r="DQ351" s="88">
        <v>4150000</v>
      </c>
      <c r="DR351" s="88"/>
      <c r="DS351" s="88">
        <v>13700000</v>
      </c>
      <c r="DT351" s="88">
        <v>7000000</v>
      </c>
      <c r="DU351" s="88">
        <v>6780000</v>
      </c>
      <c r="DV351" s="88">
        <v>5780000</v>
      </c>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7"/>
      <c r="EU351" s="87"/>
      <c r="EV351" s="87"/>
      <c r="EW351" s="82">
        <f t="shared" ref="EW351:EX352" si="3394">DJ351+DN351+DS351+DX351+EB351+EF351+EJ351+EN351+ES351</f>
        <v>13700000</v>
      </c>
      <c r="EX351" s="90">
        <f t="shared" si="3394"/>
        <v>12950000</v>
      </c>
      <c r="EY351" s="90">
        <f t="shared" ref="EY351:EZ352" si="3395">DL351+DP351+DU351+DZ351+ED351+EH351+EL351+EP351+EU351</f>
        <v>10930000</v>
      </c>
      <c r="EZ351" s="90">
        <f t="shared" si="3395"/>
        <v>9930000</v>
      </c>
      <c r="FA351" s="173"/>
      <c r="FB351" s="87"/>
      <c r="FC351" s="88"/>
      <c r="FD351" s="88"/>
      <c r="FE351" s="88"/>
      <c r="FF351" s="133"/>
      <c r="FG351" s="87"/>
      <c r="FH351" s="87">
        <v>5000000</v>
      </c>
      <c r="FI351" s="87">
        <v>5000000</v>
      </c>
      <c r="FJ351" s="87">
        <v>5000000</v>
      </c>
      <c r="FK351" s="87"/>
      <c r="FL351" s="87">
        <v>14205000</v>
      </c>
      <c r="FM351" s="87">
        <v>10000000</v>
      </c>
      <c r="FN351" s="87">
        <v>10000000</v>
      </c>
      <c r="FO351" s="87">
        <v>10000000</v>
      </c>
      <c r="FP351" s="87"/>
      <c r="FQ351" s="87"/>
      <c r="FR351" s="87"/>
      <c r="FS351" s="87"/>
      <c r="FT351" s="87"/>
      <c r="FU351" s="87"/>
      <c r="FV351" s="87"/>
      <c r="FW351" s="87"/>
      <c r="FX351" s="87"/>
      <c r="FY351" s="87"/>
      <c r="FZ351" s="87"/>
      <c r="GA351" s="87"/>
      <c r="GB351" s="87"/>
      <c r="GC351" s="87"/>
      <c r="GD351" s="87"/>
      <c r="GE351" s="87"/>
      <c r="GF351" s="87"/>
      <c r="GG351" s="87"/>
      <c r="GH351" s="87"/>
      <c r="GI351" s="87"/>
      <c r="GJ351" s="87"/>
      <c r="GK351" s="87"/>
      <c r="GL351" s="87"/>
      <c r="GM351" s="87"/>
      <c r="GN351" s="87"/>
      <c r="GO351" s="87"/>
      <c r="GP351" s="87"/>
      <c r="GQ351" s="87"/>
      <c r="GR351" s="87"/>
      <c r="GS351" s="87"/>
      <c r="GT351" s="87"/>
      <c r="GU351" s="82">
        <f>FB351+FG351+FL351+FQ351+FV351+GA351+GF351+GK351+GP351</f>
        <v>14205000</v>
      </c>
      <c r="GV351" s="82">
        <f t="shared" ref="GV351:GY352" si="3396">GQ351+GL351+GG351+GB351+FW351+FR351+FM351+FH351+FC351</f>
        <v>15000000</v>
      </c>
      <c r="GW351" s="82">
        <f t="shared" si="3341"/>
        <v>15000000</v>
      </c>
      <c r="GX351" s="82">
        <f t="shared" si="3341"/>
        <v>15000000</v>
      </c>
      <c r="GY351" s="792">
        <f t="shared" si="3396"/>
        <v>0</v>
      </c>
      <c r="GZ351" s="792">
        <f t="shared" ref="GZ351:GZ352" si="3397">AC351+BQ351+DJ351+FB351</f>
        <v>0</v>
      </c>
      <c r="HA351" s="792">
        <f t="shared" ref="HA351:HA352" si="3398">AD351+BR351+DK351+FC351</f>
        <v>0</v>
      </c>
      <c r="HB351" s="792">
        <f t="shared" ref="HB351:HB352" si="3399">AE351+BS351+DL351+FD351</f>
        <v>0</v>
      </c>
      <c r="HC351" s="792">
        <f t="shared" ref="HC351:HC352" si="3400">AF351+BT351+DM351+FE351</f>
        <v>0</v>
      </c>
      <c r="HD351" s="792">
        <f t="shared" ref="HD351:HD352" si="3401">FF351</f>
        <v>0</v>
      </c>
      <c r="HE351" s="792">
        <f t="shared" ref="HE351:HE352" si="3402">AG351+BU351+DN351+FG351</f>
        <v>0</v>
      </c>
      <c r="HF351" s="792">
        <f t="shared" ref="HF351:HF352" si="3403">AH351+BV351+DO351+FH351</f>
        <v>10950000</v>
      </c>
      <c r="HG351" s="792">
        <f t="shared" ref="HG351:HG352" si="3404">AI351+BW351+DP351+FI351</f>
        <v>9150000</v>
      </c>
      <c r="HH351" s="792">
        <f t="shared" ref="HH351:HH352" si="3405">AJ351+BX351+DQ351+FJ351</f>
        <v>9150000</v>
      </c>
      <c r="HI351" s="792">
        <f t="shared" ref="HI351:HI352" si="3406">BY351+DR351+FK351</f>
        <v>0</v>
      </c>
      <c r="HJ351" s="792">
        <f t="shared" ref="HJ351:HJ352" si="3407">AK351+BZ351+DS351+FL351</f>
        <v>54295000</v>
      </c>
      <c r="HK351" s="792">
        <f t="shared" ref="HK351:HK352" si="3408">AL351+CA351+DT351+FM351</f>
        <v>43390000</v>
      </c>
      <c r="HL351" s="792">
        <f t="shared" ref="HL351:HL352" si="3409">AM351+CB351+DU351+FN351</f>
        <v>43170000</v>
      </c>
      <c r="HM351" s="792">
        <f t="shared" ref="HM351:HM352" si="3410">AN351+CC351+DV351+FO351</f>
        <v>42170000</v>
      </c>
      <c r="HN351" s="792">
        <f t="shared" ref="HN351:HN352" si="3411">CD351+DW351+FP351</f>
        <v>0</v>
      </c>
      <c r="HO351" s="792">
        <f t="shared" ref="HO351:HO352" si="3412">AO351+CE351+DX351+FQ351</f>
        <v>0</v>
      </c>
      <c r="HP351" s="792">
        <f t="shared" ref="HP351:HP352" si="3413">AP351+CF351+DY351+FR351</f>
        <v>0</v>
      </c>
      <c r="HQ351" s="792">
        <f t="shared" ref="HQ351:HQ352" si="3414">AQ351+CG351+DZ351+FS351</f>
        <v>0</v>
      </c>
      <c r="HR351" s="792">
        <f t="shared" ref="HR351:HR352" si="3415">AR351+CH351+EA351+FT351</f>
        <v>0</v>
      </c>
      <c r="HS351" s="792">
        <f t="shared" ref="HS351:HS352" si="3416">FU351</f>
        <v>0</v>
      </c>
      <c r="HT351" s="792">
        <f t="shared" ref="HT351:HT352" si="3417">AS351+CI351+EB351+FV351</f>
        <v>0</v>
      </c>
      <c r="HU351" s="792">
        <f t="shared" ref="HU351:HU352" si="3418">AT351+CJ351+EC351+FW351</f>
        <v>0</v>
      </c>
      <c r="HV351" s="792">
        <f t="shared" ref="HV351:HV352" si="3419">AU351+CK351+ED351+FX351</f>
        <v>0</v>
      </c>
      <c r="HW351" s="792">
        <f t="shared" ref="HW351:HW352" si="3420">AV351+CL351+EE351+FY351</f>
        <v>0</v>
      </c>
      <c r="HX351" s="792">
        <f t="shared" ref="HX351:HX352" si="3421">FZ351</f>
        <v>0</v>
      </c>
      <c r="HY351" s="792">
        <f t="shared" ref="HY351:HY352" si="3422">AW351+CM351+EF351+GA351</f>
        <v>0</v>
      </c>
      <c r="HZ351" s="792">
        <f t="shared" ref="HZ351:HZ352" si="3423">AX351+CN351+EG351+GB351</f>
        <v>0</v>
      </c>
      <c r="IA351" s="792">
        <f t="shared" ref="IA351:IA352" si="3424">AY351+CO351+EH351+GC351</f>
        <v>0</v>
      </c>
      <c r="IB351" s="792">
        <f t="shared" ref="IB351:IB352" si="3425">AZ351+CP351+EI351+GD351</f>
        <v>0</v>
      </c>
      <c r="IC351" s="792">
        <f t="shared" ref="IC351:IC352" si="3426">GE351</f>
        <v>0</v>
      </c>
      <c r="ID351" s="792">
        <f t="shared" ref="ID351:ID352" si="3427">BA351+CQ351+EJ351+GF351</f>
        <v>0</v>
      </c>
      <c r="IE351" s="792">
        <f t="shared" ref="IE351:IE352" si="3428">BB351+CR351+EK351+GG351</f>
        <v>0</v>
      </c>
      <c r="IF351" s="792">
        <f t="shared" ref="IF351:IF352" si="3429">BC351+CS351+EL351+GH351</f>
        <v>0</v>
      </c>
      <c r="IG351" s="792">
        <f t="shared" ref="IG351:IG352" si="3430">BD351+CT351+EM351+GI351</f>
        <v>0</v>
      </c>
      <c r="IH351" s="792">
        <f t="shared" ref="IH351:IH352" si="3431">CU351+GJ351</f>
        <v>0</v>
      </c>
      <c r="II351" s="792">
        <f t="shared" ref="II351:II352" si="3432">BE351+CV351+EN351+GK351</f>
        <v>0</v>
      </c>
      <c r="IJ351" s="792">
        <f t="shared" ref="IJ351:IJ352" si="3433">BF351+CW351+EO351+GL351</f>
        <v>0</v>
      </c>
      <c r="IK351" s="792">
        <f t="shared" ref="IK351:IK352" si="3434">BG351+CX351+EP351+GM351</f>
        <v>0</v>
      </c>
      <c r="IL351" s="792">
        <f t="shared" ref="IL351:IL352" si="3435">BH351+CY351+EQ351+GM351</f>
        <v>0</v>
      </c>
      <c r="IM351" s="792">
        <f t="shared" ref="IM351:IM352" si="3436">CZ351+ER351+GO351</f>
        <v>0</v>
      </c>
      <c r="IN351" s="792">
        <f t="shared" ref="IN351:IN352" si="3437">BI351+DA351+ES351+GP351</f>
        <v>0</v>
      </c>
      <c r="IO351" s="792"/>
      <c r="IP351" s="792"/>
      <c r="IQ351" s="792"/>
      <c r="IR351" s="792"/>
      <c r="IS351" s="792">
        <f t="shared" ref="IS351:IS352" si="3438">GZ351+HE351+HJ351+HO351+HT351+HY351+ID351+II351+IN351</f>
        <v>54295000</v>
      </c>
      <c r="IT351" s="792">
        <f t="shared" ref="IT351:IT352" si="3439">HA351+HF351+HK351+HP351+HU351+HZ351+IE351+IJ351+IO351</f>
        <v>54340000</v>
      </c>
      <c r="IU351" s="792">
        <f t="shared" ref="IU351:IU352" si="3440">HB351+HG351+HL351+HQ351+HV351+IA351+IF351+IK351+IP351</f>
        <v>52320000</v>
      </c>
      <c r="IV351" s="792">
        <f t="shared" ref="IV351:IV352" si="3441">HC351+HH351+HM351+HR351+HW351+IB351+IG351+IL351+IQ351</f>
        <v>51320000</v>
      </c>
      <c r="IW351" s="793">
        <f t="shared" ref="IW351:IW352" si="3442">HD351+HI351+HN351+HS351+HX351+IC351+IH351+IM351+IR351</f>
        <v>0</v>
      </c>
    </row>
    <row r="352" spans="1:257" ht="86.25" customHeight="1" x14ac:dyDescent="0.2">
      <c r="A352" s="346"/>
      <c r="B352" s="401"/>
      <c r="C352" s="284"/>
      <c r="D352" s="293"/>
      <c r="E352" s="664"/>
      <c r="F352" s="664"/>
      <c r="G352" s="273">
        <v>235</v>
      </c>
      <c r="H352" s="854" t="s">
        <v>796</v>
      </c>
      <c r="I352" s="282" t="s">
        <v>797</v>
      </c>
      <c r="J352" s="270" t="s">
        <v>636</v>
      </c>
      <c r="K352" s="267">
        <v>14</v>
      </c>
      <c r="L352" s="353" t="s">
        <v>73</v>
      </c>
      <c r="M352" s="299" t="s">
        <v>53</v>
      </c>
      <c r="N352" s="299">
        <v>12</v>
      </c>
      <c r="O352" s="324">
        <v>1</v>
      </c>
      <c r="P352" s="649">
        <v>1</v>
      </c>
      <c r="Q352" s="286">
        <v>7</v>
      </c>
      <c r="R352" s="275"/>
      <c r="S352" s="666">
        <v>7</v>
      </c>
      <c r="T352" s="286">
        <v>2</v>
      </c>
      <c r="U352" s="286"/>
      <c r="V352" s="666">
        <v>12</v>
      </c>
      <c r="W352" s="286">
        <v>2</v>
      </c>
      <c r="X352" s="299"/>
      <c r="Y352" s="770">
        <v>2</v>
      </c>
      <c r="Z352" s="585">
        <f>BM352/$BM$350</f>
        <v>0.63888888888888884</v>
      </c>
      <c r="AA352" s="272">
        <v>16</v>
      </c>
      <c r="AB352" s="374" t="s">
        <v>376</v>
      </c>
      <c r="AC352" s="64"/>
      <c r="AD352" s="42"/>
      <c r="AE352" s="41"/>
      <c r="AF352" s="41"/>
      <c r="AG352" s="64"/>
      <c r="AH352" s="42"/>
      <c r="AI352" s="42"/>
      <c r="AJ352" s="42"/>
      <c r="AK352" s="46">
        <f>13000000+10000000</f>
        <v>23000000</v>
      </c>
      <c r="AL352" s="47">
        <v>23000000</v>
      </c>
      <c r="AM352" s="47">
        <v>22674833</v>
      </c>
      <c r="AN352" s="47">
        <v>22674833</v>
      </c>
      <c r="AO352" s="51"/>
      <c r="AP352" s="47"/>
      <c r="AQ352" s="47"/>
      <c r="AR352" s="42"/>
      <c r="AS352" s="64"/>
      <c r="AT352" s="42"/>
      <c r="AU352" s="41"/>
      <c r="AV352" s="41"/>
      <c r="AW352" s="64"/>
      <c r="AX352" s="42"/>
      <c r="AY352" s="42"/>
      <c r="AZ352" s="42"/>
      <c r="BA352" s="64"/>
      <c r="BB352" s="42"/>
      <c r="BC352" s="42"/>
      <c r="BD352" s="42"/>
      <c r="BE352" s="64"/>
      <c r="BF352" s="42"/>
      <c r="BG352" s="41"/>
      <c r="BH352" s="41"/>
      <c r="BI352" s="64"/>
      <c r="BJ352" s="42"/>
      <c r="BK352" s="42"/>
      <c r="BL352" s="42"/>
      <c r="BM352" s="40">
        <f>+AC352+AG352+AK352+AO352+AS352+AW352+BA352+BE352+BI352</f>
        <v>23000000</v>
      </c>
      <c r="BN352" s="41">
        <f t="shared" si="3392"/>
        <v>23000000</v>
      </c>
      <c r="BO352" s="41">
        <f t="shared" si="3392"/>
        <v>22674833</v>
      </c>
      <c r="BP352" s="41">
        <f t="shared" si="3392"/>
        <v>22674833</v>
      </c>
      <c r="BQ352" s="87"/>
      <c r="BR352" s="87"/>
      <c r="BS352" s="87"/>
      <c r="BT352" s="87"/>
      <c r="BU352" s="87"/>
      <c r="BV352" s="87"/>
      <c r="BW352" s="87"/>
      <c r="BX352" s="87"/>
      <c r="BY352" s="87"/>
      <c r="BZ352" s="88">
        <v>23690000</v>
      </c>
      <c r="CA352" s="87">
        <v>23690000</v>
      </c>
      <c r="CB352" s="87">
        <v>23340000</v>
      </c>
      <c r="CC352" s="87">
        <v>23340000</v>
      </c>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2">
        <f t="shared" si="3393"/>
        <v>23690000</v>
      </c>
      <c r="DF352" s="102">
        <f t="shared" si="3393"/>
        <v>23690000</v>
      </c>
      <c r="DG352" s="102">
        <f t="shared" si="3393"/>
        <v>23340000</v>
      </c>
      <c r="DH352" s="102">
        <f t="shared" si="3393"/>
        <v>23340000</v>
      </c>
      <c r="DI352" s="102"/>
      <c r="DJ352" s="88"/>
      <c r="DK352" s="57"/>
      <c r="DL352" s="88"/>
      <c r="DM352" s="88"/>
      <c r="DN352" s="88"/>
      <c r="DO352" s="88">
        <v>29050000</v>
      </c>
      <c r="DP352" s="88">
        <v>22439866</v>
      </c>
      <c r="DQ352" s="88">
        <v>21884266</v>
      </c>
      <c r="DR352" s="88"/>
      <c r="DS352" s="88">
        <f>24400700+91700</f>
        <v>24492400</v>
      </c>
      <c r="DT352" s="88">
        <v>21000000</v>
      </c>
      <c r="DU352" s="88">
        <v>15955800</v>
      </c>
      <c r="DV352" s="88">
        <v>15955800</v>
      </c>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7"/>
      <c r="EU352" s="87"/>
      <c r="EV352" s="87"/>
      <c r="EW352" s="82">
        <f t="shared" si="3394"/>
        <v>24492400</v>
      </c>
      <c r="EX352" s="90">
        <f t="shared" si="3394"/>
        <v>50050000</v>
      </c>
      <c r="EY352" s="90">
        <f t="shared" si="3395"/>
        <v>38395666</v>
      </c>
      <c r="EZ352" s="90">
        <f t="shared" si="3395"/>
        <v>37840066</v>
      </c>
      <c r="FA352" s="173"/>
      <c r="FB352" s="87"/>
      <c r="FC352" s="88"/>
      <c r="FD352" s="88"/>
      <c r="FE352" s="88"/>
      <c r="FF352" s="133"/>
      <c r="FG352" s="87"/>
      <c r="FH352" s="87">
        <v>35000000</v>
      </c>
      <c r="FI352" s="87">
        <v>24517000</v>
      </c>
      <c r="FJ352" s="87">
        <v>24517000</v>
      </c>
      <c r="FK352" s="87"/>
      <c r="FL352" s="87">
        <v>25133171.999999996</v>
      </c>
      <c r="FM352" s="87">
        <v>18000000</v>
      </c>
      <c r="FN352" s="87">
        <v>15871600</v>
      </c>
      <c r="FO352" s="87">
        <v>15871600</v>
      </c>
      <c r="FP352" s="87"/>
      <c r="FQ352" s="87"/>
      <c r="FR352" s="87"/>
      <c r="FS352" s="87"/>
      <c r="FT352" s="87"/>
      <c r="FU352" s="87"/>
      <c r="FV352" s="87"/>
      <c r="FW352" s="87"/>
      <c r="FX352" s="87"/>
      <c r="FY352" s="87"/>
      <c r="FZ352" s="87"/>
      <c r="GA352" s="87"/>
      <c r="GB352" s="87"/>
      <c r="GC352" s="87"/>
      <c r="GD352" s="87"/>
      <c r="GE352" s="87"/>
      <c r="GF352" s="87"/>
      <c r="GG352" s="87"/>
      <c r="GH352" s="87"/>
      <c r="GI352" s="87"/>
      <c r="GJ352" s="87"/>
      <c r="GK352" s="87"/>
      <c r="GL352" s="87"/>
      <c r="GM352" s="87"/>
      <c r="GN352" s="87"/>
      <c r="GO352" s="87"/>
      <c r="GP352" s="87"/>
      <c r="GQ352" s="87"/>
      <c r="GR352" s="87"/>
      <c r="GS352" s="87"/>
      <c r="GT352" s="87"/>
      <c r="GU352" s="82">
        <f>FB352+FG352+FL352+FQ352+FV352+GA352+GF352+GK352+GP352</f>
        <v>25133171.999999996</v>
      </c>
      <c r="GV352" s="82">
        <f t="shared" si="3396"/>
        <v>53000000</v>
      </c>
      <c r="GW352" s="82">
        <f t="shared" si="3396"/>
        <v>40388600</v>
      </c>
      <c r="GX352" s="82">
        <f t="shared" si="3396"/>
        <v>40388600</v>
      </c>
      <c r="GY352" s="792">
        <f t="shared" si="3396"/>
        <v>0</v>
      </c>
      <c r="GZ352" s="792">
        <f t="shared" si="3397"/>
        <v>0</v>
      </c>
      <c r="HA352" s="792">
        <f t="shared" si="3398"/>
        <v>0</v>
      </c>
      <c r="HB352" s="792">
        <f t="shared" si="3399"/>
        <v>0</v>
      </c>
      <c r="HC352" s="792">
        <f t="shared" si="3400"/>
        <v>0</v>
      </c>
      <c r="HD352" s="792">
        <f t="shared" si="3401"/>
        <v>0</v>
      </c>
      <c r="HE352" s="792">
        <f t="shared" si="3402"/>
        <v>0</v>
      </c>
      <c r="HF352" s="792">
        <f t="shared" si="3403"/>
        <v>64050000</v>
      </c>
      <c r="HG352" s="792">
        <f t="shared" si="3404"/>
        <v>46956866</v>
      </c>
      <c r="HH352" s="792">
        <f t="shared" si="3405"/>
        <v>46401266</v>
      </c>
      <c r="HI352" s="792">
        <f t="shared" si="3406"/>
        <v>0</v>
      </c>
      <c r="HJ352" s="792">
        <f t="shared" si="3407"/>
        <v>96315572</v>
      </c>
      <c r="HK352" s="792">
        <f t="shared" si="3408"/>
        <v>85690000</v>
      </c>
      <c r="HL352" s="792">
        <f t="shared" si="3409"/>
        <v>77842233</v>
      </c>
      <c r="HM352" s="792">
        <f t="shared" si="3410"/>
        <v>77842233</v>
      </c>
      <c r="HN352" s="792">
        <f t="shared" si="3411"/>
        <v>0</v>
      </c>
      <c r="HO352" s="792">
        <f t="shared" si="3412"/>
        <v>0</v>
      </c>
      <c r="HP352" s="792">
        <f t="shared" si="3413"/>
        <v>0</v>
      </c>
      <c r="HQ352" s="792">
        <f t="shared" si="3414"/>
        <v>0</v>
      </c>
      <c r="HR352" s="792">
        <f t="shared" si="3415"/>
        <v>0</v>
      </c>
      <c r="HS352" s="792">
        <f t="shared" si="3416"/>
        <v>0</v>
      </c>
      <c r="HT352" s="792">
        <f t="shared" si="3417"/>
        <v>0</v>
      </c>
      <c r="HU352" s="792">
        <f t="shared" si="3418"/>
        <v>0</v>
      </c>
      <c r="HV352" s="792">
        <f t="shared" si="3419"/>
        <v>0</v>
      </c>
      <c r="HW352" s="792">
        <f t="shared" si="3420"/>
        <v>0</v>
      </c>
      <c r="HX352" s="792">
        <f t="shared" si="3421"/>
        <v>0</v>
      </c>
      <c r="HY352" s="792">
        <f t="shared" si="3422"/>
        <v>0</v>
      </c>
      <c r="HZ352" s="792">
        <f t="shared" si="3423"/>
        <v>0</v>
      </c>
      <c r="IA352" s="792">
        <f t="shared" si="3424"/>
        <v>0</v>
      </c>
      <c r="IB352" s="792">
        <f t="shared" si="3425"/>
        <v>0</v>
      </c>
      <c r="IC352" s="792">
        <f t="shared" si="3426"/>
        <v>0</v>
      </c>
      <c r="ID352" s="792">
        <f t="shared" si="3427"/>
        <v>0</v>
      </c>
      <c r="IE352" s="792">
        <f t="shared" si="3428"/>
        <v>0</v>
      </c>
      <c r="IF352" s="792">
        <f t="shared" si="3429"/>
        <v>0</v>
      </c>
      <c r="IG352" s="792">
        <f t="shared" si="3430"/>
        <v>0</v>
      </c>
      <c r="IH352" s="792">
        <f t="shared" si="3431"/>
        <v>0</v>
      </c>
      <c r="II352" s="792">
        <f t="shared" si="3432"/>
        <v>0</v>
      </c>
      <c r="IJ352" s="792">
        <f t="shared" si="3433"/>
        <v>0</v>
      </c>
      <c r="IK352" s="792">
        <f t="shared" si="3434"/>
        <v>0</v>
      </c>
      <c r="IL352" s="792">
        <f t="shared" si="3435"/>
        <v>0</v>
      </c>
      <c r="IM352" s="792">
        <f t="shared" si="3436"/>
        <v>0</v>
      </c>
      <c r="IN352" s="792">
        <f t="shared" si="3437"/>
        <v>0</v>
      </c>
      <c r="IO352" s="792"/>
      <c r="IP352" s="792"/>
      <c r="IQ352" s="792"/>
      <c r="IR352" s="792"/>
      <c r="IS352" s="792">
        <f t="shared" si="3438"/>
        <v>96315572</v>
      </c>
      <c r="IT352" s="792">
        <f t="shared" si="3439"/>
        <v>149740000</v>
      </c>
      <c r="IU352" s="792">
        <f t="shared" si="3440"/>
        <v>124799099</v>
      </c>
      <c r="IV352" s="792">
        <f t="shared" si="3441"/>
        <v>124243499</v>
      </c>
      <c r="IW352" s="793">
        <f t="shared" si="3442"/>
        <v>0</v>
      </c>
    </row>
    <row r="353" spans="1:257" ht="24.75" customHeight="1" x14ac:dyDescent="0.2">
      <c r="A353" s="346"/>
      <c r="B353" s="239">
        <v>25</v>
      </c>
      <c r="C353" s="344" t="s">
        <v>798</v>
      </c>
      <c r="D353" s="244"/>
      <c r="E353" s="241"/>
      <c r="F353" s="242"/>
      <c r="G353" s="243"/>
      <c r="H353" s="243"/>
      <c r="I353" s="243"/>
      <c r="J353" s="243"/>
      <c r="K353" s="243"/>
      <c r="L353" s="243"/>
      <c r="M353" s="243"/>
      <c r="N353" s="243"/>
      <c r="O353" s="243"/>
      <c r="P353" s="243"/>
      <c r="Q353" s="243"/>
      <c r="R353" s="243"/>
      <c r="S353" s="243"/>
      <c r="T353" s="243"/>
      <c r="U353" s="243"/>
      <c r="V353" s="243"/>
      <c r="W353" s="243"/>
      <c r="X353" s="243"/>
      <c r="Y353" s="246"/>
      <c r="Z353" s="243"/>
      <c r="AA353" s="243"/>
      <c r="AB353" s="243"/>
      <c r="AC353" s="193">
        <f t="shared" ref="AC353:CN353" si="3443">AC354+AC360</f>
        <v>0</v>
      </c>
      <c r="AD353" s="193">
        <f t="shared" si="3443"/>
        <v>0</v>
      </c>
      <c r="AE353" s="193">
        <f t="shared" si="3443"/>
        <v>0</v>
      </c>
      <c r="AF353" s="193">
        <f t="shared" si="3443"/>
        <v>0</v>
      </c>
      <c r="AG353" s="193">
        <f t="shared" si="3443"/>
        <v>0</v>
      </c>
      <c r="AH353" s="193">
        <f t="shared" si="3443"/>
        <v>0</v>
      </c>
      <c r="AI353" s="193">
        <f t="shared" si="3443"/>
        <v>0</v>
      </c>
      <c r="AJ353" s="193">
        <f t="shared" si="3443"/>
        <v>0</v>
      </c>
      <c r="AK353" s="193">
        <f t="shared" si="3443"/>
        <v>480000000</v>
      </c>
      <c r="AL353" s="193">
        <f t="shared" si="3443"/>
        <v>480000000</v>
      </c>
      <c r="AM353" s="193">
        <f t="shared" si="3443"/>
        <v>277442563</v>
      </c>
      <c r="AN353" s="193">
        <f t="shared" si="3443"/>
        <v>267337341</v>
      </c>
      <c r="AO353" s="193">
        <f t="shared" si="3443"/>
        <v>0</v>
      </c>
      <c r="AP353" s="193">
        <f t="shared" si="3443"/>
        <v>0</v>
      </c>
      <c r="AQ353" s="193">
        <f t="shared" si="3443"/>
        <v>0</v>
      </c>
      <c r="AR353" s="193">
        <f t="shared" si="3443"/>
        <v>0</v>
      </c>
      <c r="AS353" s="193">
        <f t="shared" si="3443"/>
        <v>0</v>
      </c>
      <c r="AT353" s="193">
        <f t="shared" si="3443"/>
        <v>0</v>
      </c>
      <c r="AU353" s="193">
        <f t="shared" si="3443"/>
        <v>0</v>
      </c>
      <c r="AV353" s="193">
        <f t="shared" si="3443"/>
        <v>0</v>
      </c>
      <c r="AW353" s="193">
        <f t="shared" si="3443"/>
        <v>0</v>
      </c>
      <c r="AX353" s="193">
        <f t="shared" si="3443"/>
        <v>0</v>
      </c>
      <c r="AY353" s="193">
        <f t="shared" si="3443"/>
        <v>0</v>
      </c>
      <c r="AZ353" s="193">
        <f t="shared" si="3443"/>
        <v>0</v>
      </c>
      <c r="BA353" s="193">
        <f t="shared" si="3443"/>
        <v>0</v>
      </c>
      <c r="BB353" s="193">
        <f t="shared" si="3443"/>
        <v>0</v>
      </c>
      <c r="BC353" s="193">
        <f t="shared" si="3443"/>
        <v>0</v>
      </c>
      <c r="BD353" s="193">
        <f t="shared" si="3443"/>
        <v>0</v>
      </c>
      <c r="BE353" s="193">
        <f t="shared" si="3443"/>
        <v>0</v>
      </c>
      <c r="BF353" s="193">
        <f t="shared" si="3443"/>
        <v>0</v>
      </c>
      <c r="BG353" s="193">
        <f t="shared" si="3443"/>
        <v>0</v>
      </c>
      <c r="BH353" s="193">
        <f t="shared" si="3443"/>
        <v>0</v>
      </c>
      <c r="BI353" s="193">
        <f t="shared" si="3443"/>
        <v>0</v>
      </c>
      <c r="BJ353" s="193">
        <f t="shared" si="3443"/>
        <v>0</v>
      </c>
      <c r="BK353" s="193">
        <f t="shared" si="3443"/>
        <v>0</v>
      </c>
      <c r="BL353" s="193">
        <f t="shared" si="3443"/>
        <v>0</v>
      </c>
      <c r="BM353" s="193">
        <f t="shared" si="3443"/>
        <v>480000000</v>
      </c>
      <c r="BN353" s="193">
        <f t="shared" si="3443"/>
        <v>480000000</v>
      </c>
      <c r="BO353" s="193">
        <f t="shared" si="3443"/>
        <v>277442563</v>
      </c>
      <c r="BP353" s="193">
        <f t="shared" si="3443"/>
        <v>267337341</v>
      </c>
      <c r="BQ353" s="193">
        <f t="shared" si="3443"/>
        <v>0</v>
      </c>
      <c r="BR353" s="193">
        <f t="shared" si="3443"/>
        <v>0</v>
      </c>
      <c r="BS353" s="193">
        <f t="shared" si="3443"/>
        <v>0</v>
      </c>
      <c r="BT353" s="193">
        <f t="shared" si="3443"/>
        <v>0</v>
      </c>
      <c r="BU353" s="193">
        <f t="shared" si="3443"/>
        <v>0</v>
      </c>
      <c r="BV353" s="193">
        <f t="shared" si="3443"/>
        <v>107500000</v>
      </c>
      <c r="BW353" s="193">
        <f t="shared" si="3443"/>
        <v>47624766</v>
      </c>
      <c r="BX353" s="193">
        <f t="shared" si="3443"/>
        <v>47624766</v>
      </c>
      <c r="BY353" s="193">
        <f t="shared" si="3443"/>
        <v>0</v>
      </c>
      <c r="BZ353" s="193">
        <f t="shared" si="3443"/>
        <v>490000000</v>
      </c>
      <c r="CA353" s="193">
        <f t="shared" si="3443"/>
        <v>490000000</v>
      </c>
      <c r="CB353" s="193">
        <f t="shared" si="3443"/>
        <v>355314292</v>
      </c>
      <c r="CC353" s="193">
        <f t="shared" si="3443"/>
        <v>354321642</v>
      </c>
      <c r="CD353" s="193">
        <f t="shared" si="3443"/>
        <v>0</v>
      </c>
      <c r="CE353" s="193">
        <f t="shared" si="3443"/>
        <v>0</v>
      </c>
      <c r="CF353" s="193">
        <f t="shared" si="3443"/>
        <v>0</v>
      </c>
      <c r="CG353" s="193">
        <f t="shared" si="3443"/>
        <v>0</v>
      </c>
      <c r="CH353" s="193">
        <f t="shared" si="3443"/>
        <v>0</v>
      </c>
      <c r="CI353" s="193">
        <f t="shared" si="3443"/>
        <v>0</v>
      </c>
      <c r="CJ353" s="193">
        <f t="shared" si="3443"/>
        <v>0</v>
      </c>
      <c r="CK353" s="193">
        <f t="shared" si="3443"/>
        <v>0</v>
      </c>
      <c r="CL353" s="193">
        <f t="shared" si="3443"/>
        <v>0</v>
      </c>
      <c r="CM353" s="193">
        <f t="shared" si="3443"/>
        <v>0</v>
      </c>
      <c r="CN353" s="193">
        <f t="shared" si="3443"/>
        <v>0</v>
      </c>
      <c r="CO353" s="193">
        <f t="shared" ref="CO353:EV353" si="3444">CO354+CO360</f>
        <v>0</v>
      </c>
      <c r="CP353" s="193">
        <f t="shared" si="3444"/>
        <v>0</v>
      </c>
      <c r="CQ353" s="193">
        <f t="shared" si="3444"/>
        <v>0</v>
      </c>
      <c r="CR353" s="193">
        <f t="shared" si="3444"/>
        <v>0</v>
      </c>
      <c r="CS353" s="193">
        <f t="shared" si="3444"/>
        <v>0</v>
      </c>
      <c r="CT353" s="193">
        <f t="shared" si="3444"/>
        <v>0</v>
      </c>
      <c r="CU353" s="193">
        <f t="shared" si="3444"/>
        <v>0</v>
      </c>
      <c r="CV353" s="193">
        <f t="shared" si="3444"/>
        <v>0</v>
      </c>
      <c r="CW353" s="193">
        <f t="shared" si="3444"/>
        <v>0</v>
      </c>
      <c r="CX353" s="193">
        <f t="shared" si="3444"/>
        <v>0</v>
      </c>
      <c r="CY353" s="193">
        <f t="shared" si="3444"/>
        <v>0</v>
      </c>
      <c r="CZ353" s="193">
        <f t="shared" si="3444"/>
        <v>0</v>
      </c>
      <c r="DA353" s="193">
        <f t="shared" si="3444"/>
        <v>0</v>
      </c>
      <c r="DB353" s="193">
        <f t="shared" si="3444"/>
        <v>0</v>
      </c>
      <c r="DC353" s="193">
        <f t="shared" si="3444"/>
        <v>0</v>
      </c>
      <c r="DD353" s="193">
        <f t="shared" si="3444"/>
        <v>0</v>
      </c>
      <c r="DE353" s="193">
        <f t="shared" si="3444"/>
        <v>490000000</v>
      </c>
      <c r="DF353" s="193">
        <f t="shared" si="3444"/>
        <v>597500000</v>
      </c>
      <c r="DG353" s="193">
        <f t="shared" si="3444"/>
        <v>402939058</v>
      </c>
      <c r="DH353" s="193">
        <f t="shared" si="3444"/>
        <v>401946408</v>
      </c>
      <c r="DI353" s="193">
        <f t="shared" si="3444"/>
        <v>0</v>
      </c>
      <c r="DJ353" s="193">
        <f t="shared" si="3444"/>
        <v>0</v>
      </c>
      <c r="DK353" s="193">
        <f t="shared" si="3444"/>
        <v>0</v>
      </c>
      <c r="DL353" s="193">
        <f t="shared" si="3444"/>
        <v>0</v>
      </c>
      <c r="DM353" s="193">
        <f t="shared" si="3444"/>
        <v>0</v>
      </c>
      <c r="DN353" s="193">
        <f t="shared" si="3444"/>
        <v>0</v>
      </c>
      <c r="DO353" s="193">
        <f t="shared" si="3444"/>
        <v>194560942</v>
      </c>
      <c r="DP353" s="193">
        <f t="shared" si="3444"/>
        <v>168917575</v>
      </c>
      <c r="DQ353" s="193">
        <f t="shared" si="3444"/>
        <v>168917575</v>
      </c>
      <c r="DR353" s="193">
        <f t="shared" si="3444"/>
        <v>0</v>
      </c>
      <c r="DS353" s="193">
        <f t="shared" si="3444"/>
        <v>280000000</v>
      </c>
      <c r="DT353" s="193">
        <f t="shared" si="3444"/>
        <v>638000000</v>
      </c>
      <c r="DU353" s="193">
        <f t="shared" si="3444"/>
        <v>395461769</v>
      </c>
      <c r="DV353" s="193">
        <f t="shared" si="3444"/>
        <v>394849769</v>
      </c>
      <c r="DW353" s="193">
        <f t="shared" si="3444"/>
        <v>0</v>
      </c>
      <c r="DX353" s="193">
        <f t="shared" si="3444"/>
        <v>0</v>
      </c>
      <c r="DY353" s="193">
        <f t="shared" si="3444"/>
        <v>0</v>
      </c>
      <c r="DZ353" s="193">
        <f t="shared" si="3444"/>
        <v>0</v>
      </c>
      <c r="EA353" s="193">
        <f t="shared" si="3444"/>
        <v>0</v>
      </c>
      <c r="EB353" s="193">
        <f t="shared" si="3444"/>
        <v>0</v>
      </c>
      <c r="EC353" s="193">
        <f t="shared" si="3444"/>
        <v>0</v>
      </c>
      <c r="ED353" s="193">
        <f t="shared" si="3444"/>
        <v>0</v>
      </c>
      <c r="EE353" s="193">
        <f t="shared" si="3444"/>
        <v>0</v>
      </c>
      <c r="EF353" s="193">
        <f t="shared" si="3444"/>
        <v>0</v>
      </c>
      <c r="EG353" s="193">
        <f t="shared" si="3444"/>
        <v>0</v>
      </c>
      <c r="EH353" s="193">
        <f t="shared" si="3444"/>
        <v>0</v>
      </c>
      <c r="EI353" s="193">
        <f t="shared" si="3444"/>
        <v>0</v>
      </c>
      <c r="EJ353" s="193">
        <f t="shared" si="3444"/>
        <v>0</v>
      </c>
      <c r="EK353" s="193">
        <f t="shared" si="3444"/>
        <v>0</v>
      </c>
      <c r="EL353" s="193">
        <f t="shared" si="3444"/>
        <v>0</v>
      </c>
      <c r="EM353" s="193">
        <f t="shared" si="3444"/>
        <v>0</v>
      </c>
      <c r="EN353" s="193">
        <f t="shared" si="3444"/>
        <v>0</v>
      </c>
      <c r="EO353" s="193">
        <f t="shared" si="3444"/>
        <v>0</v>
      </c>
      <c r="EP353" s="193">
        <f t="shared" si="3444"/>
        <v>0</v>
      </c>
      <c r="EQ353" s="193">
        <f t="shared" si="3444"/>
        <v>0</v>
      </c>
      <c r="ER353" s="193">
        <f t="shared" si="3444"/>
        <v>0</v>
      </c>
      <c r="ES353" s="193">
        <f t="shared" si="3444"/>
        <v>0</v>
      </c>
      <c r="ET353" s="193">
        <f t="shared" si="3444"/>
        <v>0</v>
      </c>
      <c r="EU353" s="193">
        <f t="shared" si="3444"/>
        <v>0</v>
      </c>
      <c r="EV353" s="193">
        <f t="shared" si="3444"/>
        <v>0</v>
      </c>
      <c r="EW353" s="193">
        <f t="shared" ref="EW353" si="3445">EW354+EW360</f>
        <v>280000000</v>
      </c>
      <c r="EX353" s="193">
        <f t="shared" ref="EX353:GY353" si="3446">EX354+EX360</f>
        <v>832560942</v>
      </c>
      <c r="EY353" s="193">
        <f t="shared" si="3446"/>
        <v>564379344</v>
      </c>
      <c r="EZ353" s="193">
        <f t="shared" si="3446"/>
        <v>563767344</v>
      </c>
      <c r="FA353" s="193">
        <f t="shared" si="3446"/>
        <v>0</v>
      </c>
      <c r="FB353" s="193">
        <f t="shared" si="3446"/>
        <v>0</v>
      </c>
      <c r="FC353" s="193">
        <f t="shared" si="3446"/>
        <v>0</v>
      </c>
      <c r="FD353" s="193">
        <f t="shared" si="3446"/>
        <v>0</v>
      </c>
      <c r="FE353" s="193">
        <f t="shared" si="3446"/>
        <v>0</v>
      </c>
      <c r="FF353" s="193">
        <f t="shared" si="3446"/>
        <v>0</v>
      </c>
      <c r="FG353" s="193">
        <f t="shared" si="3446"/>
        <v>0</v>
      </c>
      <c r="FH353" s="193">
        <f t="shared" si="3446"/>
        <v>368181598</v>
      </c>
      <c r="FI353" s="193">
        <f t="shared" si="3446"/>
        <v>67510826</v>
      </c>
      <c r="FJ353" s="193">
        <f t="shared" si="3446"/>
        <v>67510826</v>
      </c>
      <c r="FK353" s="193">
        <f t="shared" si="3446"/>
        <v>0</v>
      </c>
      <c r="FL353" s="193">
        <f t="shared" si="3446"/>
        <v>230000000</v>
      </c>
      <c r="FM353" s="193">
        <f t="shared" si="3446"/>
        <v>602023515</v>
      </c>
      <c r="FN353" s="193">
        <f t="shared" si="3446"/>
        <v>523434255</v>
      </c>
      <c r="FO353" s="193">
        <f t="shared" si="3446"/>
        <v>523434255</v>
      </c>
      <c r="FP353" s="193">
        <f t="shared" si="3446"/>
        <v>0</v>
      </c>
      <c r="FQ353" s="193">
        <f t="shared" si="3446"/>
        <v>0</v>
      </c>
      <c r="FR353" s="193">
        <f t="shared" si="3446"/>
        <v>169985263</v>
      </c>
      <c r="FS353" s="193">
        <f t="shared" si="3446"/>
        <v>169985263</v>
      </c>
      <c r="FT353" s="193">
        <f t="shared" si="3446"/>
        <v>169985263</v>
      </c>
      <c r="FU353" s="193">
        <f t="shared" si="3446"/>
        <v>0</v>
      </c>
      <c r="FV353" s="193">
        <f t="shared" si="3446"/>
        <v>0</v>
      </c>
      <c r="FW353" s="193">
        <f t="shared" si="3446"/>
        <v>0</v>
      </c>
      <c r="FX353" s="193">
        <f t="shared" si="3446"/>
        <v>0</v>
      </c>
      <c r="FY353" s="193">
        <f t="shared" si="3446"/>
        <v>0</v>
      </c>
      <c r="FZ353" s="193">
        <f t="shared" si="3446"/>
        <v>0</v>
      </c>
      <c r="GA353" s="193">
        <f t="shared" si="3446"/>
        <v>0</v>
      </c>
      <c r="GB353" s="193">
        <f t="shared" si="3446"/>
        <v>0</v>
      </c>
      <c r="GC353" s="193">
        <f t="shared" si="3446"/>
        <v>0</v>
      </c>
      <c r="GD353" s="193">
        <f t="shared" si="3446"/>
        <v>0</v>
      </c>
      <c r="GE353" s="193">
        <f t="shared" si="3446"/>
        <v>0</v>
      </c>
      <c r="GF353" s="193">
        <f t="shared" si="3446"/>
        <v>0</v>
      </c>
      <c r="GG353" s="193">
        <f t="shared" si="3446"/>
        <v>0</v>
      </c>
      <c r="GH353" s="193">
        <f t="shared" si="3446"/>
        <v>0</v>
      </c>
      <c r="GI353" s="193">
        <f t="shared" si="3446"/>
        <v>0</v>
      </c>
      <c r="GJ353" s="193">
        <f t="shared" si="3446"/>
        <v>0</v>
      </c>
      <c r="GK353" s="193">
        <f t="shared" si="3446"/>
        <v>0</v>
      </c>
      <c r="GL353" s="193">
        <f t="shared" si="3446"/>
        <v>0</v>
      </c>
      <c r="GM353" s="193">
        <f t="shared" si="3446"/>
        <v>0</v>
      </c>
      <c r="GN353" s="193">
        <f t="shared" si="3446"/>
        <v>0</v>
      </c>
      <c r="GO353" s="193">
        <f t="shared" si="3446"/>
        <v>0</v>
      </c>
      <c r="GP353" s="193">
        <f t="shared" si="3446"/>
        <v>0</v>
      </c>
      <c r="GQ353" s="193">
        <f t="shared" si="3446"/>
        <v>0</v>
      </c>
      <c r="GR353" s="193">
        <f t="shared" si="3446"/>
        <v>0</v>
      </c>
      <c r="GS353" s="193">
        <f t="shared" si="3446"/>
        <v>0</v>
      </c>
      <c r="GT353" s="193">
        <f t="shared" si="3446"/>
        <v>0</v>
      </c>
      <c r="GU353" s="193">
        <f t="shared" si="3446"/>
        <v>230000000</v>
      </c>
      <c r="GV353" s="193">
        <f t="shared" si="3446"/>
        <v>1140190376</v>
      </c>
      <c r="GW353" s="193">
        <f t="shared" si="3446"/>
        <v>760930344</v>
      </c>
      <c r="GX353" s="193">
        <f t="shared" si="3446"/>
        <v>760930344</v>
      </c>
      <c r="GY353" s="967">
        <f t="shared" si="3446"/>
        <v>0</v>
      </c>
      <c r="GZ353" s="727">
        <f t="shared" ref="GZ353:IW353" si="3447">GZ354+GZ360</f>
        <v>0</v>
      </c>
      <c r="HA353" s="193">
        <f t="shared" si="3447"/>
        <v>0</v>
      </c>
      <c r="HB353" s="193">
        <f t="shared" si="3447"/>
        <v>0</v>
      </c>
      <c r="HC353" s="193">
        <f t="shared" si="3447"/>
        <v>0</v>
      </c>
      <c r="HD353" s="193">
        <f t="shared" si="3447"/>
        <v>0</v>
      </c>
      <c r="HE353" s="193">
        <f t="shared" si="3447"/>
        <v>0</v>
      </c>
      <c r="HF353" s="193">
        <f t="shared" si="3447"/>
        <v>670242540</v>
      </c>
      <c r="HG353" s="193">
        <f t="shared" si="3447"/>
        <v>284053167</v>
      </c>
      <c r="HH353" s="193">
        <f t="shared" si="3447"/>
        <v>284053167</v>
      </c>
      <c r="HI353" s="193">
        <f t="shared" si="3447"/>
        <v>0</v>
      </c>
      <c r="HJ353" s="193">
        <f t="shared" si="3447"/>
        <v>1480000000</v>
      </c>
      <c r="HK353" s="193">
        <f t="shared" si="3447"/>
        <v>2210023515</v>
      </c>
      <c r="HL353" s="193">
        <f t="shared" si="3447"/>
        <v>1551652879</v>
      </c>
      <c r="HM353" s="193">
        <f t="shared" si="3447"/>
        <v>1539943007</v>
      </c>
      <c r="HN353" s="193">
        <f t="shared" si="3447"/>
        <v>0</v>
      </c>
      <c r="HO353" s="193">
        <f t="shared" si="3447"/>
        <v>0</v>
      </c>
      <c r="HP353" s="193">
        <f t="shared" si="3447"/>
        <v>169985263</v>
      </c>
      <c r="HQ353" s="193">
        <f t="shared" si="3447"/>
        <v>169985263</v>
      </c>
      <c r="HR353" s="193">
        <f t="shared" si="3447"/>
        <v>169985263</v>
      </c>
      <c r="HS353" s="193">
        <f t="shared" si="3447"/>
        <v>0</v>
      </c>
      <c r="HT353" s="193">
        <f t="shared" si="3447"/>
        <v>0</v>
      </c>
      <c r="HU353" s="193">
        <f t="shared" si="3447"/>
        <v>0</v>
      </c>
      <c r="HV353" s="193">
        <f t="shared" si="3447"/>
        <v>0</v>
      </c>
      <c r="HW353" s="193">
        <f t="shared" si="3447"/>
        <v>0</v>
      </c>
      <c r="HX353" s="193">
        <f t="shared" si="3447"/>
        <v>0</v>
      </c>
      <c r="HY353" s="193">
        <f t="shared" si="3447"/>
        <v>0</v>
      </c>
      <c r="HZ353" s="193">
        <f t="shared" si="3447"/>
        <v>0</v>
      </c>
      <c r="IA353" s="193">
        <f t="shared" si="3447"/>
        <v>0</v>
      </c>
      <c r="IB353" s="193">
        <f t="shared" si="3447"/>
        <v>0</v>
      </c>
      <c r="IC353" s="193">
        <f t="shared" si="3447"/>
        <v>0</v>
      </c>
      <c r="ID353" s="193">
        <f t="shared" si="3447"/>
        <v>0</v>
      </c>
      <c r="IE353" s="193">
        <f t="shared" si="3447"/>
        <v>0</v>
      </c>
      <c r="IF353" s="193">
        <f t="shared" si="3447"/>
        <v>0</v>
      </c>
      <c r="IG353" s="193">
        <f t="shared" si="3447"/>
        <v>0</v>
      </c>
      <c r="IH353" s="193">
        <f t="shared" si="3447"/>
        <v>0</v>
      </c>
      <c r="II353" s="193">
        <f t="shared" si="3447"/>
        <v>0</v>
      </c>
      <c r="IJ353" s="193">
        <f t="shared" si="3447"/>
        <v>0</v>
      </c>
      <c r="IK353" s="193">
        <f t="shared" si="3447"/>
        <v>0</v>
      </c>
      <c r="IL353" s="193">
        <f t="shared" si="3447"/>
        <v>0</v>
      </c>
      <c r="IM353" s="193">
        <f t="shared" si="3447"/>
        <v>0</v>
      </c>
      <c r="IN353" s="193">
        <f t="shared" si="3447"/>
        <v>0</v>
      </c>
      <c r="IO353" s="193">
        <f t="shared" si="3447"/>
        <v>0</v>
      </c>
      <c r="IP353" s="193">
        <f t="shared" si="3447"/>
        <v>0</v>
      </c>
      <c r="IQ353" s="193">
        <f t="shared" si="3447"/>
        <v>0</v>
      </c>
      <c r="IR353" s="193">
        <f t="shared" si="3447"/>
        <v>0</v>
      </c>
      <c r="IS353" s="193">
        <f t="shared" si="3447"/>
        <v>1480000000</v>
      </c>
      <c r="IT353" s="193">
        <f t="shared" si="3447"/>
        <v>3050251318</v>
      </c>
      <c r="IU353" s="193">
        <f t="shared" si="3447"/>
        <v>2005691309</v>
      </c>
      <c r="IV353" s="193">
        <f t="shared" si="3447"/>
        <v>1993981437</v>
      </c>
      <c r="IW353" s="193">
        <f t="shared" si="3447"/>
        <v>0</v>
      </c>
    </row>
    <row r="354" spans="1:257" ht="24.75" customHeight="1" x14ac:dyDescent="0.2">
      <c r="A354" s="346"/>
      <c r="B354" s="343"/>
      <c r="C354" s="252">
        <v>81</v>
      </c>
      <c r="D354" s="253" t="s">
        <v>799</v>
      </c>
      <c r="E354" s="256"/>
      <c r="F354" s="256"/>
      <c r="G354" s="257"/>
      <c r="H354" s="257"/>
      <c r="I354" s="257"/>
      <c r="J354" s="257"/>
      <c r="K354" s="257"/>
      <c r="L354" s="257"/>
      <c r="M354" s="257"/>
      <c r="N354" s="257"/>
      <c r="O354" s="257"/>
      <c r="P354" s="257"/>
      <c r="Q354" s="257"/>
      <c r="R354" s="257"/>
      <c r="S354" s="257"/>
      <c r="T354" s="257"/>
      <c r="U354" s="257"/>
      <c r="V354" s="257"/>
      <c r="W354" s="257"/>
      <c r="X354" s="257"/>
      <c r="Y354" s="258"/>
      <c r="Z354" s="257"/>
      <c r="AA354" s="257"/>
      <c r="AB354" s="257"/>
      <c r="AC354" s="38">
        <f t="shared" ref="AC354:BL354" si="3448">SUM(AC355:AC359)</f>
        <v>0</v>
      </c>
      <c r="AD354" s="38">
        <f t="shared" si="3448"/>
        <v>0</v>
      </c>
      <c r="AE354" s="38">
        <f t="shared" si="3448"/>
        <v>0</v>
      </c>
      <c r="AF354" s="38">
        <f t="shared" si="3448"/>
        <v>0</v>
      </c>
      <c r="AG354" s="38">
        <f t="shared" si="3448"/>
        <v>0</v>
      </c>
      <c r="AH354" s="38">
        <f t="shared" si="3448"/>
        <v>0</v>
      </c>
      <c r="AI354" s="38">
        <f t="shared" si="3448"/>
        <v>0</v>
      </c>
      <c r="AJ354" s="38">
        <f t="shared" si="3448"/>
        <v>0</v>
      </c>
      <c r="AK354" s="38">
        <f t="shared" si="3448"/>
        <v>400000000</v>
      </c>
      <c r="AL354" s="38">
        <f t="shared" si="3448"/>
        <v>400000000</v>
      </c>
      <c r="AM354" s="38">
        <f t="shared" si="3448"/>
        <v>233974313</v>
      </c>
      <c r="AN354" s="38">
        <f t="shared" si="3448"/>
        <v>228578591</v>
      </c>
      <c r="AO354" s="38">
        <f t="shared" si="3448"/>
        <v>0</v>
      </c>
      <c r="AP354" s="38">
        <f t="shared" si="3448"/>
        <v>0</v>
      </c>
      <c r="AQ354" s="38">
        <f t="shared" si="3448"/>
        <v>0</v>
      </c>
      <c r="AR354" s="38">
        <f t="shared" si="3448"/>
        <v>0</v>
      </c>
      <c r="AS354" s="38">
        <f t="shared" si="3448"/>
        <v>0</v>
      </c>
      <c r="AT354" s="38">
        <f t="shared" si="3448"/>
        <v>0</v>
      </c>
      <c r="AU354" s="38">
        <f t="shared" si="3448"/>
        <v>0</v>
      </c>
      <c r="AV354" s="38">
        <f t="shared" si="3448"/>
        <v>0</v>
      </c>
      <c r="AW354" s="38">
        <f t="shared" si="3448"/>
        <v>0</v>
      </c>
      <c r="AX354" s="38">
        <f t="shared" si="3448"/>
        <v>0</v>
      </c>
      <c r="AY354" s="38">
        <f t="shared" si="3448"/>
        <v>0</v>
      </c>
      <c r="AZ354" s="38">
        <f t="shared" si="3448"/>
        <v>0</v>
      </c>
      <c r="BA354" s="38">
        <f t="shared" si="3448"/>
        <v>0</v>
      </c>
      <c r="BB354" s="38">
        <f t="shared" si="3448"/>
        <v>0</v>
      </c>
      <c r="BC354" s="38">
        <f t="shared" si="3448"/>
        <v>0</v>
      </c>
      <c r="BD354" s="38">
        <f t="shared" si="3448"/>
        <v>0</v>
      </c>
      <c r="BE354" s="38">
        <f t="shared" si="3448"/>
        <v>0</v>
      </c>
      <c r="BF354" s="38">
        <f t="shared" si="3448"/>
        <v>0</v>
      </c>
      <c r="BG354" s="38">
        <f t="shared" si="3448"/>
        <v>0</v>
      </c>
      <c r="BH354" s="38">
        <f t="shared" si="3448"/>
        <v>0</v>
      </c>
      <c r="BI354" s="38">
        <f t="shared" si="3448"/>
        <v>0</v>
      </c>
      <c r="BJ354" s="38">
        <f t="shared" si="3448"/>
        <v>0</v>
      </c>
      <c r="BK354" s="38">
        <f t="shared" si="3448"/>
        <v>0</v>
      </c>
      <c r="BL354" s="38">
        <f t="shared" si="3448"/>
        <v>0</v>
      </c>
      <c r="BM354" s="38">
        <f t="shared" ref="BM354:DX354" si="3449">SUM(BM355:BM359)</f>
        <v>400000000</v>
      </c>
      <c r="BN354" s="38">
        <f t="shared" si="3449"/>
        <v>400000000</v>
      </c>
      <c r="BO354" s="38">
        <f t="shared" si="3449"/>
        <v>233974313</v>
      </c>
      <c r="BP354" s="38">
        <f t="shared" si="3449"/>
        <v>228578591</v>
      </c>
      <c r="BQ354" s="38">
        <f t="shared" si="3449"/>
        <v>0</v>
      </c>
      <c r="BR354" s="38">
        <f t="shared" si="3449"/>
        <v>0</v>
      </c>
      <c r="BS354" s="38">
        <f t="shared" si="3449"/>
        <v>0</v>
      </c>
      <c r="BT354" s="38">
        <f t="shared" si="3449"/>
        <v>0</v>
      </c>
      <c r="BU354" s="38">
        <f t="shared" si="3449"/>
        <v>0</v>
      </c>
      <c r="BV354" s="38">
        <f t="shared" si="3449"/>
        <v>107500000</v>
      </c>
      <c r="BW354" s="38">
        <f t="shared" si="3449"/>
        <v>47624766</v>
      </c>
      <c r="BX354" s="38">
        <f t="shared" si="3449"/>
        <v>47624766</v>
      </c>
      <c r="BY354" s="38">
        <f t="shared" si="3449"/>
        <v>0</v>
      </c>
      <c r="BZ354" s="38">
        <f t="shared" si="3449"/>
        <v>400000000</v>
      </c>
      <c r="CA354" s="38">
        <f t="shared" si="3449"/>
        <v>400000000</v>
      </c>
      <c r="CB354" s="38">
        <f t="shared" si="3449"/>
        <v>292793992</v>
      </c>
      <c r="CC354" s="38">
        <f t="shared" si="3449"/>
        <v>291801342</v>
      </c>
      <c r="CD354" s="38">
        <f t="shared" si="3449"/>
        <v>0</v>
      </c>
      <c r="CE354" s="38">
        <f t="shared" si="3449"/>
        <v>0</v>
      </c>
      <c r="CF354" s="38">
        <f t="shared" si="3449"/>
        <v>0</v>
      </c>
      <c r="CG354" s="38">
        <f t="shared" si="3449"/>
        <v>0</v>
      </c>
      <c r="CH354" s="38">
        <f t="shared" si="3449"/>
        <v>0</v>
      </c>
      <c r="CI354" s="38">
        <f t="shared" si="3449"/>
        <v>0</v>
      </c>
      <c r="CJ354" s="38">
        <f t="shared" si="3449"/>
        <v>0</v>
      </c>
      <c r="CK354" s="38">
        <f t="shared" si="3449"/>
        <v>0</v>
      </c>
      <c r="CL354" s="38">
        <f t="shared" si="3449"/>
        <v>0</v>
      </c>
      <c r="CM354" s="38">
        <f t="shared" si="3449"/>
        <v>0</v>
      </c>
      <c r="CN354" s="38">
        <f t="shared" si="3449"/>
        <v>0</v>
      </c>
      <c r="CO354" s="38">
        <f t="shared" si="3449"/>
        <v>0</v>
      </c>
      <c r="CP354" s="38">
        <f t="shared" si="3449"/>
        <v>0</v>
      </c>
      <c r="CQ354" s="38">
        <f t="shared" si="3449"/>
        <v>0</v>
      </c>
      <c r="CR354" s="38">
        <f t="shared" si="3449"/>
        <v>0</v>
      </c>
      <c r="CS354" s="38">
        <f t="shared" si="3449"/>
        <v>0</v>
      </c>
      <c r="CT354" s="38">
        <f t="shared" si="3449"/>
        <v>0</v>
      </c>
      <c r="CU354" s="38">
        <f t="shared" si="3449"/>
        <v>0</v>
      </c>
      <c r="CV354" s="38">
        <f t="shared" si="3449"/>
        <v>0</v>
      </c>
      <c r="CW354" s="38">
        <f t="shared" si="3449"/>
        <v>0</v>
      </c>
      <c r="CX354" s="38">
        <f t="shared" si="3449"/>
        <v>0</v>
      </c>
      <c r="CY354" s="38">
        <f t="shared" si="3449"/>
        <v>0</v>
      </c>
      <c r="CZ354" s="38">
        <f t="shared" si="3449"/>
        <v>0</v>
      </c>
      <c r="DA354" s="38">
        <f t="shared" si="3449"/>
        <v>0</v>
      </c>
      <c r="DB354" s="38">
        <f t="shared" si="3449"/>
        <v>0</v>
      </c>
      <c r="DC354" s="38">
        <f t="shared" si="3449"/>
        <v>0</v>
      </c>
      <c r="DD354" s="38">
        <f t="shared" si="3449"/>
        <v>0</v>
      </c>
      <c r="DE354" s="38">
        <f t="shared" si="3449"/>
        <v>400000000</v>
      </c>
      <c r="DF354" s="38">
        <f t="shared" si="3449"/>
        <v>507500000</v>
      </c>
      <c r="DG354" s="38">
        <f t="shared" si="3449"/>
        <v>340418758</v>
      </c>
      <c r="DH354" s="38">
        <f t="shared" si="3449"/>
        <v>339426108</v>
      </c>
      <c r="DI354" s="38">
        <f t="shared" si="3449"/>
        <v>0</v>
      </c>
      <c r="DJ354" s="38">
        <f t="shared" si="3449"/>
        <v>0</v>
      </c>
      <c r="DK354" s="38">
        <f t="shared" si="3449"/>
        <v>0</v>
      </c>
      <c r="DL354" s="38">
        <f t="shared" si="3449"/>
        <v>0</v>
      </c>
      <c r="DM354" s="38">
        <f t="shared" si="3449"/>
        <v>0</v>
      </c>
      <c r="DN354" s="38">
        <f t="shared" si="3449"/>
        <v>0</v>
      </c>
      <c r="DO354" s="38">
        <f t="shared" si="3449"/>
        <v>167081242</v>
      </c>
      <c r="DP354" s="38">
        <f t="shared" si="3449"/>
        <v>141437875</v>
      </c>
      <c r="DQ354" s="38">
        <f t="shared" si="3449"/>
        <v>141437875</v>
      </c>
      <c r="DR354" s="38">
        <f t="shared" si="3449"/>
        <v>0</v>
      </c>
      <c r="DS354" s="38">
        <f t="shared" si="3449"/>
        <v>200000000</v>
      </c>
      <c r="DT354" s="38">
        <f t="shared" si="3449"/>
        <v>553000000</v>
      </c>
      <c r="DU354" s="38">
        <f t="shared" si="3449"/>
        <v>327207905</v>
      </c>
      <c r="DV354" s="38">
        <f t="shared" si="3449"/>
        <v>326595905</v>
      </c>
      <c r="DW354" s="38">
        <f t="shared" si="3449"/>
        <v>0</v>
      </c>
      <c r="DX354" s="38">
        <f t="shared" si="3449"/>
        <v>0</v>
      </c>
      <c r="DY354" s="38">
        <f t="shared" ref="DY354:EW354" si="3450">SUM(DY355:DY359)</f>
        <v>0</v>
      </c>
      <c r="DZ354" s="38">
        <f t="shared" si="3450"/>
        <v>0</v>
      </c>
      <c r="EA354" s="38">
        <f t="shared" si="3450"/>
        <v>0</v>
      </c>
      <c r="EB354" s="38">
        <f t="shared" si="3450"/>
        <v>0</v>
      </c>
      <c r="EC354" s="38">
        <f t="shared" si="3450"/>
        <v>0</v>
      </c>
      <c r="ED354" s="38">
        <f t="shared" si="3450"/>
        <v>0</v>
      </c>
      <c r="EE354" s="38">
        <f t="shared" si="3450"/>
        <v>0</v>
      </c>
      <c r="EF354" s="38">
        <f t="shared" si="3450"/>
        <v>0</v>
      </c>
      <c r="EG354" s="38">
        <f t="shared" si="3450"/>
        <v>0</v>
      </c>
      <c r="EH354" s="38">
        <f t="shared" si="3450"/>
        <v>0</v>
      </c>
      <c r="EI354" s="38">
        <f t="shared" si="3450"/>
        <v>0</v>
      </c>
      <c r="EJ354" s="38">
        <f t="shared" si="3450"/>
        <v>0</v>
      </c>
      <c r="EK354" s="38">
        <f t="shared" si="3450"/>
        <v>0</v>
      </c>
      <c r="EL354" s="38">
        <f t="shared" si="3450"/>
        <v>0</v>
      </c>
      <c r="EM354" s="38">
        <f t="shared" si="3450"/>
        <v>0</v>
      </c>
      <c r="EN354" s="38">
        <f t="shared" si="3450"/>
        <v>0</v>
      </c>
      <c r="EO354" s="38">
        <f t="shared" si="3450"/>
        <v>0</v>
      </c>
      <c r="EP354" s="38">
        <f t="shared" si="3450"/>
        <v>0</v>
      </c>
      <c r="EQ354" s="38">
        <f t="shared" si="3450"/>
        <v>0</v>
      </c>
      <c r="ER354" s="38">
        <f t="shared" si="3450"/>
        <v>0</v>
      </c>
      <c r="ES354" s="38">
        <f t="shared" si="3450"/>
        <v>0</v>
      </c>
      <c r="ET354" s="38">
        <f t="shared" si="3450"/>
        <v>0</v>
      </c>
      <c r="EU354" s="38">
        <f t="shared" si="3450"/>
        <v>0</v>
      </c>
      <c r="EV354" s="38">
        <f t="shared" si="3450"/>
        <v>0</v>
      </c>
      <c r="EW354" s="38">
        <f t="shared" si="3450"/>
        <v>200000000</v>
      </c>
      <c r="EX354" s="38">
        <f t="shared" ref="EX354:GY354" si="3451">SUM(EX355:EX359)</f>
        <v>720081242</v>
      </c>
      <c r="EY354" s="38">
        <f t="shared" si="3451"/>
        <v>468645780</v>
      </c>
      <c r="EZ354" s="38">
        <f t="shared" si="3451"/>
        <v>468033780</v>
      </c>
      <c r="FA354" s="38">
        <f t="shared" si="3451"/>
        <v>0</v>
      </c>
      <c r="FB354" s="38">
        <f t="shared" si="3451"/>
        <v>0</v>
      </c>
      <c r="FC354" s="38">
        <f t="shared" si="3451"/>
        <v>0</v>
      </c>
      <c r="FD354" s="38">
        <f t="shared" si="3451"/>
        <v>0</v>
      </c>
      <c r="FE354" s="38">
        <f t="shared" si="3451"/>
        <v>0</v>
      </c>
      <c r="FF354" s="38">
        <f t="shared" si="3451"/>
        <v>0</v>
      </c>
      <c r="FG354" s="38">
        <f t="shared" si="3451"/>
        <v>0</v>
      </c>
      <c r="FH354" s="38">
        <f t="shared" si="3451"/>
        <v>368181598</v>
      </c>
      <c r="FI354" s="38">
        <f t="shared" si="3451"/>
        <v>67510826</v>
      </c>
      <c r="FJ354" s="38">
        <f t="shared" si="3451"/>
        <v>67510826</v>
      </c>
      <c r="FK354" s="38">
        <f t="shared" si="3451"/>
        <v>0</v>
      </c>
      <c r="FL354" s="38">
        <f t="shared" si="3451"/>
        <v>150000000</v>
      </c>
      <c r="FM354" s="38">
        <f t="shared" si="3451"/>
        <v>517700000</v>
      </c>
      <c r="FN354" s="38">
        <f t="shared" si="3451"/>
        <v>449321459</v>
      </c>
      <c r="FO354" s="38">
        <f t="shared" si="3451"/>
        <v>449321459</v>
      </c>
      <c r="FP354" s="38">
        <f t="shared" si="3451"/>
        <v>0</v>
      </c>
      <c r="FQ354" s="38">
        <f t="shared" si="3451"/>
        <v>0</v>
      </c>
      <c r="FR354" s="38">
        <f t="shared" si="3451"/>
        <v>169985263</v>
      </c>
      <c r="FS354" s="38">
        <f t="shared" si="3451"/>
        <v>169985263</v>
      </c>
      <c r="FT354" s="38">
        <f t="shared" si="3451"/>
        <v>169985263</v>
      </c>
      <c r="FU354" s="38">
        <f t="shared" si="3451"/>
        <v>0</v>
      </c>
      <c r="FV354" s="38">
        <f t="shared" si="3451"/>
        <v>0</v>
      </c>
      <c r="FW354" s="38">
        <f t="shared" si="3451"/>
        <v>0</v>
      </c>
      <c r="FX354" s="38">
        <f t="shared" si="3451"/>
        <v>0</v>
      </c>
      <c r="FY354" s="38">
        <f t="shared" si="3451"/>
        <v>0</v>
      </c>
      <c r="FZ354" s="38">
        <f t="shared" si="3451"/>
        <v>0</v>
      </c>
      <c r="GA354" s="38">
        <f t="shared" si="3451"/>
        <v>0</v>
      </c>
      <c r="GB354" s="38">
        <f t="shared" si="3451"/>
        <v>0</v>
      </c>
      <c r="GC354" s="38">
        <f t="shared" si="3451"/>
        <v>0</v>
      </c>
      <c r="GD354" s="38">
        <f t="shared" si="3451"/>
        <v>0</v>
      </c>
      <c r="GE354" s="38">
        <f t="shared" si="3451"/>
        <v>0</v>
      </c>
      <c r="GF354" s="38">
        <f t="shared" si="3451"/>
        <v>0</v>
      </c>
      <c r="GG354" s="38">
        <f t="shared" si="3451"/>
        <v>0</v>
      </c>
      <c r="GH354" s="38">
        <f t="shared" si="3451"/>
        <v>0</v>
      </c>
      <c r="GI354" s="38">
        <f t="shared" si="3451"/>
        <v>0</v>
      </c>
      <c r="GJ354" s="38">
        <f t="shared" si="3451"/>
        <v>0</v>
      </c>
      <c r="GK354" s="38">
        <f t="shared" si="3451"/>
        <v>0</v>
      </c>
      <c r="GL354" s="38">
        <f t="shared" si="3451"/>
        <v>0</v>
      </c>
      <c r="GM354" s="38">
        <f t="shared" si="3451"/>
        <v>0</v>
      </c>
      <c r="GN354" s="38">
        <f t="shared" si="3451"/>
        <v>0</v>
      </c>
      <c r="GO354" s="38">
        <f t="shared" si="3451"/>
        <v>0</v>
      </c>
      <c r="GP354" s="38">
        <f t="shared" si="3451"/>
        <v>0</v>
      </c>
      <c r="GQ354" s="38">
        <f t="shared" si="3451"/>
        <v>0</v>
      </c>
      <c r="GR354" s="38">
        <f t="shared" si="3451"/>
        <v>0</v>
      </c>
      <c r="GS354" s="38">
        <f t="shared" si="3451"/>
        <v>0</v>
      </c>
      <c r="GT354" s="38">
        <f t="shared" si="3451"/>
        <v>0</v>
      </c>
      <c r="GU354" s="38">
        <f t="shared" si="3451"/>
        <v>150000000</v>
      </c>
      <c r="GV354" s="38">
        <f t="shared" si="3451"/>
        <v>1055866861</v>
      </c>
      <c r="GW354" s="38">
        <f t="shared" si="3451"/>
        <v>686817548</v>
      </c>
      <c r="GX354" s="38">
        <f t="shared" si="3451"/>
        <v>686817548</v>
      </c>
      <c r="GY354" s="724">
        <f t="shared" si="3451"/>
        <v>0</v>
      </c>
      <c r="GZ354" s="38">
        <f t="shared" ref="GZ354:IW354" si="3452">SUM(GZ355:GZ359)</f>
        <v>0</v>
      </c>
      <c r="HA354" s="38">
        <f t="shared" si="3452"/>
        <v>0</v>
      </c>
      <c r="HB354" s="38">
        <f t="shared" si="3452"/>
        <v>0</v>
      </c>
      <c r="HC354" s="38">
        <f t="shared" si="3452"/>
        <v>0</v>
      </c>
      <c r="HD354" s="38">
        <f t="shared" si="3452"/>
        <v>0</v>
      </c>
      <c r="HE354" s="38">
        <f t="shared" si="3452"/>
        <v>0</v>
      </c>
      <c r="HF354" s="38">
        <f t="shared" si="3452"/>
        <v>642762840</v>
      </c>
      <c r="HG354" s="38">
        <f t="shared" si="3452"/>
        <v>256573467</v>
      </c>
      <c r="HH354" s="38">
        <f t="shared" si="3452"/>
        <v>256573467</v>
      </c>
      <c r="HI354" s="38">
        <f t="shared" si="3452"/>
        <v>0</v>
      </c>
      <c r="HJ354" s="38">
        <f t="shared" si="3452"/>
        <v>1150000000</v>
      </c>
      <c r="HK354" s="38">
        <f t="shared" si="3452"/>
        <v>1870700000</v>
      </c>
      <c r="HL354" s="38">
        <f t="shared" si="3452"/>
        <v>1303297669</v>
      </c>
      <c r="HM354" s="38">
        <f t="shared" si="3452"/>
        <v>1296297297</v>
      </c>
      <c r="HN354" s="38">
        <f t="shared" si="3452"/>
        <v>0</v>
      </c>
      <c r="HO354" s="38">
        <f t="shared" si="3452"/>
        <v>0</v>
      </c>
      <c r="HP354" s="38">
        <f t="shared" si="3452"/>
        <v>169985263</v>
      </c>
      <c r="HQ354" s="38">
        <f t="shared" si="3452"/>
        <v>169985263</v>
      </c>
      <c r="HR354" s="38">
        <f t="shared" si="3452"/>
        <v>169985263</v>
      </c>
      <c r="HS354" s="38">
        <f t="shared" si="3452"/>
        <v>0</v>
      </c>
      <c r="HT354" s="38">
        <f t="shared" si="3452"/>
        <v>0</v>
      </c>
      <c r="HU354" s="38">
        <f t="shared" si="3452"/>
        <v>0</v>
      </c>
      <c r="HV354" s="38">
        <f t="shared" si="3452"/>
        <v>0</v>
      </c>
      <c r="HW354" s="38">
        <f t="shared" si="3452"/>
        <v>0</v>
      </c>
      <c r="HX354" s="38">
        <f t="shared" si="3452"/>
        <v>0</v>
      </c>
      <c r="HY354" s="38">
        <f t="shared" si="3452"/>
        <v>0</v>
      </c>
      <c r="HZ354" s="38">
        <f t="shared" si="3452"/>
        <v>0</v>
      </c>
      <c r="IA354" s="38">
        <f t="shared" si="3452"/>
        <v>0</v>
      </c>
      <c r="IB354" s="38">
        <f t="shared" si="3452"/>
        <v>0</v>
      </c>
      <c r="IC354" s="38">
        <f t="shared" si="3452"/>
        <v>0</v>
      </c>
      <c r="ID354" s="38">
        <f t="shared" si="3452"/>
        <v>0</v>
      </c>
      <c r="IE354" s="38">
        <f t="shared" si="3452"/>
        <v>0</v>
      </c>
      <c r="IF354" s="38">
        <f t="shared" si="3452"/>
        <v>0</v>
      </c>
      <c r="IG354" s="38">
        <f t="shared" si="3452"/>
        <v>0</v>
      </c>
      <c r="IH354" s="38">
        <f t="shared" si="3452"/>
        <v>0</v>
      </c>
      <c r="II354" s="38">
        <f t="shared" si="3452"/>
        <v>0</v>
      </c>
      <c r="IJ354" s="38">
        <f t="shared" si="3452"/>
        <v>0</v>
      </c>
      <c r="IK354" s="38">
        <f t="shared" si="3452"/>
        <v>0</v>
      </c>
      <c r="IL354" s="38">
        <f t="shared" si="3452"/>
        <v>0</v>
      </c>
      <c r="IM354" s="38">
        <f t="shared" si="3452"/>
        <v>0</v>
      </c>
      <c r="IN354" s="38">
        <f t="shared" si="3452"/>
        <v>0</v>
      </c>
      <c r="IO354" s="38">
        <f t="shared" si="3452"/>
        <v>0</v>
      </c>
      <c r="IP354" s="38">
        <f t="shared" si="3452"/>
        <v>0</v>
      </c>
      <c r="IQ354" s="38">
        <f t="shared" si="3452"/>
        <v>0</v>
      </c>
      <c r="IR354" s="38">
        <f t="shared" si="3452"/>
        <v>0</v>
      </c>
      <c r="IS354" s="38">
        <f t="shared" si="3452"/>
        <v>1150000000</v>
      </c>
      <c r="IT354" s="38">
        <f t="shared" si="3452"/>
        <v>2683448103</v>
      </c>
      <c r="IU354" s="38">
        <f t="shared" si="3452"/>
        <v>1729856399</v>
      </c>
      <c r="IV354" s="38">
        <f t="shared" si="3452"/>
        <v>1722856027</v>
      </c>
      <c r="IW354" s="38">
        <f t="shared" si="3452"/>
        <v>0</v>
      </c>
    </row>
    <row r="355" spans="1:257" ht="60.75" customHeight="1" x14ac:dyDescent="0.2">
      <c r="A355" s="346"/>
      <c r="B355" s="346"/>
      <c r="C355" s="539">
        <v>38</v>
      </c>
      <c r="D355" s="667" t="s">
        <v>800</v>
      </c>
      <c r="E355" s="264">
        <v>0</v>
      </c>
      <c r="F355" s="264">
        <v>2</v>
      </c>
      <c r="G355" s="800">
        <v>236</v>
      </c>
      <c r="H355" s="848" t="s">
        <v>801</v>
      </c>
      <c r="I355" s="282" t="s">
        <v>802</v>
      </c>
      <c r="J355" s="273" t="s">
        <v>803</v>
      </c>
      <c r="K355" s="267">
        <v>12</v>
      </c>
      <c r="L355" s="299" t="s">
        <v>73</v>
      </c>
      <c r="M355" s="299">
        <v>1</v>
      </c>
      <c r="N355" s="299">
        <v>14</v>
      </c>
      <c r="O355" s="267">
        <v>4</v>
      </c>
      <c r="P355" s="424">
        <v>1</v>
      </c>
      <c r="Q355" s="299">
        <v>7</v>
      </c>
      <c r="R355" s="275"/>
      <c r="S355" s="426">
        <v>2</v>
      </c>
      <c r="T355" s="299">
        <v>2</v>
      </c>
      <c r="U355" s="743">
        <f>5+3</f>
        <v>8</v>
      </c>
      <c r="V355" s="956">
        <v>4</v>
      </c>
      <c r="W355" s="299">
        <v>1</v>
      </c>
      <c r="X355" s="816">
        <v>7</v>
      </c>
      <c r="Y355" s="814">
        <v>8</v>
      </c>
      <c r="Z355" s="602">
        <f>BM355/$BM$354</f>
        <v>0.14374999999999999</v>
      </c>
      <c r="AA355" s="272">
        <v>11</v>
      </c>
      <c r="AB355" s="374" t="s">
        <v>229</v>
      </c>
      <c r="AC355" s="51"/>
      <c r="AD355" s="47"/>
      <c r="AE355" s="48"/>
      <c r="AF355" s="48"/>
      <c r="AG355" s="51"/>
      <c r="AH355" s="47"/>
      <c r="AI355" s="47"/>
      <c r="AJ355" s="47"/>
      <c r="AK355" s="46">
        <v>57500000</v>
      </c>
      <c r="AL355" s="42">
        <v>57500000</v>
      </c>
      <c r="AM355" s="47">
        <v>5000000</v>
      </c>
      <c r="AN355" s="47">
        <v>5000000</v>
      </c>
      <c r="AO355" s="51"/>
      <c r="AP355" s="47"/>
      <c r="AQ355" s="47"/>
      <c r="AR355" s="47"/>
      <c r="AS355" s="51"/>
      <c r="AT355" s="47"/>
      <c r="AU355" s="48"/>
      <c r="AV355" s="48"/>
      <c r="AW355" s="51"/>
      <c r="AX355" s="47"/>
      <c r="AY355" s="47"/>
      <c r="AZ355" s="47"/>
      <c r="BA355" s="51"/>
      <c r="BB355" s="47"/>
      <c r="BC355" s="47"/>
      <c r="BD355" s="47"/>
      <c r="BE355" s="51"/>
      <c r="BF355" s="47"/>
      <c r="BG355" s="48"/>
      <c r="BH355" s="48"/>
      <c r="BI355" s="51"/>
      <c r="BJ355" s="47"/>
      <c r="BK355" s="47"/>
      <c r="BL355" s="47"/>
      <c r="BM355" s="40">
        <f>+AC355+AG355+AK355+AO355+AS355+AW355+BA355+BE355+BI355</f>
        <v>57500000</v>
      </c>
      <c r="BN355" s="41">
        <f t="shared" ref="BN355:BP359" si="3453">AD355+AH355+AL355+AP355+AT355+AX355+BB355+BF355+BJ355</f>
        <v>57500000</v>
      </c>
      <c r="BO355" s="41">
        <f t="shared" si="3453"/>
        <v>5000000</v>
      </c>
      <c r="BP355" s="41">
        <f t="shared" si="3453"/>
        <v>5000000</v>
      </c>
      <c r="BQ355" s="87"/>
      <c r="BR355" s="87"/>
      <c r="BS355" s="87"/>
      <c r="BT355" s="87"/>
      <c r="BU355" s="87"/>
      <c r="BV355" s="87"/>
      <c r="BW355" s="87"/>
      <c r="BX355" s="87"/>
      <c r="BY355" s="87"/>
      <c r="BZ355" s="87">
        <v>57499999.999999993</v>
      </c>
      <c r="CA355" s="87">
        <v>57500000</v>
      </c>
      <c r="CB355" s="87">
        <v>30986666</v>
      </c>
      <c r="CC355" s="87">
        <v>30986666</v>
      </c>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2">
        <f t="shared" ref="DE355:DH359" si="3454">BQ355+BU355+BZ355+CE355+CI355+CM355+CQ355+CV355+DA355</f>
        <v>57499999.999999993</v>
      </c>
      <c r="DF355" s="102">
        <f t="shared" si="3454"/>
        <v>57500000</v>
      </c>
      <c r="DG355" s="102">
        <f t="shared" si="3454"/>
        <v>30986666</v>
      </c>
      <c r="DH355" s="102">
        <f t="shared" si="3454"/>
        <v>30986666</v>
      </c>
      <c r="DI355" s="102"/>
      <c r="DJ355" s="87"/>
      <c r="DK355" s="86"/>
      <c r="DL355" s="87"/>
      <c r="DM355" s="87"/>
      <c r="DN355" s="87"/>
      <c r="DO355" s="87">
        <v>42000000</v>
      </c>
      <c r="DP355" s="87">
        <v>35087283</v>
      </c>
      <c r="DQ355" s="87">
        <v>35087283</v>
      </c>
      <c r="DR355" s="87"/>
      <c r="DS355" s="88">
        <v>28749999.999999996</v>
      </c>
      <c r="DT355" s="87">
        <v>63000000</v>
      </c>
      <c r="DU355" s="87">
        <v>60653312</v>
      </c>
      <c r="DV355" s="87">
        <v>60653312</v>
      </c>
      <c r="DW355" s="87"/>
      <c r="DX355" s="87"/>
      <c r="DY355" s="87"/>
      <c r="DZ355" s="87"/>
      <c r="EA355" s="87"/>
      <c r="EB355" s="87"/>
      <c r="EC355" s="87"/>
      <c r="ED355" s="87"/>
      <c r="EE355" s="87"/>
      <c r="EF355" s="87"/>
      <c r="EG355" s="87"/>
      <c r="EH355" s="87"/>
      <c r="EI355" s="87"/>
      <c r="EJ355" s="87"/>
      <c r="EK355" s="87"/>
      <c r="EL355" s="87"/>
      <c r="EM355" s="87"/>
      <c r="EN355" s="87"/>
      <c r="EO355" s="87"/>
      <c r="EP355" s="87"/>
      <c r="EQ355" s="87"/>
      <c r="ER355" s="87"/>
      <c r="ES355" s="87"/>
      <c r="ET355" s="87"/>
      <c r="EU355" s="87"/>
      <c r="EV355" s="87"/>
      <c r="EW355" s="82">
        <f t="shared" ref="EW355:EX359" si="3455">DJ355+DN355+DS355+DX355+EB355+EF355+EJ355+EN355+ES355</f>
        <v>28749999.999999996</v>
      </c>
      <c r="EX355" s="90">
        <f t="shared" si="3455"/>
        <v>105000000</v>
      </c>
      <c r="EY355" s="90">
        <f t="shared" ref="EY355:EZ359" si="3456">DL355+DP355+DU355+DZ355+ED355+EH355+EL355+EP355+EU355</f>
        <v>95740595</v>
      </c>
      <c r="EZ355" s="90">
        <f t="shared" si="3456"/>
        <v>95740595</v>
      </c>
      <c r="FA355" s="173"/>
      <c r="FB355" s="87"/>
      <c r="FC355" s="88"/>
      <c r="FD355" s="88"/>
      <c r="FE355" s="88"/>
      <c r="FF355" s="133"/>
      <c r="FG355" s="87"/>
      <c r="FH355" s="87">
        <v>88046598</v>
      </c>
      <c r="FI355" s="87">
        <v>8360333</v>
      </c>
      <c r="FJ355" s="87">
        <v>8360333</v>
      </c>
      <c r="FK355" s="87"/>
      <c r="FL355" s="87">
        <v>21500000</v>
      </c>
      <c r="FM355" s="87">
        <v>101850000</v>
      </c>
      <c r="FN355" s="87">
        <v>96850000</v>
      </c>
      <c r="FO355" s="87">
        <v>96850000</v>
      </c>
      <c r="FP355" s="87"/>
      <c r="FQ355" s="87"/>
      <c r="FR355" s="87"/>
      <c r="FS355" s="87"/>
      <c r="FT355" s="87"/>
      <c r="FU355" s="87"/>
      <c r="FV355" s="87"/>
      <c r="FW355" s="87"/>
      <c r="FX355" s="87"/>
      <c r="FY355" s="87"/>
      <c r="FZ355" s="87"/>
      <c r="GA355" s="87"/>
      <c r="GB355" s="87"/>
      <c r="GC355" s="87"/>
      <c r="GD355" s="87"/>
      <c r="GE355" s="87"/>
      <c r="GF355" s="87"/>
      <c r="GG355" s="87"/>
      <c r="GH355" s="87"/>
      <c r="GI355" s="87"/>
      <c r="GJ355" s="87"/>
      <c r="GK355" s="87"/>
      <c r="GL355" s="87"/>
      <c r="GM355" s="87"/>
      <c r="GN355" s="87"/>
      <c r="GO355" s="87"/>
      <c r="GP355" s="87"/>
      <c r="GQ355" s="87"/>
      <c r="GR355" s="87"/>
      <c r="GS355" s="87"/>
      <c r="GT355" s="87"/>
      <c r="GU355" s="82">
        <f>FB355+FG355+FL355+FQ355+FV355+GA355+GF355+GK355+GP355</f>
        <v>21500000</v>
      </c>
      <c r="GV355" s="82">
        <f t="shared" ref="GV355:GY359" si="3457">GQ355+GL355+GG355+GB355+FW355+FR355+FM355+FH355+FC355</f>
        <v>189896598</v>
      </c>
      <c r="GW355" s="82">
        <f t="shared" si="3457"/>
        <v>105210333</v>
      </c>
      <c r="GX355" s="82">
        <f t="shared" si="3457"/>
        <v>105210333</v>
      </c>
      <c r="GY355" s="792">
        <f t="shared" si="3457"/>
        <v>0</v>
      </c>
      <c r="GZ355" s="792">
        <f t="shared" ref="GZ355:GZ359" si="3458">AC355+BQ355+DJ355+FB355</f>
        <v>0</v>
      </c>
      <c r="HA355" s="792">
        <f t="shared" ref="HA355:HA359" si="3459">AD355+BR355+DK355+FC355</f>
        <v>0</v>
      </c>
      <c r="HB355" s="792">
        <f t="shared" ref="HB355:HB359" si="3460">AE355+BS355+DL355+FD355</f>
        <v>0</v>
      </c>
      <c r="HC355" s="792">
        <f t="shared" ref="HC355:HC359" si="3461">AF355+BT355+DM355+FE355</f>
        <v>0</v>
      </c>
      <c r="HD355" s="792">
        <f t="shared" ref="HD355:HD359" si="3462">FF355</f>
        <v>0</v>
      </c>
      <c r="HE355" s="792">
        <f t="shared" ref="HE355:HE359" si="3463">AG355+BU355+DN355+FG355</f>
        <v>0</v>
      </c>
      <c r="HF355" s="792">
        <f t="shared" ref="HF355:HF359" si="3464">AH355+BV355+DO355+FH355</f>
        <v>130046598</v>
      </c>
      <c r="HG355" s="792">
        <f t="shared" ref="HG355:HG359" si="3465">AI355+BW355+DP355+FI355</f>
        <v>43447616</v>
      </c>
      <c r="HH355" s="792">
        <f t="shared" ref="HH355:HH359" si="3466">AJ355+BX355+DQ355+FJ355</f>
        <v>43447616</v>
      </c>
      <c r="HI355" s="792">
        <f t="shared" ref="HI355:HI359" si="3467">BY355+DR355+FK355</f>
        <v>0</v>
      </c>
      <c r="HJ355" s="792">
        <f t="shared" ref="HJ355:HJ359" si="3468">AK355+BZ355+DS355+FL355</f>
        <v>165250000</v>
      </c>
      <c r="HK355" s="792">
        <f t="shared" ref="HK355:HK359" si="3469">AL355+CA355+DT355+FM355</f>
        <v>279850000</v>
      </c>
      <c r="HL355" s="792">
        <f t="shared" ref="HL355:HL359" si="3470">AM355+CB355+DU355+FN355</f>
        <v>193489978</v>
      </c>
      <c r="HM355" s="792">
        <f t="shared" ref="HM355:HM359" si="3471">AN355+CC355+DV355+FO355</f>
        <v>193489978</v>
      </c>
      <c r="HN355" s="792">
        <f t="shared" ref="HN355:HN359" si="3472">CD355+DW355+FP355</f>
        <v>0</v>
      </c>
      <c r="HO355" s="792">
        <f t="shared" ref="HO355:HO359" si="3473">AO355+CE355+DX355+FQ355</f>
        <v>0</v>
      </c>
      <c r="HP355" s="792">
        <f t="shared" ref="HP355:HP359" si="3474">AP355+CF355+DY355+FR355</f>
        <v>0</v>
      </c>
      <c r="HQ355" s="792">
        <f t="shared" ref="HQ355:HQ359" si="3475">AQ355+CG355+DZ355+FS355</f>
        <v>0</v>
      </c>
      <c r="HR355" s="792">
        <f t="shared" ref="HR355:HR359" si="3476">AR355+CH355+EA355+FT355</f>
        <v>0</v>
      </c>
      <c r="HS355" s="792">
        <f t="shared" ref="HS355:HS359" si="3477">FU355</f>
        <v>0</v>
      </c>
      <c r="HT355" s="792">
        <f t="shared" ref="HT355:HT359" si="3478">AS355+CI355+EB355+FV355</f>
        <v>0</v>
      </c>
      <c r="HU355" s="792">
        <f t="shared" ref="HU355:HU359" si="3479">AT355+CJ355+EC355+FW355</f>
        <v>0</v>
      </c>
      <c r="HV355" s="792">
        <f t="shared" ref="HV355:HV359" si="3480">AU355+CK355+ED355+FX355</f>
        <v>0</v>
      </c>
      <c r="HW355" s="792">
        <f t="shared" ref="HW355:HW359" si="3481">AV355+CL355+EE355+FY355</f>
        <v>0</v>
      </c>
      <c r="HX355" s="792">
        <f t="shared" ref="HX355:HX359" si="3482">FZ355</f>
        <v>0</v>
      </c>
      <c r="HY355" s="792">
        <f t="shared" ref="HY355:HY359" si="3483">AW355+CM355+EF355+GA355</f>
        <v>0</v>
      </c>
      <c r="HZ355" s="792">
        <f t="shared" ref="HZ355:HZ359" si="3484">AX355+CN355+EG355+GB355</f>
        <v>0</v>
      </c>
      <c r="IA355" s="792">
        <f t="shared" ref="IA355:IA359" si="3485">AY355+CO355+EH355+GC355</f>
        <v>0</v>
      </c>
      <c r="IB355" s="792">
        <f t="shared" ref="IB355:IB359" si="3486">AZ355+CP355+EI355+GD355</f>
        <v>0</v>
      </c>
      <c r="IC355" s="792">
        <f t="shared" ref="IC355:IC359" si="3487">GE355</f>
        <v>0</v>
      </c>
      <c r="ID355" s="792">
        <f t="shared" ref="ID355:ID359" si="3488">BA355+CQ355+EJ355+GF355</f>
        <v>0</v>
      </c>
      <c r="IE355" s="792">
        <f t="shared" ref="IE355:IE359" si="3489">BB355+CR355+EK355+GG355</f>
        <v>0</v>
      </c>
      <c r="IF355" s="792">
        <f t="shared" ref="IF355:IF359" si="3490">BC355+CS355+EL355+GH355</f>
        <v>0</v>
      </c>
      <c r="IG355" s="792">
        <f t="shared" ref="IG355:IG359" si="3491">BD355+CT355+EM355+GI355</f>
        <v>0</v>
      </c>
      <c r="IH355" s="792">
        <f t="shared" ref="IH355:IH359" si="3492">CU355+GJ355</f>
        <v>0</v>
      </c>
      <c r="II355" s="792">
        <f t="shared" ref="II355:II359" si="3493">BE355+CV355+EN355+GK355</f>
        <v>0</v>
      </c>
      <c r="IJ355" s="792">
        <f t="shared" ref="IJ355:IJ359" si="3494">BF355+CW355+EO355+GL355</f>
        <v>0</v>
      </c>
      <c r="IK355" s="792">
        <f t="shared" ref="IK355:IK359" si="3495">BG355+CX355+EP355+GM355</f>
        <v>0</v>
      </c>
      <c r="IL355" s="792">
        <f t="shared" ref="IL355:IL359" si="3496">BH355+CY355+EQ355+GM355</f>
        <v>0</v>
      </c>
      <c r="IM355" s="792">
        <f t="shared" ref="IM355:IM359" si="3497">CZ355+ER355+GO355</f>
        <v>0</v>
      </c>
      <c r="IN355" s="792">
        <f t="shared" ref="IN355:IN359" si="3498">BI355+DA355+ES355+GP355</f>
        <v>0</v>
      </c>
      <c r="IO355" s="792"/>
      <c r="IP355" s="792"/>
      <c r="IQ355" s="792"/>
      <c r="IR355" s="792"/>
      <c r="IS355" s="792">
        <f t="shared" ref="IS355:IS359" si="3499">GZ355+HE355+HJ355+HO355+HT355+HY355+ID355+II355+IN355</f>
        <v>165250000</v>
      </c>
      <c r="IT355" s="792">
        <f t="shared" ref="IT355:IT359" si="3500">HA355+HF355+HK355+HP355+HU355+HZ355+IE355+IJ355+IO355</f>
        <v>409896598</v>
      </c>
      <c r="IU355" s="792">
        <f t="shared" ref="IU355:IU359" si="3501">HB355+HG355+HL355+HQ355+HV355+IA355+IF355+IK355+IP355</f>
        <v>236937594</v>
      </c>
      <c r="IV355" s="792">
        <f t="shared" ref="IV355:IV359" si="3502">HC355+HH355+HM355+HR355+HW355+IB355+IG355+IL355+IQ355</f>
        <v>236937594</v>
      </c>
      <c r="IW355" s="793">
        <f t="shared" ref="IW355:IW359" si="3503">HD355+HI355+HN355+HS355+HX355+IC355+IH355+IM355+IR355</f>
        <v>0</v>
      </c>
    </row>
    <row r="356" spans="1:257" ht="218.25" customHeight="1" x14ac:dyDescent="0.2">
      <c r="A356" s="346"/>
      <c r="B356" s="346"/>
      <c r="C356" s="353"/>
      <c r="D356" s="352"/>
      <c r="E356" s="346"/>
      <c r="F356" s="346"/>
      <c r="G356" s="800">
        <v>237</v>
      </c>
      <c r="H356" s="848" t="s">
        <v>804</v>
      </c>
      <c r="I356" s="282" t="s">
        <v>805</v>
      </c>
      <c r="J356" s="273" t="s">
        <v>803</v>
      </c>
      <c r="K356" s="267">
        <v>12</v>
      </c>
      <c r="L356" s="299" t="s">
        <v>73</v>
      </c>
      <c r="M356" s="299" t="s">
        <v>53</v>
      </c>
      <c r="N356" s="659">
        <v>150</v>
      </c>
      <c r="O356" s="267">
        <v>50</v>
      </c>
      <c r="P356" s="432">
        <v>31</v>
      </c>
      <c r="Q356" s="299">
        <v>70</v>
      </c>
      <c r="R356" s="949">
        <v>89</v>
      </c>
      <c r="S356" s="426">
        <v>94</v>
      </c>
      <c r="T356" s="299">
        <v>20</v>
      </c>
      <c r="U356" s="299"/>
      <c r="V356" s="426">
        <v>24</v>
      </c>
      <c r="W356" s="299">
        <v>10</v>
      </c>
      <c r="X356" s="816">
        <v>5</v>
      </c>
      <c r="Y356" s="814">
        <v>12</v>
      </c>
      <c r="Z356" s="602">
        <f>BM356/$BM$354</f>
        <v>0.1605</v>
      </c>
      <c r="AA356" s="272">
        <v>4</v>
      </c>
      <c r="AB356" s="374" t="s">
        <v>114</v>
      </c>
      <c r="AC356" s="51"/>
      <c r="AD356" s="47"/>
      <c r="AE356" s="48"/>
      <c r="AF356" s="48"/>
      <c r="AG356" s="51"/>
      <c r="AH356" s="47"/>
      <c r="AI356" s="47"/>
      <c r="AJ356" s="47"/>
      <c r="AK356" s="46">
        <f>49000000+15200000</f>
        <v>64200000</v>
      </c>
      <c r="AL356" s="47">
        <v>64200000</v>
      </c>
      <c r="AM356" s="47">
        <v>57200000</v>
      </c>
      <c r="AN356" s="47">
        <v>57200000</v>
      </c>
      <c r="AO356" s="51"/>
      <c r="AP356" s="47"/>
      <c r="AQ356" s="47"/>
      <c r="AR356" s="47"/>
      <c r="AS356" s="51"/>
      <c r="AT356" s="47"/>
      <c r="AU356" s="48"/>
      <c r="AV356" s="48"/>
      <c r="AW356" s="51"/>
      <c r="AX356" s="47"/>
      <c r="AY356" s="47"/>
      <c r="AZ356" s="47"/>
      <c r="BA356" s="51"/>
      <c r="BB356" s="47"/>
      <c r="BC356" s="47"/>
      <c r="BD356" s="47"/>
      <c r="BE356" s="51"/>
      <c r="BF356" s="47"/>
      <c r="BG356" s="48"/>
      <c r="BH356" s="48"/>
      <c r="BI356" s="51"/>
      <c r="BJ356" s="47"/>
      <c r="BK356" s="47"/>
      <c r="BL356" s="47"/>
      <c r="BM356" s="40">
        <f>+AC356+AG356+AK356+AO356+AS356+AW356+BA356+BE356+BI356</f>
        <v>64200000</v>
      </c>
      <c r="BN356" s="41">
        <f t="shared" si="3453"/>
        <v>64200000</v>
      </c>
      <c r="BO356" s="41">
        <f t="shared" si="3453"/>
        <v>57200000</v>
      </c>
      <c r="BP356" s="41">
        <f t="shared" si="3453"/>
        <v>57200000</v>
      </c>
      <c r="BQ356" s="87"/>
      <c r="BR356" s="87"/>
      <c r="BS356" s="87"/>
      <c r="BT356" s="87"/>
      <c r="BU356" s="87"/>
      <c r="BV356" s="87"/>
      <c r="BW356" s="87"/>
      <c r="BX356" s="87"/>
      <c r="BY356" s="87"/>
      <c r="BZ356" s="87">
        <v>64200000</v>
      </c>
      <c r="CA356" s="87">
        <v>64200000</v>
      </c>
      <c r="CB356" s="87">
        <v>63750000</v>
      </c>
      <c r="CC356" s="87">
        <v>63750000</v>
      </c>
      <c r="CD356" s="87"/>
      <c r="CE356" s="87"/>
      <c r="CF356" s="87"/>
      <c r="CG356" s="87"/>
      <c r="CH356" s="87"/>
      <c r="CI356" s="87"/>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2">
        <f t="shared" si="3454"/>
        <v>64200000</v>
      </c>
      <c r="DF356" s="102">
        <f t="shared" si="3454"/>
        <v>64200000</v>
      </c>
      <c r="DG356" s="102">
        <f t="shared" si="3454"/>
        <v>63750000</v>
      </c>
      <c r="DH356" s="102">
        <f t="shared" si="3454"/>
        <v>63750000</v>
      </c>
      <c r="DI356" s="102"/>
      <c r="DJ356" s="87"/>
      <c r="DK356" s="86"/>
      <c r="DL356" s="87"/>
      <c r="DM356" s="87"/>
      <c r="DN356" s="87"/>
      <c r="DO356" s="87">
        <v>5000000</v>
      </c>
      <c r="DP356" s="87">
        <v>3000000</v>
      </c>
      <c r="DQ356" s="87">
        <v>3000000</v>
      </c>
      <c r="DR356" s="87"/>
      <c r="DS356" s="88">
        <v>32100000</v>
      </c>
      <c r="DT356" s="87">
        <v>22000000</v>
      </c>
      <c r="DU356" s="87">
        <v>20604000</v>
      </c>
      <c r="DV356" s="87">
        <v>20604000</v>
      </c>
      <c r="DW356" s="87"/>
      <c r="DX356" s="87"/>
      <c r="DY356" s="87"/>
      <c r="DZ356" s="87"/>
      <c r="EA356" s="87"/>
      <c r="EB356" s="87"/>
      <c r="EC356" s="87"/>
      <c r="ED356" s="87"/>
      <c r="EE356" s="87"/>
      <c r="EF356" s="87"/>
      <c r="EG356" s="87"/>
      <c r="EH356" s="87"/>
      <c r="EI356" s="87"/>
      <c r="EJ356" s="87"/>
      <c r="EK356" s="87"/>
      <c r="EL356" s="87"/>
      <c r="EM356" s="87"/>
      <c r="EN356" s="87"/>
      <c r="EO356" s="87"/>
      <c r="EP356" s="87"/>
      <c r="EQ356" s="87"/>
      <c r="ER356" s="87"/>
      <c r="ES356" s="87"/>
      <c r="ET356" s="87"/>
      <c r="EU356" s="87"/>
      <c r="EV356" s="87"/>
      <c r="EW356" s="82">
        <f t="shared" si="3455"/>
        <v>32100000</v>
      </c>
      <c r="EX356" s="90">
        <f t="shared" si="3455"/>
        <v>27000000</v>
      </c>
      <c r="EY356" s="90">
        <f t="shared" si="3456"/>
        <v>23604000</v>
      </c>
      <c r="EZ356" s="90">
        <f t="shared" si="3456"/>
        <v>23604000</v>
      </c>
      <c r="FA356" s="173"/>
      <c r="FB356" s="87"/>
      <c r="FC356" s="88"/>
      <c r="FD356" s="88"/>
      <c r="FE356" s="88"/>
      <c r="FF356" s="133"/>
      <c r="FG356" s="87"/>
      <c r="FH356" s="87"/>
      <c r="FI356" s="87"/>
      <c r="FJ356" s="87"/>
      <c r="FK356" s="87"/>
      <c r="FL356" s="87">
        <v>24000000</v>
      </c>
      <c r="FM356" s="87">
        <v>20000000</v>
      </c>
      <c r="FN356" s="87">
        <v>19969060</v>
      </c>
      <c r="FO356" s="87">
        <v>19969060</v>
      </c>
      <c r="FP356" s="87"/>
      <c r="FQ356" s="87"/>
      <c r="FR356" s="87"/>
      <c r="FS356" s="87"/>
      <c r="FT356" s="87"/>
      <c r="FU356" s="87"/>
      <c r="FV356" s="87"/>
      <c r="FW356" s="87"/>
      <c r="FX356" s="87"/>
      <c r="FY356" s="87"/>
      <c r="FZ356" s="87"/>
      <c r="GA356" s="87"/>
      <c r="GB356" s="87"/>
      <c r="GC356" s="87"/>
      <c r="GD356" s="87"/>
      <c r="GE356" s="87"/>
      <c r="GF356" s="87"/>
      <c r="GG356" s="87"/>
      <c r="GH356" s="87"/>
      <c r="GI356" s="87"/>
      <c r="GJ356" s="87"/>
      <c r="GK356" s="87"/>
      <c r="GL356" s="87"/>
      <c r="GM356" s="87"/>
      <c r="GN356" s="87"/>
      <c r="GO356" s="87"/>
      <c r="GP356" s="87"/>
      <c r="GQ356" s="87"/>
      <c r="GR356" s="87"/>
      <c r="GS356" s="87"/>
      <c r="GT356" s="87"/>
      <c r="GU356" s="82">
        <f>FB356+FG356+FL356+FQ356+FV356+GA356+GF356+GK356+GP356</f>
        <v>24000000</v>
      </c>
      <c r="GV356" s="82">
        <f t="shared" si="3457"/>
        <v>20000000</v>
      </c>
      <c r="GW356" s="82">
        <f t="shared" si="3457"/>
        <v>19969060</v>
      </c>
      <c r="GX356" s="82">
        <f t="shared" si="3457"/>
        <v>19969060</v>
      </c>
      <c r="GY356" s="792">
        <f t="shared" si="3457"/>
        <v>0</v>
      </c>
      <c r="GZ356" s="792">
        <f t="shared" si="3458"/>
        <v>0</v>
      </c>
      <c r="HA356" s="792">
        <f t="shared" si="3459"/>
        <v>0</v>
      </c>
      <c r="HB356" s="792">
        <f t="shared" si="3460"/>
        <v>0</v>
      </c>
      <c r="HC356" s="792">
        <f t="shared" si="3461"/>
        <v>0</v>
      </c>
      <c r="HD356" s="792">
        <f t="shared" si="3462"/>
        <v>0</v>
      </c>
      <c r="HE356" s="792">
        <f t="shared" si="3463"/>
        <v>0</v>
      </c>
      <c r="HF356" s="792">
        <f t="shared" si="3464"/>
        <v>5000000</v>
      </c>
      <c r="HG356" s="792">
        <f t="shared" si="3465"/>
        <v>3000000</v>
      </c>
      <c r="HH356" s="792">
        <f t="shared" si="3466"/>
        <v>3000000</v>
      </c>
      <c r="HI356" s="792">
        <f t="shared" si="3467"/>
        <v>0</v>
      </c>
      <c r="HJ356" s="792">
        <f t="shared" si="3468"/>
        <v>184500000</v>
      </c>
      <c r="HK356" s="792">
        <f t="shared" si="3469"/>
        <v>170400000</v>
      </c>
      <c r="HL356" s="792">
        <f t="shared" si="3470"/>
        <v>161523060</v>
      </c>
      <c r="HM356" s="792">
        <f t="shared" si="3471"/>
        <v>161523060</v>
      </c>
      <c r="HN356" s="792">
        <f t="shared" si="3472"/>
        <v>0</v>
      </c>
      <c r="HO356" s="792">
        <f t="shared" si="3473"/>
        <v>0</v>
      </c>
      <c r="HP356" s="792">
        <f t="shared" si="3474"/>
        <v>0</v>
      </c>
      <c r="HQ356" s="792">
        <f t="shared" si="3475"/>
        <v>0</v>
      </c>
      <c r="HR356" s="792">
        <f t="shared" si="3476"/>
        <v>0</v>
      </c>
      <c r="HS356" s="792">
        <f t="shared" si="3477"/>
        <v>0</v>
      </c>
      <c r="HT356" s="792">
        <f t="shared" si="3478"/>
        <v>0</v>
      </c>
      <c r="HU356" s="792">
        <f t="shared" si="3479"/>
        <v>0</v>
      </c>
      <c r="HV356" s="792">
        <f t="shared" si="3480"/>
        <v>0</v>
      </c>
      <c r="HW356" s="792">
        <f t="shared" si="3481"/>
        <v>0</v>
      </c>
      <c r="HX356" s="792">
        <f t="shared" si="3482"/>
        <v>0</v>
      </c>
      <c r="HY356" s="792">
        <f t="shared" si="3483"/>
        <v>0</v>
      </c>
      <c r="HZ356" s="792">
        <f t="shared" si="3484"/>
        <v>0</v>
      </c>
      <c r="IA356" s="792">
        <f t="shared" si="3485"/>
        <v>0</v>
      </c>
      <c r="IB356" s="792">
        <f t="shared" si="3486"/>
        <v>0</v>
      </c>
      <c r="IC356" s="792">
        <f t="shared" si="3487"/>
        <v>0</v>
      </c>
      <c r="ID356" s="792">
        <f t="shared" si="3488"/>
        <v>0</v>
      </c>
      <c r="IE356" s="792">
        <f t="shared" si="3489"/>
        <v>0</v>
      </c>
      <c r="IF356" s="792">
        <f t="shared" si="3490"/>
        <v>0</v>
      </c>
      <c r="IG356" s="792">
        <f t="shared" si="3491"/>
        <v>0</v>
      </c>
      <c r="IH356" s="792">
        <f t="shared" si="3492"/>
        <v>0</v>
      </c>
      <c r="II356" s="792">
        <f t="shared" si="3493"/>
        <v>0</v>
      </c>
      <c r="IJ356" s="792">
        <f t="shared" si="3494"/>
        <v>0</v>
      </c>
      <c r="IK356" s="792">
        <f t="shared" si="3495"/>
        <v>0</v>
      </c>
      <c r="IL356" s="792">
        <f t="shared" si="3496"/>
        <v>0</v>
      </c>
      <c r="IM356" s="792">
        <f t="shared" si="3497"/>
        <v>0</v>
      </c>
      <c r="IN356" s="792">
        <f t="shared" si="3498"/>
        <v>0</v>
      </c>
      <c r="IO356" s="792"/>
      <c r="IP356" s="792"/>
      <c r="IQ356" s="792"/>
      <c r="IR356" s="792"/>
      <c r="IS356" s="792">
        <f t="shared" si="3499"/>
        <v>184500000</v>
      </c>
      <c r="IT356" s="792">
        <f t="shared" si="3500"/>
        <v>175400000</v>
      </c>
      <c r="IU356" s="792">
        <f t="shared" si="3501"/>
        <v>164523060</v>
      </c>
      <c r="IV356" s="792">
        <f t="shared" si="3502"/>
        <v>164523060</v>
      </c>
      <c r="IW356" s="793">
        <f t="shared" si="3503"/>
        <v>0</v>
      </c>
    </row>
    <row r="357" spans="1:257" s="822" customFormat="1" ht="203.25" customHeight="1" x14ac:dyDescent="0.2">
      <c r="A357" s="815"/>
      <c r="B357" s="815"/>
      <c r="C357" s="823"/>
      <c r="D357" s="824"/>
      <c r="E357" s="815"/>
      <c r="F357" s="346"/>
      <c r="G357" s="800">
        <v>238</v>
      </c>
      <c r="H357" s="848" t="s">
        <v>806</v>
      </c>
      <c r="I357" s="282" t="s">
        <v>807</v>
      </c>
      <c r="J357" s="800" t="s">
        <v>803</v>
      </c>
      <c r="K357" s="743">
        <v>12</v>
      </c>
      <c r="L357" s="743" t="s">
        <v>58</v>
      </c>
      <c r="M357" s="743" t="s">
        <v>53</v>
      </c>
      <c r="N357" s="743">
        <v>12</v>
      </c>
      <c r="O357" s="267">
        <v>12</v>
      </c>
      <c r="P357" s="424">
        <v>12</v>
      </c>
      <c r="Q357" s="299">
        <v>12</v>
      </c>
      <c r="R357" s="275"/>
      <c r="S357" s="426">
        <v>12</v>
      </c>
      <c r="T357" s="299">
        <v>12</v>
      </c>
      <c r="U357" s="299"/>
      <c r="V357" s="426">
        <v>12</v>
      </c>
      <c r="W357" s="743">
        <v>12</v>
      </c>
      <c r="X357" s="816"/>
      <c r="Y357" s="814">
        <v>12</v>
      </c>
      <c r="Z357" s="602">
        <f>BM357/$BM$354</f>
        <v>0.24399999999999999</v>
      </c>
      <c r="AA357" s="272">
        <v>11</v>
      </c>
      <c r="AB357" s="374" t="s">
        <v>229</v>
      </c>
      <c r="AC357" s="51"/>
      <c r="AD357" s="47"/>
      <c r="AE357" s="48"/>
      <c r="AF357" s="48"/>
      <c r="AG357" s="51"/>
      <c r="AH357" s="47"/>
      <c r="AI357" s="47"/>
      <c r="AJ357" s="47"/>
      <c r="AK357" s="46">
        <f>67600000+30000000</f>
        <v>97600000</v>
      </c>
      <c r="AL357" s="47">
        <v>97600000</v>
      </c>
      <c r="AM357" s="47">
        <v>58783333</v>
      </c>
      <c r="AN357" s="47">
        <v>55011611</v>
      </c>
      <c r="AO357" s="51"/>
      <c r="AP357" s="47"/>
      <c r="AQ357" s="47"/>
      <c r="AR357" s="47"/>
      <c r="AS357" s="51"/>
      <c r="AT357" s="47"/>
      <c r="AU357" s="48"/>
      <c r="AV357" s="48"/>
      <c r="AW357" s="51"/>
      <c r="AX357" s="47"/>
      <c r="AY357" s="47"/>
      <c r="AZ357" s="47"/>
      <c r="BA357" s="51"/>
      <c r="BB357" s="47"/>
      <c r="BC357" s="47"/>
      <c r="BD357" s="47"/>
      <c r="BE357" s="51"/>
      <c r="BF357" s="47"/>
      <c r="BG357" s="48"/>
      <c r="BH357" s="48"/>
      <c r="BI357" s="51"/>
      <c r="BJ357" s="47"/>
      <c r="BK357" s="47"/>
      <c r="BL357" s="47"/>
      <c r="BM357" s="40">
        <f>+AC357+AG357+AK357+AO357+AS357+AW357+BA357+BE357+BI357</f>
        <v>97600000</v>
      </c>
      <c r="BN357" s="41">
        <f t="shared" si="3453"/>
        <v>97600000</v>
      </c>
      <c r="BO357" s="41">
        <f t="shared" si="3453"/>
        <v>58783333</v>
      </c>
      <c r="BP357" s="41">
        <f t="shared" si="3453"/>
        <v>55011611</v>
      </c>
      <c r="BQ357" s="87"/>
      <c r="BR357" s="87"/>
      <c r="BS357" s="87"/>
      <c r="BT357" s="87"/>
      <c r="BU357" s="87"/>
      <c r="BV357" s="87"/>
      <c r="BW357" s="87"/>
      <c r="BX357" s="87"/>
      <c r="BY357" s="87"/>
      <c r="BZ357" s="87">
        <v>97600000</v>
      </c>
      <c r="CA357" s="87">
        <v>97600000</v>
      </c>
      <c r="CB357" s="87">
        <v>84174980</v>
      </c>
      <c r="CC357" s="87">
        <v>83182330</v>
      </c>
      <c r="CD357" s="87"/>
      <c r="CE357" s="87"/>
      <c r="CF357" s="87"/>
      <c r="CG357" s="87"/>
      <c r="CH357" s="87"/>
      <c r="CI357" s="87"/>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2">
        <f t="shared" si="3454"/>
        <v>97600000</v>
      </c>
      <c r="DF357" s="102">
        <f t="shared" si="3454"/>
        <v>97600000</v>
      </c>
      <c r="DG357" s="102">
        <f t="shared" si="3454"/>
        <v>84174980</v>
      </c>
      <c r="DH357" s="102">
        <f t="shared" si="3454"/>
        <v>83182330</v>
      </c>
      <c r="DI357" s="102"/>
      <c r="DJ357" s="87"/>
      <c r="DK357" s="86"/>
      <c r="DL357" s="87"/>
      <c r="DM357" s="87"/>
      <c r="DN357" s="87"/>
      <c r="DO357" s="87">
        <v>30081242</v>
      </c>
      <c r="DP357" s="87">
        <v>27443796</v>
      </c>
      <c r="DQ357" s="87">
        <v>27443796</v>
      </c>
      <c r="DR357" s="87"/>
      <c r="DS357" s="88">
        <v>48800000</v>
      </c>
      <c r="DT357" s="87">
        <v>73000000</v>
      </c>
      <c r="DU357" s="87">
        <v>66329158</v>
      </c>
      <c r="DV357" s="87">
        <v>66329158</v>
      </c>
      <c r="DW357" s="87"/>
      <c r="DX357" s="87"/>
      <c r="DY357" s="87"/>
      <c r="DZ357" s="87"/>
      <c r="EA357" s="87"/>
      <c r="EB357" s="87"/>
      <c r="EC357" s="87"/>
      <c r="ED357" s="87"/>
      <c r="EE357" s="87"/>
      <c r="EF357" s="87"/>
      <c r="EG357" s="87"/>
      <c r="EH357" s="87"/>
      <c r="EI357" s="87"/>
      <c r="EJ357" s="87"/>
      <c r="EK357" s="87"/>
      <c r="EL357" s="87"/>
      <c r="EM357" s="87"/>
      <c r="EN357" s="87"/>
      <c r="EO357" s="87"/>
      <c r="EP357" s="87"/>
      <c r="EQ357" s="87"/>
      <c r="ER357" s="87"/>
      <c r="ES357" s="87"/>
      <c r="ET357" s="87"/>
      <c r="EU357" s="87"/>
      <c r="EV357" s="87"/>
      <c r="EW357" s="82">
        <f t="shared" si="3455"/>
        <v>48800000</v>
      </c>
      <c r="EX357" s="90">
        <f t="shared" si="3455"/>
        <v>103081242</v>
      </c>
      <c r="EY357" s="90">
        <f t="shared" si="3456"/>
        <v>93772954</v>
      </c>
      <c r="EZ357" s="90">
        <f t="shared" si="3456"/>
        <v>93772954</v>
      </c>
      <c r="FA357" s="173"/>
      <c r="FB357" s="87"/>
      <c r="FC357" s="818"/>
      <c r="FD357" s="818"/>
      <c r="FE357" s="818"/>
      <c r="FF357" s="819"/>
      <c r="FG357" s="87"/>
      <c r="FH357" s="788">
        <v>86126590</v>
      </c>
      <c r="FI357" s="788">
        <v>7554333</v>
      </c>
      <c r="FJ357" s="788">
        <v>7554333</v>
      </c>
      <c r="FK357" s="788"/>
      <c r="FL357" s="87">
        <v>36600000</v>
      </c>
      <c r="FM357" s="788">
        <v>42904284</v>
      </c>
      <c r="FN357" s="788">
        <v>28440166</v>
      </c>
      <c r="FO357" s="788">
        <v>28440166</v>
      </c>
      <c r="FP357" s="788"/>
      <c r="FQ357" s="87"/>
      <c r="FR357" s="788"/>
      <c r="FS357" s="788"/>
      <c r="FT357" s="788"/>
      <c r="FU357" s="788"/>
      <c r="FV357" s="87"/>
      <c r="FW357" s="788"/>
      <c r="FX357" s="788"/>
      <c r="FY357" s="788"/>
      <c r="FZ357" s="788"/>
      <c r="GA357" s="87"/>
      <c r="GB357" s="788"/>
      <c r="GC357" s="788"/>
      <c r="GD357" s="788"/>
      <c r="GE357" s="788"/>
      <c r="GF357" s="87"/>
      <c r="GG357" s="788"/>
      <c r="GH357" s="788"/>
      <c r="GI357" s="788"/>
      <c r="GJ357" s="788"/>
      <c r="GK357" s="87"/>
      <c r="GL357" s="788"/>
      <c r="GM357" s="788"/>
      <c r="GN357" s="788"/>
      <c r="GO357" s="788"/>
      <c r="GP357" s="87"/>
      <c r="GQ357" s="788"/>
      <c r="GR357" s="788"/>
      <c r="GS357" s="788"/>
      <c r="GT357" s="788"/>
      <c r="GU357" s="82">
        <f>FB357+FG357+FL357+FQ357+FV357+GA357+GF357+GK357+GP357</f>
        <v>36600000</v>
      </c>
      <c r="GV357" s="820">
        <f t="shared" si="3457"/>
        <v>129030874</v>
      </c>
      <c r="GW357" s="820">
        <f t="shared" si="3457"/>
        <v>35994499</v>
      </c>
      <c r="GX357" s="820">
        <f t="shared" si="3457"/>
        <v>35994499</v>
      </c>
      <c r="GY357" s="821">
        <f t="shared" si="3457"/>
        <v>0</v>
      </c>
      <c r="GZ357" s="792">
        <f t="shared" si="3458"/>
        <v>0</v>
      </c>
      <c r="HA357" s="792">
        <f t="shared" si="3459"/>
        <v>0</v>
      </c>
      <c r="HB357" s="792">
        <f t="shared" si="3460"/>
        <v>0</v>
      </c>
      <c r="HC357" s="792">
        <f t="shared" si="3461"/>
        <v>0</v>
      </c>
      <c r="HD357" s="792">
        <f t="shared" si="3462"/>
        <v>0</v>
      </c>
      <c r="HE357" s="792">
        <f t="shared" si="3463"/>
        <v>0</v>
      </c>
      <c r="HF357" s="792">
        <f t="shared" si="3464"/>
        <v>116207832</v>
      </c>
      <c r="HG357" s="792">
        <f t="shared" si="3465"/>
        <v>34998129</v>
      </c>
      <c r="HH357" s="792">
        <f t="shared" si="3466"/>
        <v>34998129</v>
      </c>
      <c r="HI357" s="792">
        <f t="shared" si="3467"/>
        <v>0</v>
      </c>
      <c r="HJ357" s="792">
        <f t="shared" si="3468"/>
        <v>280600000</v>
      </c>
      <c r="HK357" s="792">
        <f t="shared" si="3469"/>
        <v>311104284</v>
      </c>
      <c r="HL357" s="792">
        <f t="shared" si="3470"/>
        <v>237727637</v>
      </c>
      <c r="HM357" s="792">
        <f t="shared" si="3471"/>
        <v>232963265</v>
      </c>
      <c r="HN357" s="792">
        <f t="shared" si="3472"/>
        <v>0</v>
      </c>
      <c r="HO357" s="792">
        <f t="shared" si="3473"/>
        <v>0</v>
      </c>
      <c r="HP357" s="792">
        <f t="shared" si="3474"/>
        <v>0</v>
      </c>
      <c r="HQ357" s="792">
        <f t="shared" si="3475"/>
        <v>0</v>
      </c>
      <c r="HR357" s="792">
        <f t="shared" si="3476"/>
        <v>0</v>
      </c>
      <c r="HS357" s="792">
        <f t="shared" si="3477"/>
        <v>0</v>
      </c>
      <c r="HT357" s="792">
        <f t="shared" si="3478"/>
        <v>0</v>
      </c>
      <c r="HU357" s="792">
        <f t="shared" si="3479"/>
        <v>0</v>
      </c>
      <c r="HV357" s="792">
        <f t="shared" si="3480"/>
        <v>0</v>
      </c>
      <c r="HW357" s="792">
        <f t="shared" si="3481"/>
        <v>0</v>
      </c>
      <c r="HX357" s="792">
        <f t="shared" si="3482"/>
        <v>0</v>
      </c>
      <c r="HY357" s="792">
        <f t="shared" si="3483"/>
        <v>0</v>
      </c>
      <c r="HZ357" s="792">
        <f t="shared" si="3484"/>
        <v>0</v>
      </c>
      <c r="IA357" s="792">
        <f t="shared" si="3485"/>
        <v>0</v>
      </c>
      <c r="IB357" s="792">
        <f t="shared" si="3486"/>
        <v>0</v>
      </c>
      <c r="IC357" s="792">
        <f t="shared" si="3487"/>
        <v>0</v>
      </c>
      <c r="ID357" s="792">
        <f t="shared" si="3488"/>
        <v>0</v>
      </c>
      <c r="IE357" s="792">
        <f t="shared" si="3489"/>
        <v>0</v>
      </c>
      <c r="IF357" s="792">
        <f t="shared" si="3490"/>
        <v>0</v>
      </c>
      <c r="IG357" s="792">
        <f t="shared" si="3491"/>
        <v>0</v>
      </c>
      <c r="IH357" s="792">
        <f t="shared" si="3492"/>
        <v>0</v>
      </c>
      <c r="II357" s="792">
        <f t="shared" si="3493"/>
        <v>0</v>
      </c>
      <c r="IJ357" s="792">
        <f t="shared" si="3494"/>
        <v>0</v>
      </c>
      <c r="IK357" s="792">
        <f t="shared" si="3495"/>
        <v>0</v>
      </c>
      <c r="IL357" s="792">
        <f t="shared" si="3496"/>
        <v>0</v>
      </c>
      <c r="IM357" s="792">
        <f t="shared" si="3497"/>
        <v>0</v>
      </c>
      <c r="IN357" s="792">
        <f t="shared" si="3498"/>
        <v>0</v>
      </c>
      <c r="IO357" s="792"/>
      <c r="IP357" s="792"/>
      <c r="IQ357" s="792"/>
      <c r="IR357" s="792"/>
      <c r="IS357" s="792">
        <f t="shared" si="3499"/>
        <v>280600000</v>
      </c>
      <c r="IT357" s="792">
        <f t="shared" si="3500"/>
        <v>427312116</v>
      </c>
      <c r="IU357" s="792">
        <f t="shared" si="3501"/>
        <v>272725766</v>
      </c>
      <c r="IV357" s="792">
        <f t="shared" si="3502"/>
        <v>267961394</v>
      </c>
      <c r="IW357" s="793">
        <f t="shared" si="3503"/>
        <v>0</v>
      </c>
    </row>
    <row r="358" spans="1:257" ht="60.75" customHeight="1" x14ac:dyDescent="0.2">
      <c r="A358" s="346"/>
      <c r="B358" s="346"/>
      <c r="C358" s="353"/>
      <c r="D358" s="352"/>
      <c r="E358" s="346"/>
      <c r="F358" s="346"/>
      <c r="G358" s="800">
        <v>239</v>
      </c>
      <c r="H358" s="848" t="s">
        <v>808</v>
      </c>
      <c r="I358" s="282" t="s">
        <v>809</v>
      </c>
      <c r="J358" s="273" t="s">
        <v>803</v>
      </c>
      <c r="K358" s="267">
        <v>12</v>
      </c>
      <c r="L358" s="299" t="s">
        <v>73</v>
      </c>
      <c r="M358" s="299" t="s">
        <v>53</v>
      </c>
      <c r="N358" s="299">
        <v>10</v>
      </c>
      <c r="O358" s="267">
        <v>1</v>
      </c>
      <c r="P358" s="424">
        <v>0.02</v>
      </c>
      <c r="Q358" s="299">
        <v>6</v>
      </c>
      <c r="R358" s="275"/>
      <c r="S358" s="426">
        <v>2</v>
      </c>
      <c r="T358" s="299">
        <v>2</v>
      </c>
      <c r="U358" s="743">
        <v>6</v>
      </c>
      <c r="V358" s="426">
        <v>9</v>
      </c>
      <c r="W358" s="299">
        <v>1</v>
      </c>
      <c r="X358" s="816">
        <v>1.98</v>
      </c>
      <c r="Y358" s="814">
        <v>5</v>
      </c>
      <c r="Z358" s="602">
        <f>BM358/$BM$354</f>
        <v>0.15007000000000001</v>
      </c>
      <c r="AA358" s="272">
        <v>11</v>
      </c>
      <c r="AB358" s="374" t="s">
        <v>229</v>
      </c>
      <c r="AC358" s="51"/>
      <c r="AD358" s="47"/>
      <c r="AE358" s="48"/>
      <c r="AF358" s="48"/>
      <c r="AG358" s="51"/>
      <c r="AH358" s="47"/>
      <c r="AI358" s="47"/>
      <c r="AJ358" s="47"/>
      <c r="AK358" s="46">
        <v>60028000</v>
      </c>
      <c r="AL358" s="42">
        <v>60028000</v>
      </c>
      <c r="AM358" s="47">
        <v>5000000</v>
      </c>
      <c r="AN358" s="47">
        <v>5000000</v>
      </c>
      <c r="AO358" s="51"/>
      <c r="AP358" s="47"/>
      <c r="AQ358" s="47"/>
      <c r="AR358" s="47"/>
      <c r="AS358" s="51"/>
      <c r="AT358" s="47"/>
      <c r="AU358" s="48"/>
      <c r="AV358" s="48"/>
      <c r="AW358" s="51"/>
      <c r="AX358" s="47"/>
      <c r="AY358" s="47"/>
      <c r="AZ358" s="47"/>
      <c r="BA358" s="51"/>
      <c r="BB358" s="47"/>
      <c r="BC358" s="47"/>
      <c r="BD358" s="47"/>
      <c r="BE358" s="51"/>
      <c r="BF358" s="47"/>
      <c r="BG358" s="48"/>
      <c r="BH358" s="48"/>
      <c r="BI358" s="51"/>
      <c r="BJ358" s="47"/>
      <c r="BK358" s="47"/>
      <c r="BL358" s="47"/>
      <c r="BM358" s="40">
        <f>+AC358+AG358+AK358+AO358+AS358+AW358+BA358+BE358+BI358</f>
        <v>60028000</v>
      </c>
      <c r="BN358" s="41">
        <f t="shared" si="3453"/>
        <v>60028000</v>
      </c>
      <c r="BO358" s="41">
        <f t="shared" si="3453"/>
        <v>5000000</v>
      </c>
      <c r="BP358" s="41">
        <f t="shared" si="3453"/>
        <v>5000000</v>
      </c>
      <c r="BQ358" s="87"/>
      <c r="BR358" s="87"/>
      <c r="BS358" s="87"/>
      <c r="BT358" s="87"/>
      <c r="BU358" s="87"/>
      <c r="BV358" s="87"/>
      <c r="BW358" s="87"/>
      <c r="BX358" s="87"/>
      <c r="BY358" s="87"/>
      <c r="BZ358" s="87">
        <v>60028000</v>
      </c>
      <c r="CA358" s="87">
        <v>60028000</v>
      </c>
      <c r="CB358" s="87">
        <v>5625000</v>
      </c>
      <c r="CC358" s="87">
        <v>5625000</v>
      </c>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2">
        <f t="shared" si="3454"/>
        <v>60028000</v>
      </c>
      <c r="DF358" s="102">
        <f t="shared" si="3454"/>
        <v>60028000</v>
      </c>
      <c r="DG358" s="102">
        <f t="shared" si="3454"/>
        <v>5625000</v>
      </c>
      <c r="DH358" s="102">
        <f t="shared" si="3454"/>
        <v>5625000</v>
      </c>
      <c r="DI358" s="102"/>
      <c r="DJ358" s="87"/>
      <c r="DK358" s="86"/>
      <c r="DL358" s="87"/>
      <c r="DM358" s="87"/>
      <c r="DN358" s="87"/>
      <c r="DO358" s="87">
        <v>20000000</v>
      </c>
      <c r="DP358" s="87">
        <v>12009000</v>
      </c>
      <c r="DQ358" s="87">
        <v>12009000</v>
      </c>
      <c r="DR358" s="87"/>
      <c r="DS358" s="88">
        <v>30014000</v>
      </c>
      <c r="DT358" s="87">
        <v>45000000</v>
      </c>
      <c r="DU358" s="87">
        <v>12333320</v>
      </c>
      <c r="DV358" s="87">
        <v>12333320</v>
      </c>
      <c r="DW358" s="87"/>
      <c r="DX358" s="87"/>
      <c r="DY358" s="87"/>
      <c r="DZ358" s="87"/>
      <c r="EA358" s="87"/>
      <c r="EB358" s="87"/>
      <c r="EC358" s="87"/>
      <c r="ED358" s="87"/>
      <c r="EE358" s="87"/>
      <c r="EF358" s="87"/>
      <c r="EG358" s="87"/>
      <c r="EH358" s="87"/>
      <c r="EI358" s="87"/>
      <c r="EJ358" s="87"/>
      <c r="EK358" s="87"/>
      <c r="EL358" s="87"/>
      <c r="EM358" s="87"/>
      <c r="EN358" s="87"/>
      <c r="EO358" s="87"/>
      <c r="EP358" s="87"/>
      <c r="EQ358" s="87"/>
      <c r="ER358" s="87"/>
      <c r="ES358" s="87"/>
      <c r="ET358" s="87"/>
      <c r="EU358" s="87"/>
      <c r="EV358" s="87"/>
      <c r="EW358" s="82">
        <f t="shared" si="3455"/>
        <v>30014000</v>
      </c>
      <c r="EX358" s="90">
        <f t="shared" si="3455"/>
        <v>65000000</v>
      </c>
      <c r="EY358" s="90">
        <f t="shared" si="3456"/>
        <v>24342320</v>
      </c>
      <c r="EZ358" s="90">
        <f t="shared" si="3456"/>
        <v>24342320</v>
      </c>
      <c r="FA358" s="173"/>
      <c r="FB358" s="87"/>
      <c r="FC358" s="88"/>
      <c r="FD358" s="88"/>
      <c r="FE358" s="88"/>
      <c r="FF358" s="133"/>
      <c r="FG358" s="87"/>
      <c r="FH358" s="87">
        <v>20000000</v>
      </c>
      <c r="FI358" s="87">
        <v>4466700</v>
      </c>
      <c r="FJ358" s="87">
        <v>4466700</v>
      </c>
      <c r="FK358" s="87"/>
      <c r="FL358" s="87">
        <v>22600000</v>
      </c>
      <c r="FM358" s="738">
        <v>74800000</v>
      </c>
      <c r="FN358" s="87">
        <v>32670000</v>
      </c>
      <c r="FO358" s="87">
        <v>32670000</v>
      </c>
      <c r="FP358" s="87"/>
      <c r="FQ358" s="87"/>
      <c r="FR358" s="87">
        <v>169985263</v>
      </c>
      <c r="FS358" s="87">
        <v>169985263</v>
      </c>
      <c r="FT358" s="87">
        <v>169985263</v>
      </c>
      <c r="FU358" s="87"/>
      <c r="FV358" s="87"/>
      <c r="FW358" s="87"/>
      <c r="FX358" s="87"/>
      <c r="FY358" s="87"/>
      <c r="FZ358" s="87"/>
      <c r="GA358" s="87"/>
      <c r="GB358" s="87"/>
      <c r="GC358" s="87"/>
      <c r="GD358" s="87"/>
      <c r="GE358" s="87"/>
      <c r="GF358" s="87"/>
      <c r="GG358" s="87"/>
      <c r="GH358" s="87"/>
      <c r="GI358" s="87"/>
      <c r="GJ358" s="87"/>
      <c r="GK358" s="87"/>
      <c r="GL358" s="87"/>
      <c r="GM358" s="87"/>
      <c r="GN358" s="87"/>
      <c r="GO358" s="87"/>
      <c r="GP358" s="87"/>
      <c r="GQ358" s="87"/>
      <c r="GR358" s="87"/>
      <c r="GS358" s="87"/>
      <c r="GT358" s="87"/>
      <c r="GU358" s="82">
        <f>FB358+FG358+FL358+FQ358+FV358+GA358+GF358+GK358+GP358</f>
        <v>22600000</v>
      </c>
      <c r="GV358" s="82">
        <f t="shared" si="3457"/>
        <v>264785263</v>
      </c>
      <c r="GW358" s="82">
        <f t="shared" si="3457"/>
        <v>207121963</v>
      </c>
      <c r="GX358" s="82">
        <f t="shared" si="3457"/>
        <v>207121963</v>
      </c>
      <c r="GY358" s="792">
        <f t="shared" si="3457"/>
        <v>0</v>
      </c>
      <c r="GZ358" s="792">
        <f t="shared" si="3458"/>
        <v>0</v>
      </c>
      <c r="HA358" s="792">
        <f t="shared" si="3459"/>
        <v>0</v>
      </c>
      <c r="HB358" s="792">
        <f t="shared" si="3460"/>
        <v>0</v>
      </c>
      <c r="HC358" s="792">
        <f t="shared" si="3461"/>
        <v>0</v>
      </c>
      <c r="HD358" s="792">
        <f t="shared" si="3462"/>
        <v>0</v>
      </c>
      <c r="HE358" s="792">
        <f t="shared" si="3463"/>
        <v>0</v>
      </c>
      <c r="HF358" s="792">
        <f t="shared" si="3464"/>
        <v>40000000</v>
      </c>
      <c r="HG358" s="792">
        <f t="shared" si="3465"/>
        <v>16475700</v>
      </c>
      <c r="HH358" s="792">
        <f t="shared" si="3466"/>
        <v>16475700</v>
      </c>
      <c r="HI358" s="792">
        <f t="shared" si="3467"/>
        <v>0</v>
      </c>
      <c r="HJ358" s="792">
        <f t="shared" si="3468"/>
        <v>172670000</v>
      </c>
      <c r="HK358" s="792">
        <f t="shared" si="3469"/>
        <v>239856000</v>
      </c>
      <c r="HL358" s="792">
        <f t="shared" si="3470"/>
        <v>55628320</v>
      </c>
      <c r="HM358" s="792">
        <f t="shared" si="3471"/>
        <v>55628320</v>
      </c>
      <c r="HN358" s="792">
        <f t="shared" si="3472"/>
        <v>0</v>
      </c>
      <c r="HO358" s="792">
        <f t="shared" si="3473"/>
        <v>0</v>
      </c>
      <c r="HP358" s="792">
        <f t="shared" si="3474"/>
        <v>169985263</v>
      </c>
      <c r="HQ358" s="792">
        <f t="shared" si="3475"/>
        <v>169985263</v>
      </c>
      <c r="HR358" s="792">
        <f t="shared" si="3476"/>
        <v>169985263</v>
      </c>
      <c r="HS358" s="792">
        <f t="shared" si="3477"/>
        <v>0</v>
      </c>
      <c r="HT358" s="792">
        <f t="shared" si="3478"/>
        <v>0</v>
      </c>
      <c r="HU358" s="792">
        <f t="shared" si="3479"/>
        <v>0</v>
      </c>
      <c r="HV358" s="792">
        <f t="shared" si="3480"/>
        <v>0</v>
      </c>
      <c r="HW358" s="792">
        <f t="shared" si="3481"/>
        <v>0</v>
      </c>
      <c r="HX358" s="792">
        <f t="shared" si="3482"/>
        <v>0</v>
      </c>
      <c r="HY358" s="792">
        <f t="shared" si="3483"/>
        <v>0</v>
      </c>
      <c r="HZ358" s="792">
        <f t="shared" si="3484"/>
        <v>0</v>
      </c>
      <c r="IA358" s="792">
        <f t="shared" si="3485"/>
        <v>0</v>
      </c>
      <c r="IB358" s="792">
        <f t="shared" si="3486"/>
        <v>0</v>
      </c>
      <c r="IC358" s="792">
        <f t="shared" si="3487"/>
        <v>0</v>
      </c>
      <c r="ID358" s="792">
        <f t="shared" si="3488"/>
        <v>0</v>
      </c>
      <c r="IE358" s="792">
        <f t="shared" si="3489"/>
        <v>0</v>
      </c>
      <c r="IF358" s="792">
        <f t="shared" si="3490"/>
        <v>0</v>
      </c>
      <c r="IG358" s="792">
        <f t="shared" si="3491"/>
        <v>0</v>
      </c>
      <c r="IH358" s="792">
        <f t="shared" si="3492"/>
        <v>0</v>
      </c>
      <c r="II358" s="792">
        <f t="shared" si="3493"/>
        <v>0</v>
      </c>
      <c r="IJ358" s="792">
        <f t="shared" si="3494"/>
        <v>0</v>
      </c>
      <c r="IK358" s="792">
        <f t="shared" si="3495"/>
        <v>0</v>
      </c>
      <c r="IL358" s="792">
        <f t="shared" si="3496"/>
        <v>0</v>
      </c>
      <c r="IM358" s="792">
        <f t="shared" si="3497"/>
        <v>0</v>
      </c>
      <c r="IN358" s="792">
        <f t="shared" si="3498"/>
        <v>0</v>
      </c>
      <c r="IO358" s="792"/>
      <c r="IP358" s="792"/>
      <c r="IQ358" s="792"/>
      <c r="IR358" s="792"/>
      <c r="IS358" s="792">
        <f t="shared" si="3499"/>
        <v>172670000</v>
      </c>
      <c r="IT358" s="792">
        <f t="shared" si="3500"/>
        <v>449841263</v>
      </c>
      <c r="IU358" s="792">
        <f t="shared" si="3501"/>
        <v>242089283</v>
      </c>
      <c r="IV358" s="792">
        <f t="shared" si="3502"/>
        <v>242089283</v>
      </c>
      <c r="IW358" s="793">
        <f t="shared" si="3503"/>
        <v>0</v>
      </c>
    </row>
    <row r="359" spans="1:257" s="822" customFormat="1" ht="118.5" customHeight="1" x14ac:dyDescent="0.2">
      <c r="A359" s="815"/>
      <c r="B359" s="815"/>
      <c r="C359" s="816"/>
      <c r="D359" s="817"/>
      <c r="E359" s="815"/>
      <c r="F359" s="346"/>
      <c r="G359" s="800">
        <v>240</v>
      </c>
      <c r="H359" s="848" t="s">
        <v>810</v>
      </c>
      <c r="I359" s="668" t="s">
        <v>811</v>
      </c>
      <c r="J359" s="800" t="s">
        <v>803</v>
      </c>
      <c r="K359" s="743">
        <v>12</v>
      </c>
      <c r="L359" s="743" t="s">
        <v>58</v>
      </c>
      <c r="M359" s="743">
        <v>1</v>
      </c>
      <c r="N359" s="743">
        <v>1</v>
      </c>
      <c r="O359" s="267">
        <v>1</v>
      </c>
      <c r="P359" s="432">
        <v>1</v>
      </c>
      <c r="Q359" s="299">
        <v>1</v>
      </c>
      <c r="R359" s="381"/>
      <c r="S359" s="426">
        <v>1</v>
      </c>
      <c r="T359" s="299">
        <v>1</v>
      </c>
      <c r="U359" s="299"/>
      <c r="V359" s="426">
        <v>1</v>
      </c>
      <c r="W359" s="743">
        <v>1</v>
      </c>
      <c r="X359" s="816"/>
      <c r="Y359" s="917">
        <v>1</v>
      </c>
      <c r="Z359" s="602">
        <f>BM359/$BM$354</f>
        <v>0.30168</v>
      </c>
      <c r="AA359" s="272">
        <v>11</v>
      </c>
      <c r="AB359" s="374" t="s">
        <v>229</v>
      </c>
      <c r="AC359" s="51"/>
      <c r="AD359" s="47"/>
      <c r="AE359" s="48"/>
      <c r="AF359" s="48"/>
      <c r="AG359" s="51"/>
      <c r="AH359" s="47"/>
      <c r="AI359" s="47"/>
      <c r="AJ359" s="47"/>
      <c r="AK359" s="46">
        <f>80800000+39872000</f>
        <v>120672000</v>
      </c>
      <c r="AL359" s="47">
        <v>120672000</v>
      </c>
      <c r="AM359" s="47">
        <v>107990980</v>
      </c>
      <c r="AN359" s="47">
        <v>106366980</v>
      </c>
      <c r="AO359" s="51"/>
      <c r="AP359" s="47"/>
      <c r="AQ359" s="47"/>
      <c r="AR359" s="47"/>
      <c r="AS359" s="51"/>
      <c r="AT359" s="47"/>
      <c r="AU359" s="48"/>
      <c r="AV359" s="48"/>
      <c r="AW359" s="51"/>
      <c r="AX359" s="47"/>
      <c r="AY359" s="47"/>
      <c r="AZ359" s="47"/>
      <c r="BA359" s="51"/>
      <c r="BB359" s="47"/>
      <c r="BC359" s="47"/>
      <c r="BD359" s="47"/>
      <c r="BE359" s="51"/>
      <c r="BF359" s="47"/>
      <c r="BG359" s="48"/>
      <c r="BH359" s="48"/>
      <c r="BI359" s="51"/>
      <c r="BJ359" s="47"/>
      <c r="BK359" s="47"/>
      <c r="BL359" s="47"/>
      <c r="BM359" s="40">
        <f>+AC359+AG359+AK359+AO359+AS359+AW359+BA359+BE359+BI359</f>
        <v>120672000</v>
      </c>
      <c r="BN359" s="41">
        <f t="shared" si="3453"/>
        <v>120672000</v>
      </c>
      <c r="BO359" s="41">
        <f t="shared" si="3453"/>
        <v>107990980</v>
      </c>
      <c r="BP359" s="41">
        <f t="shared" si="3453"/>
        <v>106366980</v>
      </c>
      <c r="BQ359" s="87"/>
      <c r="BR359" s="87"/>
      <c r="BS359" s="87"/>
      <c r="BT359" s="87"/>
      <c r="BU359" s="87"/>
      <c r="BV359" s="87">
        <v>107500000</v>
      </c>
      <c r="BW359" s="87">
        <v>47624766</v>
      </c>
      <c r="BX359" s="87">
        <v>47624766</v>
      </c>
      <c r="BY359" s="87"/>
      <c r="BZ359" s="87">
        <v>120672000</v>
      </c>
      <c r="CA359" s="87">
        <v>120672000</v>
      </c>
      <c r="CB359" s="87">
        <v>108257346</v>
      </c>
      <c r="CC359" s="87">
        <v>108257346</v>
      </c>
      <c r="CD359" s="87"/>
      <c r="CE359" s="87"/>
      <c r="CF359" s="87"/>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2">
        <f t="shared" si="3454"/>
        <v>120672000</v>
      </c>
      <c r="DF359" s="102">
        <f t="shared" si="3454"/>
        <v>228172000</v>
      </c>
      <c r="DG359" s="102">
        <f t="shared" si="3454"/>
        <v>155882112</v>
      </c>
      <c r="DH359" s="102">
        <f t="shared" si="3454"/>
        <v>155882112</v>
      </c>
      <c r="DI359" s="102"/>
      <c r="DJ359" s="87"/>
      <c r="DK359" s="86"/>
      <c r="DL359" s="87"/>
      <c r="DM359" s="87"/>
      <c r="DN359" s="87"/>
      <c r="DO359" s="87">
        <v>70000000</v>
      </c>
      <c r="DP359" s="87">
        <v>63897796</v>
      </c>
      <c r="DQ359" s="87">
        <v>63897796</v>
      </c>
      <c r="DR359" s="87"/>
      <c r="DS359" s="88">
        <v>60336000</v>
      </c>
      <c r="DT359" s="87">
        <v>350000000</v>
      </c>
      <c r="DU359" s="87">
        <v>167288115</v>
      </c>
      <c r="DV359" s="87">
        <v>166676115</v>
      </c>
      <c r="DW359" s="87"/>
      <c r="DX359" s="87"/>
      <c r="DY359" s="87"/>
      <c r="DZ359" s="87"/>
      <c r="EA359" s="87"/>
      <c r="EB359" s="87"/>
      <c r="EC359" s="87"/>
      <c r="ED359" s="87"/>
      <c r="EE359" s="87"/>
      <c r="EF359" s="87"/>
      <c r="EG359" s="87"/>
      <c r="EH359" s="87"/>
      <c r="EI359" s="87"/>
      <c r="EJ359" s="87"/>
      <c r="EK359" s="87"/>
      <c r="EL359" s="87"/>
      <c r="EM359" s="87"/>
      <c r="EN359" s="87"/>
      <c r="EO359" s="87"/>
      <c r="EP359" s="87"/>
      <c r="EQ359" s="87"/>
      <c r="ER359" s="87"/>
      <c r="ES359" s="87"/>
      <c r="ET359" s="87"/>
      <c r="EU359" s="87"/>
      <c r="EV359" s="87"/>
      <c r="EW359" s="82">
        <f t="shared" si="3455"/>
        <v>60336000</v>
      </c>
      <c r="EX359" s="90">
        <f t="shared" si="3455"/>
        <v>420000000</v>
      </c>
      <c r="EY359" s="90">
        <f t="shared" si="3456"/>
        <v>231185911</v>
      </c>
      <c r="EZ359" s="90">
        <f t="shared" si="3456"/>
        <v>230573911</v>
      </c>
      <c r="FA359" s="173"/>
      <c r="FB359" s="87"/>
      <c r="FC359" s="818"/>
      <c r="FD359" s="818"/>
      <c r="FE359" s="818"/>
      <c r="FF359" s="819"/>
      <c r="FG359" s="87"/>
      <c r="FH359" s="788">
        <v>174008410</v>
      </c>
      <c r="FI359" s="788">
        <v>47129460</v>
      </c>
      <c r="FJ359" s="788">
        <v>47129460</v>
      </c>
      <c r="FK359" s="788"/>
      <c r="FL359" s="87">
        <v>45300000</v>
      </c>
      <c r="FM359" s="788">
        <v>278145716</v>
      </c>
      <c r="FN359" s="788">
        <v>271392233</v>
      </c>
      <c r="FO359" s="788">
        <v>271392233</v>
      </c>
      <c r="FP359" s="788"/>
      <c r="FQ359" s="87"/>
      <c r="FR359" s="788"/>
      <c r="FS359" s="788"/>
      <c r="FT359" s="788"/>
      <c r="FU359" s="788"/>
      <c r="FV359" s="87"/>
      <c r="FW359" s="788"/>
      <c r="FX359" s="788"/>
      <c r="FY359" s="788"/>
      <c r="FZ359" s="788"/>
      <c r="GA359" s="87"/>
      <c r="GB359" s="788"/>
      <c r="GC359" s="788"/>
      <c r="GD359" s="788"/>
      <c r="GE359" s="788"/>
      <c r="GF359" s="87"/>
      <c r="GG359" s="788"/>
      <c r="GH359" s="788"/>
      <c r="GI359" s="788"/>
      <c r="GJ359" s="788"/>
      <c r="GK359" s="87"/>
      <c r="GL359" s="788"/>
      <c r="GM359" s="788"/>
      <c r="GN359" s="788"/>
      <c r="GO359" s="788"/>
      <c r="GP359" s="87"/>
      <c r="GQ359" s="788"/>
      <c r="GR359" s="788"/>
      <c r="GS359" s="788"/>
      <c r="GT359" s="788"/>
      <c r="GU359" s="82">
        <f>FB359+FG359+FL359+FQ359+FV359+GA359+GF359+GK359+GP359</f>
        <v>45300000</v>
      </c>
      <c r="GV359" s="820">
        <f t="shared" si="3457"/>
        <v>452154126</v>
      </c>
      <c r="GW359" s="820">
        <f t="shared" si="3457"/>
        <v>318521693</v>
      </c>
      <c r="GX359" s="820">
        <f t="shared" si="3457"/>
        <v>318521693</v>
      </c>
      <c r="GY359" s="821">
        <f t="shared" si="3457"/>
        <v>0</v>
      </c>
      <c r="GZ359" s="792">
        <f t="shared" si="3458"/>
        <v>0</v>
      </c>
      <c r="HA359" s="792">
        <f t="shared" si="3459"/>
        <v>0</v>
      </c>
      <c r="HB359" s="792">
        <f t="shared" si="3460"/>
        <v>0</v>
      </c>
      <c r="HC359" s="792">
        <f t="shared" si="3461"/>
        <v>0</v>
      </c>
      <c r="HD359" s="792">
        <f t="shared" si="3462"/>
        <v>0</v>
      </c>
      <c r="HE359" s="792">
        <f t="shared" si="3463"/>
        <v>0</v>
      </c>
      <c r="HF359" s="792">
        <f t="shared" si="3464"/>
        <v>351508410</v>
      </c>
      <c r="HG359" s="792">
        <f t="shared" si="3465"/>
        <v>158652022</v>
      </c>
      <c r="HH359" s="792">
        <f t="shared" si="3466"/>
        <v>158652022</v>
      </c>
      <c r="HI359" s="792">
        <f t="shared" si="3467"/>
        <v>0</v>
      </c>
      <c r="HJ359" s="792">
        <f t="shared" si="3468"/>
        <v>346980000</v>
      </c>
      <c r="HK359" s="792">
        <f t="shared" si="3469"/>
        <v>869489716</v>
      </c>
      <c r="HL359" s="792">
        <f t="shared" si="3470"/>
        <v>654928674</v>
      </c>
      <c r="HM359" s="792">
        <f t="shared" si="3471"/>
        <v>652692674</v>
      </c>
      <c r="HN359" s="792">
        <f t="shared" si="3472"/>
        <v>0</v>
      </c>
      <c r="HO359" s="792">
        <f t="shared" si="3473"/>
        <v>0</v>
      </c>
      <c r="HP359" s="792">
        <f t="shared" si="3474"/>
        <v>0</v>
      </c>
      <c r="HQ359" s="792">
        <f t="shared" si="3475"/>
        <v>0</v>
      </c>
      <c r="HR359" s="792">
        <f t="shared" si="3476"/>
        <v>0</v>
      </c>
      <c r="HS359" s="792">
        <f t="shared" si="3477"/>
        <v>0</v>
      </c>
      <c r="HT359" s="792">
        <f t="shared" si="3478"/>
        <v>0</v>
      </c>
      <c r="HU359" s="792">
        <f t="shared" si="3479"/>
        <v>0</v>
      </c>
      <c r="HV359" s="792">
        <f t="shared" si="3480"/>
        <v>0</v>
      </c>
      <c r="HW359" s="792">
        <f t="shared" si="3481"/>
        <v>0</v>
      </c>
      <c r="HX359" s="792">
        <f t="shared" si="3482"/>
        <v>0</v>
      </c>
      <c r="HY359" s="792">
        <f t="shared" si="3483"/>
        <v>0</v>
      </c>
      <c r="HZ359" s="792">
        <f t="shared" si="3484"/>
        <v>0</v>
      </c>
      <c r="IA359" s="792">
        <f t="shared" si="3485"/>
        <v>0</v>
      </c>
      <c r="IB359" s="792">
        <f t="shared" si="3486"/>
        <v>0</v>
      </c>
      <c r="IC359" s="792">
        <f t="shared" si="3487"/>
        <v>0</v>
      </c>
      <c r="ID359" s="792">
        <f t="shared" si="3488"/>
        <v>0</v>
      </c>
      <c r="IE359" s="792">
        <f t="shared" si="3489"/>
        <v>0</v>
      </c>
      <c r="IF359" s="792">
        <f t="shared" si="3490"/>
        <v>0</v>
      </c>
      <c r="IG359" s="792">
        <f t="shared" si="3491"/>
        <v>0</v>
      </c>
      <c r="IH359" s="792">
        <f t="shared" si="3492"/>
        <v>0</v>
      </c>
      <c r="II359" s="792">
        <f t="shared" si="3493"/>
        <v>0</v>
      </c>
      <c r="IJ359" s="792">
        <f t="shared" si="3494"/>
        <v>0</v>
      </c>
      <c r="IK359" s="792">
        <f t="shared" si="3495"/>
        <v>0</v>
      </c>
      <c r="IL359" s="792">
        <f t="shared" si="3496"/>
        <v>0</v>
      </c>
      <c r="IM359" s="792">
        <f t="shared" si="3497"/>
        <v>0</v>
      </c>
      <c r="IN359" s="792">
        <f t="shared" si="3498"/>
        <v>0</v>
      </c>
      <c r="IO359" s="792"/>
      <c r="IP359" s="792"/>
      <c r="IQ359" s="792"/>
      <c r="IR359" s="792"/>
      <c r="IS359" s="792">
        <f t="shared" si="3499"/>
        <v>346980000</v>
      </c>
      <c r="IT359" s="792">
        <f t="shared" si="3500"/>
        <v>1220998126</v>
      </c>
      <c r="IU359" s="792">
        <f t="shared" si="3501"/>
        <v>813580696</v>
      </c>
      <c r="IV359" s="792">
        <f t="shared" si="3502"/>
        <v>811344696</v>
      </c>
      <c r="IW359" s="793">
        <f t="shared" si="3503"/>
        <v>0</v>
      </c>
    </row>
    <row r="360" spans="1:257" ht="24.75" customHeight="1" x14ac:dyDescent="0.2">
      <c r="A360" s="346"/>
      <c r="B360" s="346"/>
      <c r="C360" s="252">
        <v>82</v>
      </c>
      <c r="D360" s="669" t="s">
        <v>812</v>
      </c>
      <c r="E360" s="360"/>
      <c r="F360" s="360"/>
      <c r="G360" s="257"/>
      <c r="H360" s="257"/>
      <c r="I360" s="257"/>
      <c r="J360" s="257"/>
      <c r="K360" s="257"/>
      <c r="L360" s="257"/>
      <c r="M360" s="257"/>
      <c r="N360" s="257"/>
      <c r="O360" s="257"/>
      <c r="P360" s="257"/>
      <c r="Q360" s="257"/>
      <c r="R360" s="257"/>
      <c r="S360" s="257"/>
      <c r="T360" s="257"/>
      <c r="U360" s="257"/>
      <c r="V360" s="257"/>
      <c r="W360" s="257"/>
      <c r="X360" s="257"/>
      <c r="Y360" s="258"/>
      <c r="Z360" s="257"/>
      <c r="AA360" s="257"/>
      <c r="AB360" s="257"/>
      <c r="AC360" s="38">
        <f t="shared" ref="AC360:BL360" si="3504">SUM(AC361:AC362)</f>
        <v>0</v>
      </c>
      <c r="AD360" s="38">
        <f t="shared" si="3504"/>
        <v>0</v>
      </c>
      <c r="AE360" s="38">
        <f t="shared" si="3504"/>
        <v>0</v>
      </c>
      <c r="AF360" s="38">
        <f t="shared" si="3504"/>
        <v>0</v>
      </c>
      <c r="AG360" s="38">
        <f t="shared" si="3504"/>
        <v>0</v>
      </c>
      <c r="AH360" s="38">
        <f t="shared" si="3504"/>
        <v>0</v>
      </c>
      <c r="AI360" s="38">
        <f t="shared" si="3504"/>
        <v>0</v>
      </c>
      <c r="AJ360" s="38">
        <f t="shared" si="3504"/>
        <v>0</v>
      </c>
      <c r="AK360" s="38">
        <f t="shared" si="3504"/>
        <v>80000000</v>
      </c>
      <c r="AL360" s="38">
        <f t="shared" si="3504"/>
        <v>80000000</v>
      </c>
      <c r="AM360" s="38">
        <f t="shared" si="3504"/>
        <v>43468250</v>
      </c>
      <c r="AN360" s="38">
        <f t="shared" si="3504"/>
        <v>38758750</v>
      </c>
      <c r="AO360" s="38">
        <f t="shared" si="3504"/>
        <v>0</v>
      </c>
      <c r="AP360" s="38">
        <f t="shared" si="3504"/>
        <v>0</v>
      </c>
      <c r="AQ360" s="38">
        <f t="shared" si="3504"/>
        <v>0</v>
      </c>
      <c r="AR360" s="38">
        <f t="shared" si="3504"/>
        <v>0</v>
      </c>
      <c r="AS360" s="38">
        <f t="shared" si="3504"/>
        <v>0</v>
      </c>
      <c r="AT360" s="38">
        <f t="shared" si="3504"/>
        <v>0</v>
      </c>
      <c r="AU360" s="38">
        <f t="shared" si="3504"/>
        <v>0</v>
      </c>
      <c r="AV360" s="38">
        <f t="shared" si="3504"/>
        <v>0</v>
      </c>
      <c r="AW360" s="38">
        <f t="shared" si="3504"/>
        <v>0</v>
      </c>
      <c r="AX360" s="38">
        <f t="shared" si="3504"/>
        <v>0</v>
      </c>
      <c r="AY360" s="38">
        <f t="shared" si="3504"/>
        <v>0</v>
      </c>
      <c r="AZ360" s="38">
        <f t="shared" si="3504"/>
        <v>0</v>
      </c>
      <c r="BA360" s="38">
        <f t="shared" si="3504"/>
        <v>0</v>
      </c>
      <c r="BB360" s="38">
        <f t="shared" si="3504"/>
        <v>0</v>
      </c>
      <c r="BC360" s="38">
        <f t="shared" si="3504"/>
        <v>0</v>
      </c>
      <c r="BD360" s="38">
        <f t="shared" si="3504"/>
        <v>0</v>
      </c>
      <c r="BE360" s="38">
        <f t="shared" si="3504"/>
        <v>0</v>
      </c>
      <c r="BF360" s="38">
        <f t="shared" si="3504"/>
        <v>0</v>
      </c>
      <c r="BG360" s="38">
        <f t="shared" si="3504"/>
        <v>0</v>
      </c>
      <c r="BH360" s="38">
        <f t="shared" si="3504"/>
        <v>0</v>
      </c>
      <c r="BI360" s="38">
        <f t="shared" si="3504"/>
        <v>0</v>
      </c>
      <c r="BJ360" s="38">
        <f t="shared" si="3504"/>
        <v>0</v>
      </c>
      <c r="BK360" s="38">
        <f t="shared" si="3504"/>
        <v>0</v>
      </c>
      <c r="BL360" s="38">
        <f t="shared" si="3504"/>
        <v>0</v>
      </c>
      <c r="BM360" s="38">
        <f t="shared" ref="BM360:DX360" si="3505">SUM(BM361:BM362)</f>
        <v>80000000</v>
      </c>
      <c r="BN360" s="38">
        <f t="shared" si="3505"/>
        <v>80000000</v>
      </c>
      <c r="BO360" s="38">
        <f t="shared" si="3505"/>
        <v>43468250</v>
      </c>
      <c r="BP360" s="38">
        <f t="shared" si="3505"/>
        <v>38758750</v>
      </c>
      <c r="BQ360" s="38">
        <f t="shared" si="3505"/>
        <v>0</v>
      </c>
      <c r="BR360" s="38">
        <f t="shared" si="3505"/>
        <v>0</v>
      </c>
      <c r="BS360" s="38">
        <f t="shared" si="3505"/>
        <v>0</v>
      </c>
      <c r="BT360" s="38">
        <f t="shared" si="3505"/>
        <v>0</v>
      </c>
      <c r="BU360" s="38">
        <f t="shared" si="3505"/>
        <v>0</v>
      </c>
      <c r="BV360" s="38">
        <f t="shared" si="3505"/>
        <v>0</v>
      </c>
      <c r="BW360" s="38">
        <f t="shared" si="3505"/>
        <v>0</v>
      </c>
      <c r="BX360" s="38">
        <f t="shared" si="3505"/>
        <v>0</v>
      </c>
      <c r="BY360" s="38">
        <f t="shared" si="3505"/>
        <v>0</v>
      </c>
      <c r="BZ360" s="38">
        <f t="shared" si="3505"/>
        <v>90000000</v>
      </c>
      <c r="CA360" s="38">
        <f t="shared" si="3505"/>
        <v>90000000</v>
      </c>
      <c r="CB360" s="38">
        <f t="shared" si="3505"/>
        <v>62520300</v>
      </c>
      <c r="CC360" s="38">
        <f t="shared" si="3505"/>
        <v>62520300</v>
      </c>
      <c r="CD360" s="38">
        <f t="shared" si="3505"/>
        <v>0</v>
      </c>
      <c r="CE360" s="38">
        <f t="shared" si="3505"/>
        <v>0</v>
      </c>
      <c r="CF360" s="38">
        <f t="shared" si="3505"/>
        <v>0</v>
      </c>
      <c r="CG360" s="38">
        <f t="shared" si="3505"/>
        <v>0</v>
      </c>
      <c r="CH360" s="38">
        <f t="shared" si="3505"/>
        <v>0</v>
      </c>
      <c r="CI360" s="38">
        <f t="shared" si="3505"/>
        <v>0</v>
      </c>
      <c r="CJ360" s="38">
        <f t="shared" si="3505"/>
        <v>0</v>
      </c>
      <c r="CK360" s="38">
        <f t="shared" si="3505"/>
        <v>0</v>
      </c>
      <c r="CL360" s="38">
        <f t="shared" si="3505"/>
        <v>0</v>
      </c>
      <c r="CM360" s="38">
        <f t="shared" si="3505"/>
        <v>0</v>
      </c>
      <c r="CN360" s="38">
        <f t="shared" si="3505"/>
        <v>0</v>
      </c>
      <c r="CO360" s="38">
        <f t="shared" si="3505"/>
        <v>0</v>
      </c>
      <c r="CP360" s="38">
        <f t="shared" si="3505"/>
        <v>0</v>
      </c>
      <c r="CQ360" s="38">
        <f t="shared" si="3505"/>
        <v>0</v>
      </c>
      <c r="CR360" s="38">
        <f t="shared" si="3505"/>
        <v>0</v>
      </c>
      <c r="CS360" s="38">
        <f t="shared" si="3505"/>
        <v>0</v>
      </c>
      <c r="CT360" s="38">
        <f t="shared" si="3505"/>
        <v>0</v>
      </c>
      <c r="CU360" s="38">
        <f t="shared" si="3505"/>
        <v>0</v>
      </c>
      <c r="CV360" s="38">
        <f t="shared" si="3505"/>
        <v>0</v>
      </c>
      <c r="CW360" s="38">
        <f t="shared" si="3505"/>
        <v>0</v>
      </c>
      <c r="CX360" s="38">
        <f t="shared" si="3505"/>
        <v>0</v>
      </c>
      <c r="CY360" s="38">
        <f t="shared" si="3505"/>
        <v>0</v>
      </c>
      <c r="CZ360" s="38">
        <f t="shared" si="3505"/>
        <v>0</v>
      </c>
      <c r="DA360" s="38">
        <f t="shared" si="3505"/>
        <v>0</v>
      </c>
      <c r="DB360" s="38">
        <f t="shared" si="3505"/>
        <v>0</v>
      </c>
      <c r="DC360" s="38">
        <f t="shared" si="3505"/>
        <v>0</v>
      </c>
      <c r="DD360" s="38">
        <f t="shared" si="3505"/>
        <v>0</v>
      </c>
      <c r="DE360" s="38">
        <f t="shared" si="3505"/>
        <v>90000000</v>
      </c>
      <c r="DF360" s="38">
        <f t="shared" si="3505"/>
        <v>90000000</v>
      </c>
      <c r="DG360" s="38">
        <f t="shared" si="3505"/>
        <v>62520300</v>
      </c>
      <c r="DH360" s="38">
        <f t="shared" si="3505"/>
        <v>62520300</v>
      </c>
      <c r="DI360" s="38">
        <f t="shared" si="3505"/>
        <v>0</v>
      </c>
      <c r="DJ360" s="38">
        <f t="shared" si="3505"/>
        <v>0</v>
      </c>
      <c r="DK360" s="38">
        <f t="shared" si="3505"/>
        <v>0</v>
      </c>
      <c r="DL360" s="38">
        <f t="shared" si="3505"/>
        <v>0</v>
      </c>
      <c r="DM360" s="38">
        <f t="shared" si="3505"/>
        <v>0</v>
      </c>
      <c r="DN360" s="38">
        <f t="shared" si="3505"/>
        <v>0</v>
      </c>
      <c r="DO360" s="38">
        <f t="shared" si="3505"/>
        <v>27479700</v>
      </c>
      <c r="DP360" s="38">
        <f t="shared" si="3505"/>
        <v>27479700</v>
      </c>
      <c r="DQ360" s="38">
        <f t="shared" si="3505"/>
        <v>27479700</v>
      </c>
      <c r="DR360" s="38">
        <f t="shared" si="3505"/>
        <v>0</v>
      </c>
      <c r="DS360" s="38">
        <f t="shared" si="3505"/>
        <v>80000000</v>
      </c>
      <c r="DT360" s="38">
        <f t="shared" si="3505"/>
        <v>85000000</v>
      </c>
      <c r="DU360" s="38">
        <f t="shared" si="3505"/>
        <v>68253864</v>
      </c>
      <c r="DV360" s="38">
        <f t="shared" si="3505"/>
        <v>68253864</v>
      </c>
      <c r="DW360" s="38">
        <f t="shared" si="3505"/>
        <v>0</v>
      </c>
      <c r="DX360" s="38">
        <f t="shared" si="3505"/>
        <v>0</v>
      </c>
      <c r="DY360" s="38">
        <f t="shared" ref="DY360:EW360" si="3506">SUM(DY361:DY362)</f>
        <v>0</v>
      </c>
      <c r="DZ360" s="38">
        <f t="shared" si="3506"/>
        <v>0</v>
      </c>
      <c r="EA360" s="38">
        <f t="shared" si="3506"/>
        <v>0</v>
      </c>
      <c r="EB360" s="38">
        <f t="shared" si="3506"/>
        <v>0</v>
      </c>
      <c r="EC360" s="38">
        <f t="shared" si="3506"/>
        <v>0</v>
      </c>
      <c r="ED360" s="38">
        <f t="shared" si="3506"/>
        <v>0</v>
      </c>
      <c r="EE360" s="38">
        <f t="shared" si="3506"/>
        <v>0</v>
      </c>
      <c r="EF360" s="38">
        <f t="shared" si="3506"/>
        <v>0</v>
      </c>
      <c r="EG360" s="38">
        <f t="shared" si="3506"/>
        <v>0</v>
      </c>
      <c r="EH360" s="38">
        <f t="shared" si="3506"/>
        <v>0</v>
      </c>
      <c r="EI360" s="38">
        <f t="shared" si="3506"/>
        <v>0</v>
      </c>
      <c r="EJ360" s="38">
        <f t="shared" si="3506"/>
        <v>0</v>
      </c>
      <c r="EK360" s="38">
        <f t="shared" si="3506"/>
        <v>0</v>
      </c>
      <c r="EL360" s="38">
        <f t="shared" si="3506"/>
        <v>0</v>
      </c>
      <c r="EM360" s="38">
        <f t="shared" si="3506"/>
        <v>0</v>
      </c>
      <c r="EN360" s="38">
        <f t="shared" si="3506"/>
        <v>0</v>
      </c>
      <c r="EO360" s="38">
        <f t="shared" si="3506"/>
        <v>0</v>
      </c>
      <c r="EP360" s="38">
        <f t="shared" si="3506"/>
        <v>0</v>
      </c>
      <c r="EQ360" s="38">
        <f t="shared" si="3506"/>
        <v>0</v>
      </c>
      <c r="ER360" s="38">
        <f t="shared" si="3506"/>
        <v>0</v>
      </c>
      <c r="ES360" s="38">
        <f t="shared" si="3506"/>
        <v>0</v>
      </c>
      <c r="ET360" s="38">
        <f t="shared" si="3506"/>
        <v>0</v>
      </c>
      <c r="EU360" s="38">
        <f t="shared" si="3506"/>
        <v>0</v>
      </c>
      <c r="EV360" s="38">
        <f t="shared" si="3506"/>
        <v>0</v>
      </c>
      <c r="EW360" s="38">
        <f t="shared" si="3506"/>
        <v>80000000</v>
      </c>
      <c r="EX360" s="38">
        <f t="shared" ref="EX360:IW360" si="3507">SUM(EX361:EX362)</f>
        <v>112479700</v>
      </c>
      <c r="EY360" s="38">
        <f t="shared" si="3507"/>
        <v>95733564</v>
      </c>
      <c r="EZ360" s="38">
        <f t="shared" si="3507"/>
        <v>95733564</v>
      </c>
      <c r="FA360" s="38">
        <f t="shared" si="3507"/>
        <v>0</v>
      </c>
      <c r="FB360" s="38">
        <f t="shared" si="3507"/>
        <v>0</v>
      </c>
      <c r="FC360" s="38">
        <f t="shared" si="3507"/>
        <v>0</v>
      </c>
      <c r="FD360" s="38">
        <f t="shared" si="3507"/>
        <v>0</v>
      </c>
      <c r="FE360" s="38">
        <f t="shared" si="3507"/>
        <v>0</v>
      </c>
      <c r="FF360" s="38">
        <f t="shared" si="3507"/>
        <v>0</v>
      </c>
      <c r="FG360" s="38">
        <f t="shared" si="3507"/>
        <v>0</v>
      </c>
      <c r="FH360" s="38">
        <f t="shared" si="3507"/>
        <v>0</v>
      </c>
      <c r="FI360" s="38">
        <f t="shared" si="3507"/>
        <v>0</v>
      </c>
      <c r="FJ360" s="38">
        <f t="shared" si="3507"/>
        <v>0</v>
      </c>
      <c r="FK360" s="38">
        <f t="shared" si="3507"/>
        <v>0</v>
      </c>
      <c r="FL360" s="38">
        <f t="shared" si="3507"/>
        <v>80000000</v>
      </c>
      <c r="FM360" s="38">
        <f t="shared" si="3507"/>
        <v>84323515</v>
      </c>
      <c r="FN360" s="38">
        <f t="shared" si="3507"/>
        <v>74112796</v>
      </c>
      <c r="FO360" s="38">
        <f t="shared" si="3507"/>
        <v>74112796</v>
      </c>
      <c r="FP360" s="38">
        <f t="shared" si="3507"/>
        <v>0</v>
      </c>
      <c r="FQ360" s="38">
        <f t="shared" si="3507"/>
        <v>0</v>
      </c>
      <c r="FR360" s="38">
        <f t="shared" si="3507"/>
        <v>0</v>
      </c>
      <c r="FS360" s="38">
        <f t="shared" si="3507"/>
        <v>0</v>
      </c>
      <c r="FT360" s="38">
        <f t="shared" si="3507"/>
        <v>0</v>
      </c>
      <c r="FU360" s="38">
        <f t="shared" si="3507"/>
        <v>0</v>
      </c>
      <c r="FV360" s="38">
        <f t="shared" si="3507"/>
        <v>0</v>
      </c>
      <c r="FW360" s="38">
        <f t="shared" si="3507"/>
        <v>0</v>
      </c>
      <c r="FX360" s="38">
        <f t="shared" si="3507"/>
        <v>0</v>
      </c>
      <c r="FY360" s="38">
        <f t="shared" si="3507"/>
        <v>0</v>
      </c>
      <c r="FZ360" s="38">
        <f t="shared" si="3507"/>
        <v>0</v>
      </c>
      <c r="GA360" s="38">
        <f t="shared" si="3507"/>
        <v>0</v>
      </c>
      <c r="GB360" s="38">
        <f t="shared" si="3507"/>
        <v>0</v>
      </c>
      <c r="GC360" s="38">
        <f t="shared" si="3507"/>
        <v>0</v>
      </c>
      <c r="GD360" s="38">
        <f t="shared" si="3507"/>
        <v>0</v>
      </c>
      <c r="GE360" s="38">
        <f t="shared" si="3507"/>
        <v>0</v>
      </c>
      <c r="GF360" s="38">
        <f t="shared" si="3507"/>
        <v>0</v>
      </c>
      <c r="GG360" s="38">
        <f t="shared" si="3507"/>
        <v>0</v>
      </c>
      <c r="GH360" s="38">
        <f t="shared" si="3507"/>
        <v>0</v>
      </c>
      <c r="GI360" s="38">
        <f t="shared" si="3507"/>
        <v>0</v>
      </c>
      <c r="GJ360" s="38">
        <f t="shared" si="3507"/>
        <v>0</v>
      </c>
      <c r="GK360" s="38">
        <f t="shared" si="3507"/>
        <v>0</v>
      </c>
      <c r="GL360" s="38">
        <f t="shared" si="3507"/>
        <v>0</v>
      </c>
      <c r="GM360" s="38">
        <f t="shared" si="3507"/>
        <v>0</v>
      </c>
      <c r="GN360" s="38">
        <f t="shared" si="3507"/>
        <v>0</v>
      </c>
      <c r="GO360" s="38">
        <f t="shared" si="3507"/>
        <v>0</v>
      </c>
      <c r="GP360" s="38">
        <f t="shared" si="3507"/>
        <v>0</v>
      </c>
      <c r="GQ360" s="38">
        <f t="shared" si="3507"/>
        <v>0</v>
      </c>
      <c r="GR360" s="38">
        <f t="shared" si="3507"/>
        <v>0</v>
      </c>
      <c r="GS360" s="38">
        <f t="shared" si="3507"/>
        <v>0</v>
      </c>
      <c r="GT360" s="38">
        <f t="shared" si="3507"/>
        <v>0</v>
      </c>
      <c r="GU360" s="38">
        <f t="shared" si="3507"/>
        <v>80000000</v>
      </c>
      <c r="GV360" s="38">
        <f t="shared" si="3507"/>
        <v>84323515</v>
      </c>
      <c r="GW360" s="38">
        <f t="shared" si="3507"/>
        <v>74112796</v>
      </c>
      <c r="GX360" s="38">
        <f t="shared" si="3507"/>
        <v>74112796</v>
      </c>
      <c r="GY360" s="724">
        <f t="shared" si="3507"/>
        <v>0</v>
      </c>
      <c r="GZ360" s="38">
        <f t="shared" si="3507"/>
        <v>0</v>
      </c>
      <c r="HA360" s="38">
        <f t="shared" si="3507"/>
        <v>0</v>
      </c>
      <c r="HB360" s="38">
        <f t="shared" si="3507"/>
        <v>0</v>
      </c>
      <c r="HC360" s="38">
        <f t="shared" si="3507"/>
        <v>0</v>
      </c>
      <c r="HD360" s="38">
        <f t="shared" si="3507"/>
        <v>0</v>
      </c>
      <c r="HE360" s="38">
        <f t="shared" si="3507"/>
        <v>0</v>
      </c>
      <c r="HF360" s="38">
        <f t="shared" si="3507"/>
        <v>27479700</v>
      </c>
      <c r="HG360" s="38">
        <f t="shared" si="3507"/>
        <v>27479700</v>
      </c>
      <c r="HH360" s="38">
        <f t="shared" si="3507"/>
        <v>27479700</v>
      </c>
      <c r="HI360" s="38">
        <f t="shared" si="3507"/>
        <v>0</v>
      </c>
      <c r="HJ360" s="38">
        <f t="shared" si="3507"/>
        <v>330000000</v>
      </c>
      <c r="HK360" s="38">
        <f t="shared" si="3507"/>
        <v>339323515</v>
      </c>
      <c r="HL360" s="38">
        <f t="shared" si="3507"/>
        <v>248355210</v>
      </c>
      <c r="HM360" s="38">
        <f t="shared" si="3507"/>
        <v>243645710</v>
      </c>
      <c r="HN360" s="38">
        <f t="shared" si="3507"/>
        <v>0</v>
      </c>
      <c r="HO360" s="38">
        <f t="shared" si="3507"/>
        <v>0</v>
      </c>
      <c r="HP360" s="38">
        <f t="shared" si="3507"/>
        <v>0</v>
      </c>
      <c r="HQ360" s="38">
        <f t="shared" si="3507"/>
        <v>0</v>
      </c>
      <c r="HR360" s="38">
        <f t="shared" si="3507"/>
        <v>0</v>
      </c>
      <c r="HS360" s="38">
        <f t="shared" si="3507"/>
        <v>0</v>
      </c>
      <c r="HT360" s="38">
        <f t="shared" si="3507"/>
        <v>0</v>
      </c>
      <c r="HU360" s="38">
        <f t="shared" si="3507"/>
        <v>0</v>
      </c>
      <c r="HV360" s="38">
        <f t="shared" si="3507"/>
        <v>0</v>
      </c>
      <c r="HW360" s="38">
        <f t="shared" si="3507"/>
        <v>0</v>
      </c>
      <c r="HX360" s="38">
        <f t="shared" si="3507"/>
        <v>0</v>
      </c>
      <c r="HY360" s="38">
        <f t="shared" si="3507"/>
        <v>0</v>
      </c>
      <c r="HZ360" s="38">
        <f t="shared" si="3507"/>
        <v>0</v>
      </c>
      <c r="IA360" s="38">
        <f t="shared" si="3507"/>
        <v>0</v>
      </c>
      <c r="IB360" s="38">
        <f t="shared" si="3507"/>
        <v>0</v>
      </c>
      <c r="IC360" s="38">
        <f t="shared" si="3507"/>
        <v>0</v>
      </c>
      <c r="ID360" s="38">
        <f t="shared" si="3507"/>
        <v>0</v>
      </c>
      <c r="IE360" s="38">
        <f t="shared" si="3507"/>
        <v>0</v>
      </c>
      <c r="IF360" s="38">
        <f t="shared" si="3507"/>
        <v>0</v>
      </c>
      <c r="IG360" s="38">
        <f t="shared" si="3507"/>
        <v>0</v>
      </c>
      <c r="IH360" s="38">
        <f t="shared" si="3507"/>
        <v>0</v>
      </c>
      <c r="II360" s="38">
        <f t="shared" si="3507"/>
        <v>0</v>
      </c>
      <c r="IJ360" s="38">
        <f t="shared" si="3507"/>
        <v>0</v>
      </c>
      <c r="IK360" s="38">
        <f t="shared" si="3507"/>
        <v>0</v>
      </c>
      <c r="IL360" s="38">
        <f t="shared" si="3507"/>
        <v>0</v>
      </c>
      <c r="IM360" s="38">
        <f t="shared" si="3507"/>
        <v>0</v>
      </c>
      <c r="IN360" s="38">
        <f t="shared" si="3507"/>
        <v>0</v>
      </c>
      <c r="IO360" s="38">
        <f t="shared" si="3507"/>
        <v>0</v>
      </c>
      <c r="IP360" s="38">
        <f t="shared" si="3507"/>
        <v>0</v>
      </c>
      <c r="IQ360" s="38">
        <f t="shared" si="3507"/>
        <v>0</v>
      </c>
      <c r="IR360" s="38">
        <f t="shared" si="3507"/>
        <v>0</v>
      </c>
      <c r="IS360" s="38">
        <f t="shared" si="3507"/>
        <v>330000000</v>
      </c>
      <c r="IT360" s="38">
        <f t="shared" si="3507"/>
        <v>366803215</v>
      </c>
      <c r="IU360" s="38">
        <f t="shared" si="3507"/>
        <v>275834910</v>
      </c>
      <c r="IV360" s="38">
        <f t="shared" si="3507"/>
        <v>271125410</v>
      </c>
      <c r="IW360" s="38">
        <f t="shared" si="3507"/>
        <v>0</v>
      </c>
    </row>
    <row r="361" spans="1:257" ht="120.75" customHeight="1" x14ac:dyDescent="0.2">
      <c r="A361" s="346"/>
      <c r="B361" s="346"/>
      <c r="C361" s="266">
        <v>38</v>
      </c>
      <c r="D361" s="667" t="s">
        <v>800</v>
      </c>
      <c r="E361" s="264">
        <v>0</v>
      </c>
      <c r="F361" s="264">
        <v>2</v>
      </c>
      <c r="G361" s="800">
        <v>241</v>
      </c>
      <c r="H361" s="848" t="s">
        <v>813</v>
      </c>
      <c r="I361" s="282" t="s">
        <v>814</v>
      </c>
      <c r="J361" s="273" t="s">
        <v>803</v>
      </c>
      <c r="K361" s="267">
        <v>12</v>
      </c>
      <c r="L361" s="299" t="s">
        <v>58</v>
      </c>
      <c r="M361" s="299">
        <v>1</v>
      </c>
      <c r="N361" s="299">
        <v>1</v>
      </c>
      <c r="O361" s="324">
        <v>1</v>
      </c>
      <c r="P361" s="670">
        <v>1</v>
      </c>
      <c r="Q361" s="286">
        <v>1</v>
      </c>
      <c r="R361" s="275"/>
      <c r="S361" s="666">
        <v>1</v>
      </c>
      <c r="T361" s="286">
        <v>1</v>
      </c>
      <c r="U361" s="286"/>
      <c r="V361" s="666">
        <v>1</v>
      </c>
      <c r="W361" s="286">
        <v>1</v>
      </c>
      <c r="X361" s="286"/>
      <c r="Y361" s="917">
        <v>1</v>
      </c>
      <c r="Z361" s="604">
        <f>BM361/BM360</f>
        <v>0.5625</v>
      </c>
      <c r="AA361" s="272">
        <v>11</v>
      </c>
      <c r="AB361" s="271" t="s">
        <v>229</v>
      </c>
      <c r="AC361" s="46"/>
      <c r="AD361" s="47"/>
      <c r="AE361" s="48"/>
      <c r="AF361" s="48"/>
      <c r="AG361" s="46"/>
      <c r="AH361" s="47"/>
      <c r="AI361" s="47"/>
      <c r="AJ361" s="47"/>
      <c r="AK361" s="46">
        <v>45000000</v>
      </c>
      <c r="AL361" s="42">
        <v>45000000</v>
      </c>
      <c r="AM361" s="47">
        <v>14709500</v>
      </c>
      <c r="AN361" s="47">
        <v>10000000</v>
      </c>
      <c r="AO361" s="46"/>
      <c r="AP361" s="47"/>
      <c r="AQ361" s="47"/>
      <c r="AR361" s="47"/>
      <c r="AS361" s="46"/>
      <c r="AT361" s="47"/>
      <c r="AU361" s="48"/>
      <c r="AV361" s="48"/>
      <c r="AW361" s="46"/>
      <c r="AX361" s="47"/>
      <c r="AY361" s="47"/>
      <c r="AZ361" s="47"/>
      <c r="BA361" s="46"/>
      <c r="BB361" s="47"/>
      <c r="BC361" s="47"/>
      <c r="BD361" s="47"/>
      <c r="BE361" s="46"/>
      <c r="BF361" s="47"/>
      <c r="BG361" s="48"/>
      <c r="BH361" s="48"/>
      <c r="BI361" s="46"/>
      <c r="BJ361" s="47"/>
      <c r="BK361" s="47"/>
      <c r="BL361" s="47"/>
      <c r="BM361" s="40">
        <f>+AC361+AG361+AK361+AO361+AS361+AW361+BA361+BE361+BI361</f>
        <v>45000000</v>
      </c>
      <c r="BN361" s="41">
        <f t="shared" ref="BN361:BP362" si="3508">AD361+AH361+AL361+AP361+AT361+AX361+BB361+BF361+BJ361</f>
        <v>45000000</v>
      </c>
      <c r="BO361" s="41">
        <f t="shared" si="3508"/>
        <v>14709500</v>
      </c>
      <c r="BP361" s="41">
        <f t="shared" si="3508"/>
        <v>10000000</v>
      </c>
      <c r="BQ361" s="87"/>
      <c r="BR361" s="87"/>
      <c r="BS361" s="87"/>
      <c r="BT361" s="87"/>
      <c r="BU361" s="87"/>
      <c r="BV361" s="87"/>
      <c r="BW361" s="87"/>
      <c r="BX361" s="87"/>
      <c r="BY361" s="87"/>
      <c r="BZ361" s="88">
        <v>50625000</v>
      </c>
      <c r="CA361" s="87">
        <v>50625000</v>
      </c>
      <c r="CB361" s="87">
        <v>50625000</v>
      </c>
      <c r="CC361" s="87">
        <v>50625000</v>
      </c>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2">
        <f t="shared" ref="DE361:DH362" si="3509">BQ361+BU361+BZ361+CE361+CI361+CM361+CQ361+CV361+DA361</f>
        <v>50625000</v>
      </c>
      <c r="DF361" s="102">
        <f t="shared" si="3509"/>
        <v>50625000</v>
      </c>
      <c r="DG361" s="102">
        <f t="shared" si="3509"/>
        <v>50625000</v>
      </c>
      <c r="DH361" s="102">
        <f t="shared" si="3509"/>
        <v>50625000</v>
      </c>
      <c r="DI361" s="102"/>
      <c r="DJ361" s="87"/>
      <c r="DK361" s="86"/>
      <c r="DL361" s="87"/>
      <c r="DM361" s="87"/>
      <c r="DN361" s="87"/>
      <c r="DO361" s="86">
        <v>7479700</v>
      </c>
      <c r="DP361" s="87">
        <v>7479700</v>
      </c>
      <c r="DQ361" s="87">
        <v>7479700</v>
      </c>
      <c r="DR361" s="87"/>
      <c r="DS361" s="87">
        <v>45000000</v>
      </c>
      <c r="DT361" s="87">
        <v>30000000</v>
      </c>
      <c r="DU361" s="87">
        <v>29482525</v>
      </c>
      <c r="DV361" s="87">
        <v>29482525</v>
      </c>
      <c r="DW361" s="87"/>
      <c r="DX361" s="87"/>
      <c r="DY361" s="87"/>
      <c r="DZ361" s="87"/>
      <c r="EA361" s="87"/>
      <c r="EB361" s="87"/>
      <c r="EC361" s="87"/>
      <c r="ED361" s="87"/>
      <c r="EE361" s="87"/>
      <c r="EF361" s="87"/>
      <c r="EG361" s="87"/>
      <c r="EH361" s="87"/>
      <c r="EI361" s="87"/>
      <c r="EJ361" s="87"/>
      <c r="EK361" s="87"/>
      <c r="EL361" s="87"/>
      <c r="EM361" s="87"/>
      <c r="EN361" s="87"/>
      <c r="EO361" s="87"/>
      <c r="EP361" s="87"/>
      <c r="EQ361" s="87"/>
      <c r="ER361" s="87"/>
      <c r="ES361" s="87"/>
      <c r="ET361" s="87"/>
      <c r="EU361" s="87"/>
      <c r="EV361" s="87"/>
      <c r="EW361" s="82">
        <f t="shared" ref="EW361:EX362" si="3510">DJ361+DN361+DS361+DX361+EB361+EF361+EJ361+EN361+ES361</f>
        <v>45000000</v>
      </c>
      <c r="EX361" s="90">
        <f t="shared" si="3510"/>
        <v>37479700</v>
      </c>
      <c r="EY361" s="90">
        <f t="shared" ref="EY361:EZ362" si="3511">DL361+DP361+DU361+DZ361+ED361+EH361+EL361+EP361+EU361</f>
        <v>36962225</v>
      </c>
      <c r="EZ361" s="90">
        <f t="shared" si="3511"/>
        <v>36962225</v>
      </c>
      <c r="FA361" s="173"/>
      <c r="FB361" s="87"/>
      <c r="FC361" s="88"/>
      <c r="FD361" s="88"/>
      <c r="FE361" s="88"/>
      <c r="FF361" s="133"/>
      <c r="FG361" s="87"/>
      <c r="FH361" s="87"/>
      <c r="FI361" s="87"/>
      <c r="FJ361" s="87"/>
      <c r="FK361" s="87"/>
      <c r="FL361" s="87">
        <v>45000000</v>
      </c>
      <c r="FM361" s="87">
        <v>36800000</v>
      </c>
      <c r="FN361" s="87">
        <v>31759800</v>
      </c>
      <c r="FO361" s="87">
        <v>31759800</v>
      </c>
      <c r="FP361" s="87"/>
      <c r="FQ361" s="87"/>
      <c r="FR361" s="87"/>
      <c r="FS361" s="87"/>
      <c r="FT361" s="87"/>
      <c r="FU361" s="87"/>
      <c r="FV361" s="87"/>
      <c r="FW361" s="87"/>
      <c r="FX361" s="87"/>
      <c r="FY361" s="87"/>
      <c r="FZ361" s="87"/>
      <c r="GA361" s="87"/>
      <c r="GB361" s="87"/>
      <c r="GC361" s="87"/>
      <c r="GD361" s="87"/>
      <c r="GE361" s="87"/>
      <c r="GF361" s="87"/>
      <c r="GG361" s="87"/>
      <c r="GH361" s="87"/>
      <c r="GI361" s="87"/>
      <c r="GJ361" s="87"/>
      <c r="GK361" s="87"/>
      <c r="GL361" s="87"/>
      <c r="GM361" s="87"/>
      <c r="GN361" s="87"/>
      <c r="GO361" s="87"/>
      <c r="GP361" s="87"/>
      <c r="GQ361" s="87"/>
      <c r="GR361" s="87"/>
      <c r="GS361" s="87"/>
      <c r="GT361" s="87"/>
      <c r="GU361" s="82">
        <f>FB361+FG361+FL361+FQ361+FV361+GA361+GF361+GK361+GP361</f>
        <v>45000000</v>
      </c>
      <c r="GV361" s="82">
        <f t="shared" ref="GV361:GY362" si="3512">GQ361+GL361+GG361+GB361+FW361+FR361+FM361+FH361+FC361</f>
        <v>36800000</v>
      </c>
      <c r="GW361" s="82">
        <f t="shared" si="3512"/>
        <v>31759800</v>
      </c>
      <c r="GX361" s="82">
        <f t="shared" si="3512"/>
        <v>31759800</v>
      </c>
      <c r="GY361" s="792">
        <f t="shared" si="3512"/>
        <v>0</v>
      </c>
      <c r="GZ361" s="792">
        <f t="shared" ref="GZ361:GZ362" si="3513">AC361+BQ361+DJ361+FB361</f>
        <v>0</v>
      </c>
      <c r="HA361" s="792">
        <f t="shared" ref="HA361:HA362" si="3514">AD361+BR361+DK361+FC361</f>
        <v>0</v>
      </c>
      <c r="HB361" s="792">
        <f t="shared" ref="HB361:HB362" si="3515">AE361+BS361+DL361+FD361</f>
        <v>0</v>
      </c>
      <c r="HC361" s="792">
        <f t="shared" ref="HC361:HC362" si="3516">AF361+BT361+DM361+FE361</f>
        <v>0</v>
      </c>
      <c r="HD361" s="792">
        <f t="shared" ref="HD361:HD362" si="3517">FF361</f>
        <v>0</v>
      </c>
      <c r="HE361" s="792">
        <f t="shared" ref="HE361:HE362" si="3518">AG361+BU361+DN361+FG361</f>
        <v>0</v>
      </c>
      <c r="HF361" s="792">
        <f t="shared" ref="HF361:HF362" si="3519">AH361+BV361+DO361+FH361</f>
        <v>7479700</v>
      </c>
      <c r="HG361" s="792">
        <f t="shared" ref="HG361:HG362" si="3520">AI361+BW361+DP361+FI361</f>
        <v>7479700</v>
      </c>
      <c r="HH361" s="792">
        <f t="shared" ref="HH361:HH362" si="3521">AJ361+BX361+DQ361+FJ361</f>
        <v>7479700</v>
      </c>
      <c r="HI361" s="792">
        <f t="shared" ref="HI361:HI362" si="3522">BY361+DR361+FK361</f>
        <v>0</v>
      </c>
      <c r="HJ361" s="792">
        <f t="shared" ref="HJ361:HJ362" si="3523">AK361+BZ361+DS361+FL361</f>
        <v>185625000</v>
      </c>
      <c r="HK361" s="792">
        <f t="shared" ref="HK361:HK362" si="3524">AL361+CA361+DT361+FM361</f>
        <v>162425000</v>
      </c>
      <c r="HL361" s="792">
        <f t="shared" ref="HL361:HL362" si="3525">AM361+CB361+DU361+FN361</f>
        <v>126576825</v>
      </c>
      <c r="HM361" s="792">
        <f t="shared" ref="HM361:HM362" si="3526">AN361+CC361+DV361+FO361</f>
        <v>121867325</v>
      </c>
      <c r="HN361" s="792">
        <f t="shared" ref="HN361:HN362" si="3527">CD361+DW361+FP361</f>
        <v>0</v>
      </c>
      <c r="HO361" s="792">
        <f t="shared" ref="HO361:HO362" si="3528">AO361+CE361+DX361+FQ361</f>
        <v>0</v>
      </c>
      <c r="HP361" s="792">
        <f t="shared" ref="HP361:HP362" si="3529">AP361+CF361+DY361+FR361</f>
        <v>0</v>
      </c>
      <c r="HQ361" s="792">
        <f t="shared" ref="HQ361:HQ362" si="3530">AQ361+CG361+DZ361+FS361</f>
        <v>0</v>
      </c>
      <c r="HR361" s="792">
        <f t="shared" ref="HR361:HR362" si="3531">AR361+CH361+EA361+FT361</f>
        <v>0</v>
      </c>
      <c r="HS361" s="792">
        <f t="shared" ref="HS361:HS362" si="3532">FU361</f>
        <v>0</v>
      </c>
      <c r="HT361" s="792">
        <f t="shared" ref="HT361:HT362" si="3533">AS361+CI361+EB361+FV361</f>
        <v>0</v>
      </c>
      <c r="HU361" s="792">
        <f t="shared" ref="HU361:HU362" si="3534">AT361+CJ361+EC361+FW361</f>
        <v>0</v>
      </c>
      <c r="HV361" s="792">
        <f t="shared" ref="HV361:HV362" si="3535">AU361+CK361+ED361+FX361</f>
        <v>0</v>
      </c>
      <c r="HW361" s="792">
        <f t="shared" ref="HW361:HW362" si="3536">AV361+CL361+EE361+FY361</f>
        <v>0</v>
      </c>
      <c r="HX361" s="792">
        <f t="shared" ref="HX361:HX362" si="3537">FZ361</f>
        <v>0</v>
      </c>
      <c r="HY361" s="792">
        <f t="shared" ref="HY361:HY362" si="3538">AW361+CM361+EF361+GA361</f>
        <v>0</v>
      </c>
      <c r="HZ361" s="792">
        <f t="shared" ref="HZ361:HZ362" si="3539">AX361+CN361+EG361+GB361</f>
        <v>0</v>
      </c>
      <c r="IA361" s="792">
        <f t="shared" ref="IA361:IA362" si="3540">AY361+CO361+EH361+GC361</f>
        <v>0</v>
      </c>
      <c r="IB361" s="792">
        <f t="shared" ref="IB361:IB362" si="3541">AZ361+CP361+EI361+GD361</f>
        <v>0</v>
      </c>
      <c r="IC361" s="792">
        <f t="shared" ref="IC361:IC362" si="3542">GE361</f>
        <v>0</v>
      </c>
      <c r="ID361" s="792">
        <f t="shared" ref="ID361:ID362" si="3543">BA361+CQ361+EJ361+GF361</f>
        <v>0</v>
      </c>
      <c r="IE361" s="792">
        <f t="shared" ref="IE361:IE362" si="3544">BB361+CR361+EK361+GG361</f>
        <v>0</v>
      </c>
      <c r="IF361" s="792">
        <f t="shared" ref="IF361:IF362" si="3545">BC361+CS361+EL361+GH361</f>
        <v>0</v>
      </c>
      <c r="IG361" s="792">
        <f t="shared" ref="IG361:IG362" si="3546">BD361+CT361+EM361+GI361</f>
        <v>0</v>
      </c>
      <c r="IH361" s="792">
        <f t="shared" ref="IH361:IH362" si="3547">CU361+GJ361</f>
        <v>0</v>
      </c>
      <c r="II361" s="792">
        <f t="shared" ref="II361:II362" si="3548">BE361+CV361+EN361+GK361</f>
        <v>0</v>
      </c>
      <c r="IJ361" s="792">
        <f t="shared" ref="IJ361:IJ362" si="3549">BF361+CW361+EO361+GL361</f>
        <v>0</v>
      </c>
      <c r="IK361" s="792">
        <f t="shared" ref="IK361:IK362" si="3550">BG361+CX361+EP361+GM361</f>
        <v>0</v>
      </c>
      <c r="IL361" s="792">
        <f t="shared" ref="IL361:IL362" si="3551">BH361+CY361+EQ361+GM361</f>
        <v>0</v>
      </c>
      <c r="IM361" s="792">
        <f t="shared" ref="IM361:IM362" si="3552">CZ361+ER361+GO361</f>
        <v>0</v>
      </c>
      <c r="IN361" s="792">
        <f t="shared" ref="IN361:IN362" si="3553">BI361+DA361+ES361+GP361</f>
        <v>0</v>
      </c>
      <c r="IO361" s="792"/>
      <c r="IP361" s="792"/>
      <c r="IQ361" s="792"/>
      <c r="IR361" s="792"/>
      <c r="IS361" s="792">
        <f t="shared" ref="IS361:IS362" si="3554">GZ361+HE361+HJ361+HO361+HT361+HY361+ID361+II361+IN361</f>
        <v>185625000</v>
      </c>
      <c r="IT361" s="792">
        <f t="shared" ref="IT361:IT362" si="3555">HA361+HF361+HK361+HP361+HU361+HZ361+IE361+IJ361+IO361</f>
        <v>169904700</v>
      </c>
      <c r="IU361" s="792">
        <f t="shared" ref="IU361:IU362" si="3556">HB361+HG361+HL361+HQ361+HV361+IA361+IF361+IK361+IP361</f>
        <v>134056525</v>
      </c>
      <c r="IV361" s="792">
        <f t="shared" ref="IV361:IV362" si="3557">HC361+HH361+HM361+HR361+HW361+IB361+IG361+IL361+IQ361</f>
        <v>129347025</v>
      </c>
      <c r="IW361" s="793">
        <f t="shared" ref="IW361:IW362" si="3558">HD361+HI361+HN361+HS361+HX361+IC361+IH361+IM361+IR361</f>
        <v>0</v>
      </c>
    </row>
    <row r="362" spans="1:257" ht="80.25" customHeight="1" x14ac:dyDescent="0.2">
      <c r="A362" s="401"/>
      <c r="B362" s="401"/>
      <c r="C362" s="374"/>
      <c r="D362" s="352"/>
      <c r="E362" s="352"/>
      <c r="F362" s="352"/>
      <c r="G362" s="800">
        <v>242</v>
      </c>
      <c r="H362" s="848" t="s">
        <v>815</v>
      </c>
      <c r="I362" s="265" t="s">
        <v>816</v>
      </c>
      <c r="J362" s="273" t="s">
        <v>803</v>
      </c>
      <c r="K362" s="267">
        <v>12</v>
      </c>
      <c r="L362" s="299" t="s">
        <v>58</v>
      </c>
      <c r="M362" s="299">
        <v>1</v>
      </c>
      <c r="N362" s="299">
        <v>1</v>
      </c>
      <c r="O362" s="288">
        <v>1</v>
      </c>
      <c r="P362" s="483">
        <v>1</v>
      </c>
      <c r="Q362" s="264">
        <v>1</v>
      </c>
      <c r="R362" s="275"/>
      <c r="S362" s="535">
        <v>1</v>
      </c>
      <c r="T362" s="264">
        <v>1</v>
      </c>
      <c r="U362" s="536"/>
      <c r="V362" s="537">
        <v>1</v>
      </c>
      <c r="W362" s="264">
        <v>1</v>
      </c>
      <c r="X362" s="536"/>
      <c r="Y362" s="917">
        <v>1</v>
      </c>
      <c r="Z362" s="604">
        <f>BM362/BM360</f>
        <v>0.4375</v>
      </c>
      <c r="AA362" s="272">
        <v>11</v>
      </c>
      <c r="AB362" s="271" t="s">
        <v>229</v>
      </c>
      <c r="AC362" s="46"/>
      <c r="AD362" s="47"/>
      <c r="AE362" s="48"/>
      <c r="AF362" s="48"/>
      <c r="AG362" s="46"/>
      <c r="AH362" s="47"/>
      <c r="AI362" s="47"/>
      <c r="AJ362" s="47"/>
      <c r="AK362" s="46">
        <v>35000000</v>
      </c>
      <c r="AL362" s="42">
        <v>35000000</v>
      </c>
      <c r="AM362" s="47">
        <v>28758750</v>
      </c>
      <c r="AN362" s="47">
        <v>28758750</v>
      </c>
      <c r="AO362" s="46"/>
      <c r="AP362" s="47"/>
      <c r="AQ362" s="47"/>
      <c r="AR362" s="47"/>
      <c r="AS362" s="46"/>
      <c r="AT362" s="47"/>
      <c r="AU362" s="48"/>
      <c r="AV362" s="48"/>
      <c r="AW362" s="46"/>
      <c r="AX362" s="47"/>
      <c r="AY362" s="47"/>
      <c r="AZ362" s="47"/>
      <c r="BA362" s="46"/>
      <c r="BB362" s="47"/>
      <c r="BC362" s="47"/>
      <c r="BD362" s="47"/>
      <c r="BE362" s="46"/>
      <c r="BF362" s="47"/>
      <c r="BG362" s="48"/>
      <c r="BH362" s="48"/>
      <c r="BI362" s="46"/>
      <c r="BJ362" s="47"/>
      <c r="BK362" s="47"/>
      <c r="BL362" s="47"/>
      <c r="BM362" s="40">
        <f>+AC362+AG362+AK362+AO362+AS362+AW362+BA362+BE362+BI362</f>
        <v>35000000</v>
      </c>
      <c r="BN362" s="41">
        <f t="shared" si="3508"/>
        <v>35000000</v>
      </c>
      <c r="BO362" s="41">
        <f t="shared" si="3508"/>
        <v>28758750</v>
      </c>
      <c r="BP362" s="41">
        <f t="shared" si="3508"/>
        <v>28758750</v>
      </c>
      <c r="BQ362" s="87"/>
      <c r="BR362" s="87"/>
      <c r="BS362" s="87"/>
      <c r="BT362" s="87"/>
      <c r="BU362" s="87"/>
      <c r="BV362" s="87"/>
      <c r="BW362" s="87"/>
      <c r="BX362" s="87"/>
      <c r="BY362" s="87"/>
      <c r="BZ362" s="88">
        <v>39375000</v>
      </c>
      <c r="CA362" s="87">
        <v>39375000</v>
      </c>
      <c r="CB362" s="87">
        <v>11895300</v>
      </c>
      <c r="CC362" s="87">
        <v>11895300</v>
      </c>
      <c r="CD362" s="87"/>
      <c r="CE362" s="87"/>
      <c r="CF362" s="87"/>
      <c r="CG362" s="87"/>
      <c r="CH362" s="87"/>
      <c r="CI362" s="87"/>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2">
        <f t="shared" si="3509"/>
        <v>39375000</v>
      </c>
      <c r="DF362" s="102">
        <f t="shared" si="3509"/>
        <v>39375000</v>
      </c>
      <c r="DG362" s="102">
        <f t="shared" si="3509"/>
        <v>11895300</v>
      </c>
      <c r="DH362" s="102">
        <f t="shared" si="3509"/>
        <v>11895300</v>
      </c>
      <c r="DI362" s="102"/>
      <c r="DJ362" s="87"/>
      <c r="DK362" s="86"/>
      <c r="DL362" s="87"/>
      <c r="DM362" s="87"/>
      <c r="DN362" s="87"/>
      <c r="DO362" s="86">
        <v>20000000</v>
      </c>
      <c r="DP362" s="87">
        <v>20000000</v>
      </c>
      <c r="DQ362" s="87">
        <v>20000000</v>
      </c>
      <c r="DR362" s="87"/>
      <c r="DS362" s="87">
        <v>35000000</v>
      </c>
      <c r="DT362" s="87">
        <v>55000000</v>
      </c>
      <c r="DU362" s="87">
        <v>38771339</v>
      </c>
      <c r="DV362" s="87">
        <v>38771339</v>
      </c>
      <c r="DW362" s="87"/>
      <c r="DX362" s="87"/>
      <c r="DY362" s="87"/>
      <c r="DZ362" s="87"/>
      <c r="EA362" s="87"/>
      <c r="EB362" s="87"/>
      <c r="EC362" s="87"/>
      <c r="ED362" s="87"/>
      <c r="EE362" s="87"/>
      <c r="EF362" s="87"/>
      <c r="EG362" s="87"/>
      <c r="EH362" s="87"/>
      <c r="EI362" s="87"/>
      <c r="EJ362" s="87"/>
      <c r="EK362" s="87"/>
      <c r="EL362" s="87"/>
      <c r="EM362" s="87"/>
      <c r="EN362" s="87"/>
      <c r="EO362" s="87"/>
      <c r="EP362" s="87"/>
      <c r="EQ362" s="87"/>
      <c r="ER362" s="87"/>
      <c r="ES362" s="87"/>
      <c r="ET362" s="87"/>
      <c r="EU362" s="87"/>
      <c r="EV362" s="87"/>
      <c r="EW362" s="82">
        <f t="shared" si="3510"/>
        <v>35000000</v>
      </c>
      <c r="EX362" s="90">
        <f t="shared" si="3510"/>
        <v>75000000</v>
      </c>
      <c r="EY362" s="90">
        <f t="shared" si="3511"/>
        <v>58771339</v>
      </c>
      <c r="EZ362" s="90">
        <f t="shared" si="3511"/>
        <v>58771339</v>
      </c>
      <c r="FA362" s="173"/>
      <c r="FB362" s="87"/>
      <c r="FC362" s="88"/>
      <c r="FD362" s="88"/>
      <c r="FE362" s="88"/>
      <c r="FF362" s="133"/>
      <c r="FG362" s="87"/>
      <c r="FH362" s="87"/>
      <c r="FI362" s="87"/>
      <c r="FJ362" s="87"/>
      <c r="FK362" s="87"/>
      <c r="FL362" s="87">
        <v>35000000</v>
      </c>
      <c r="FM362" s="87">
        <v>47523515</v>
      </c>
      <c r="FN362" s="87">
        <v>42352996</v>
      </c>
      <c r="FO362" s="87">
        <v>42352996</v>
      </c>
      <c r="FP362" s="87"/>
      <c r="FQ362" s="87"/>
      <c r="FR362" s="87"/>
      <c r="FS362" s="87"/>
      <c r="FT362" s="87"/>
      <c r="FU362" s="87"/>
      <c r="FV362" s="87"/>
      <c r="FW362" s="87"/>
      <c r="FX362" s="87"/>
      <c r="FY362" s="87"/>
      <c r="FZ362" s="87"/>
      <c r="GA362" s="87"/>
      <c r="GB362" s="87"/>
      <c r="GC362" s="87"/>
      <c r="GD362" s="87"/>
      <c r="GE362" s="87"/>
      <c r="GF362" s="87"/>
      <c r="GG362" s="87"/>
      <c r="GH362" s="87"/>
      <c r="GI362" s="87"/>
      <c r="GJ362" s="87"/>
      <c r="GK362" s="87"/>
      <c r="GL362" s="87"/>
      <c r="GM362" s="87"/>
      <c r="GN362" s="87"/>
      <c r="GO362" s="87"/>
      <c r="GP362" s="87"/>
      <c r="GQ362" s="87"/>
      <c r="GR362" s="87"/>
      <c r="GS362" s="87"/>
      <c r="GT362" s="87"/>
      <c r="GU362" s="82">
        <f>FB362+FG362+FL362+FQ362+FV362+GA362+GF362+GK362+GP362</f>
        <v>35000000</v>
      </c>
      <c r="GV362" s="82">
        <f t="shared" si="3512"/>
        <v>47523515</v>
      </c>
      <c r="GW362" s="82">
        <f t="shared" si="3512"/>
        <v>42352996</v>
      </c>
      <c r="GX362" s="82">
        <f t="shared" si="3512"/>
        <v>42352996</v>
      </c>
      <c r="GY362" s="792">
        <f t="shared" si="3512"/>
        <v>0</v>
      </c>
      <c r="GZ362" s="792">
        <f t="shared" si="3513"/>
        <v>0</v>
      </c>
      <c r="HA362" s="792">
        <f t="shared" si="3514"/>
        <v>0</v>
      </c>
      <c r="HB362" s="792">
        <f t="shared" si="3515"/>
        <v>0</v>
      </c>
      <c r="HC362" s="792">
        <f t="shared" si="3516"/>
        <v>0</v>
      </c>
      <c r="HD362" s="792">
        <f t="shared" si="3517"/>
        <v>0</v>
      </c>
      <c r="HE362" s="792">
        <f t="shared" si="3518"/>
        <v>0</v>
      </c>
      <c r="HF362" s="792">
        <f t="shared" si="3519"/>
        <v>20000000</v>
      </c>
      <c r="HG362" s="792">
        <f t="shared" si="3520"/>
        <v>20000000</v>
      </c>
      <c r="HH362" s="792">
        <f t="shared" si="3521"/>
        <v>20000000</v>
      </c>
      <c r="HI362" s="792">
        <f t="shared" si="3522"/>
        <v>0</v>
      </c>
      <c r="HJ362" s="792">
        <f t="shared" si="3523"/>
        <v>144375000</v>
      </c>
      <c r="HK362" s="792">
        <f t="shared" si="3524"/>
        <v>176898515</v>
      </c>
      <c r="HL362" s="792">
        <f t="shared" si="3525"/>
        <v>121778385</v>
      </c>
      <c r="HM362" s="792">
        <f t="shared" si="3526"/>
        <v>121778385</v>
      </c>
      <c r="HN362" s="792">
        <f t="shared" si="3527"/>
        <v>0</v>
      </c>
      <c r="HO362" s="792">
        <f t="shared" si="3528"/>
        <v>0</v>
      </c>
      <c r="HP362" s="792">
        <f t="shared" si="3529"/>
        <v>0</v>
      </c>
      <c r="HQ362" s="792">
        <f t="shared" si="3530"/>
        <v>0</v>
      </c>
      <c r="HR362" s="792">
        <f t="shared" si="3531"/>
        <v>0</v>
      </c>
      <c r="HS362" s="792">
        <f t="shared" si="3532"/>
        <v>0</v>
      </c>
      <c r="HT362" s="792">
        <f t="shared" si="3533"/>
        <v>0</v>
      </c>
      <c r="HU362" s="792">
        <f t="shared" si="3534"/>
        <v>0</v>
      </c>
      <c r="HV362" s="792">
        <f t="shared" si="3535"/>
        <v>0</v>
      </c>
      <c r="HW362" s="792">
        <f t="shared" si="3536"/>
        <v>0</v>
      </c>
      <c r="HX362" s="792">
        <f t="shared" si="3537"/>
        <v>0</v>
      </c>
      <c r="HY362" s="792">
        <f t="shared" si="3538"/>
        <v>0</v>
      </c>
      <c r="HZ362" s="792">
        <f t="shared" si="3539"/>
        <v>0</v>
      </c>
      <c r="IA362" s="792">
        <f t="shared" si="3540"/>
        <v>0</v>
      </c>
      <c r="IB362" s="792">
        <f t="shared" si="3541"/>
        <v>0</v>
      </c>
      <c r="IC362" s="792">
        <f t="shared" si="3542"/>
        <v>0</v>
      </c>
      <c r="ID362" s="792">
        <f t="shared" si="3543"/>
        <v>0</v>
      </c>
      <c r="IE362" s="792">
        <f t="shared" si="3544"/>
        <v>0</v>
      </c>
      <c r="IF362" s="792">
        <f t="shared" si="3545"/>
        <v>0</v>
      </c>
      <c r="IG362" s="792">
        <f t="shared" si="3546"/>
        <v>0</v>
      </c>
      <c r="IH362" s="792">
        <f t="shared" si="3547"/>
        <v>0</v>
      </c>
      <c r="II362" s="792">
        <f t="shared" si="3548"/>
        <v>0</v>
      </c>
      <c r="IJ362" s="792">
        <f t="shared" si="3549"/>
        <v>0</v>
      </c>
      <c r="IK362" s="792">
        <f t="shared" si="3550"/>
        <v>0</v>
      </c>
      <c r="IL362" s="792">
        <f t="shared" si="3551"/>
        <v>0</v>
      </c>
      <c r="IM362" s="792">
        <f t="shared" si="3552"/>
        <v>0</v>
      </c>
      <c r="IN362" s="792">
        <f t="shared" si="3553"/>
        <v>0</v>
      </c>
      <c r="IO362" s="792"/>
      <c r="IP362" s="792"/>
      <c r="IQ362" s="792"/>
      <c r="IR362" s="792"/>
      <c r="IS362" s="792">
        <f t="shared" si="3554"/>
        <v>144375000</v>
      </c>
      <c r="IT362" s="792">
        <f t="shared" si="3555"/>
        <v>196898515</v>
      </c>
      <c r="IU362" s="792">
        <f t="shared" si="3556"/>
        <v>141778385</v>
      </c>
      <c r="IV362" s="792">
        <f t="shared" si="3557"/>
        <v>141778385</v>
      </c>
      <c r="IW362" s="793">
        <f t="shared" si="3558"/>
        <v>0</v>
      </c>
    </row>
    <row r="363" spans="1:257" ht="24.75" customHeight="1" x14ac:dyDescent="0.2">
      <c r="A363" s="339">
        <v>5</v>
      </c>
      <c r="B363" s="340" t="s">
        <v>817</v>
      </c>
      <c r="C363" s="341"/>
      <c r="D363" s="231"/>
      <c r="E363" s="231"/>
      <c r="F363" s="231"/>
      <c r="G363" s="341"/>
      <c r="H363" s="341"/>
      <c r="I363" s="341"/>
      <c r="J363" s="341"/>
      <c r="K363" s="341"/>
      <c r="L363" s="341"/>
      <c r="M363" s="341"/>
      <c r="N363" s="341"/>
      <c r="O363" s="341"/>
      <c r="P363" s="341"/>
      <c r="Q363" s="341"/>
      <c r="R363" s="341"/>
      <c r="S363" s="341"/>
      <c r="T363" s="341"/>
      <c r="U363" s="341"/>
      <c r="V363" s="341"/>
      <c r="W363" s="341"/>
      <c r="X363" s="341"/>
      <c r="Y363" s="746"/>
      <c r="Z363" s="341"/>
      <c r="AA363" s="341"/>
      <c r="AB363" s="341"/>
      <c r="AC363" s="36">
        <f t="shared" ref="AC363:BL363" si="3559">AC364+AC373+AC383</f>
        <v>0</v>
      </c>
      <c r="AD363" s="36">
        <f t="shared" si="3559"/>
        <v>0</v>
      </c>
      <c r="AE363" s="36">
        <f t="shared" si="3559"/>
        <v>0</v>
      </c>
      <c r="AF363" s="36">
        <f t="shared" si="3559"/>
        <v>0</v>
      </c>
      <c r="AG363" s="36">
        <f t="shared" si="3559"/>
        <v>64260244</v>
      </c>
      <c r="AH363" s="36">
        <f t="shared" si="3559"/>
        <v>46963067.460000001</v>
      </c>
      <c r="AI363" s="36">
        <f t="shared" si="3559"/>
        <v>12320000</v>
      </c>
      <c r="AJ363" s="36">
        <f t="shared" si="3559"/>
        <v>12320000</v>
      </c>
      <c r="AK363" s="36">
        <f t="shared" si="3559"/>
        <v>3467251891</v>
      </c>
      <c r="AL363" s="36">
        <f t="shared" si="3559"/>
        <v>4088020116</v>
      </c>
      <c r="AM363" s="36">
        <f t="shared" si="3559"/>
        <v>2669362509</v>
      </c>
      <c r="AN363" s="36">
        <f t="shared" si="3559"/>
        <v>2484900024</v>
      </c>
      <c r="AO363" s="36">
        <f t="shared" si="3559"/>
        <v>435000000</v>
      </c>
      <c r="AP363" s="36">
        <f t="shared" si="3559"/>
        <v>170000000</v>
      </c>
      <c r="AQ363" s="36">
        <f t="shared" si="3559"/>
        <v>164266414</v>
      </c>
      <c r="AR363" s="36">
        <f t="shared" si="3559"/>
        <v>125928628</v>
      </c>
      <c r="AS363" s="36">
        <f t="shared" si="3559"/>
        <v>0</v>
      </c>
      <c r="AT363" s="36">
        <f t="shared" si="3559"/>
        <v>0</v>
      </c>
      <c r="AU363" s="36">
        <f t="shared" si="3559"/>
        <v>0</v>
      </c>
      <c r="AV363" s="36">
        <f t="shared" si="3559"/>
        <v>0</v>
      </c>
      <c r="AW363" s="36">
        <f t="shared" si="3559"/>
        <v>0</v>
      </c>
      <c r="AX363" s="36">
        <f t="shared" si="3559"/>
        <v>0</v>
      </c>
      <c r="AY363" s="36">
        <f t="shared" si="3559"/>
        <v>0</v>
      </c>
      <c r="AZ363" s="36">
        <f t="shared" si="3559"/>
        <v>0</v>
      </c>
      <c r="BA363" s="36">
        <f t="shared" si="3559"/>
        <v>0</v>
      </c>
      <c r="BB363" s="36">
        <f t="shared" si="3559"/>
        <v>0</v>
      </c>
      <c r="BC363" s="36">
        <f t="shared" si="3559"/>
        <v>0</v>
      </c>
      <c r="BD363" s="36">
        <f t="shared" si="3559"/>
        <v>0</v>
      </c>
      <c r="BE363" s="36">
        <f t="shared" si="3559"/>
        <v>0</v>
      </c>
      <c r="BF363" s="36">
        <f t="shared" si="3559"/>
        <v>0</v>
      </c>
      <c r="BG363" s="36">
        <f t="shared" si="3559"/>
        <v>0</v>
      </c>
      <c r="BH363" s="36">
        <f t="shared" si="3559"/>
        <v>0</v>
      </c>
      <c r="BI363" s="36">
        <f t="shared" si="3559"/>
        <v>5097000000</v>
      </c>
      <c r="BJ363" s="36">
        <f t="shared" si="3559"/>
        <v>0</v>
      </c>
      <c r="BK363" s="36">
        <f t="shared" si="3559"/>
        <v>0</v>
      </c>
      <c r="BL363" s="36">
        <f t="shared" si="3559"/>
        <v>0</v>
      </c>
      <c r="BM363" s="36">
        <f t="shared" ref="BM363:DX363" si="3560">BM364+BM373+BM383</f>
        <v>9063512135</v>
      </c>
      <c r="BN363" s="36">
        <f t="shared" si="3560"/>
        <v>4304983183.46</v>
      </c>
      <c r="BO363" s="36">
        <f t="shared" si="3560"/>
        <v>2845948923</v>
      </c>
      <c r="BP363" s="36">
        <f t="shared" si="3560"/>
        <v>2623148652</v>
      </c>
      <c r="BQ363" s="36">
        <f t="shared" si="3560"/>
        <v>4000000000</v>
      </c>
      <c r="BR363" s="36">
        <f t="shared" si="3560"/>
        <v>0</v>
      </c>
      <c r="BS363" s="36">
        <f t="shared" si="3560"/>
        <v>0</v>
      </c>
      <c r="BT363" s="36">
        <f t="shared" si="3560"/>
        <v>0</v>
      </c>
      <c r="BU363" s="36">
        <f t="shared" si="3560"/>
        <v>41200000</v>
      </c>
      <c r="BV363" s="36">
        <f t="shared" si="3560"/>
        <v>2786629201</v>
      </c>
      <c r="BW363" s="36">
        <f t="shared" si="3560"/>
        <v>959389886</v>
      </c>
      <c r="BX363" s="36">
        <f t="shared" si="3560"/>
        <v>945109886</v>
      </c>
      <c r="BY363" s="36">
        <f t="shared" si="3560"/>
        <v>0</v>
      </c>
      <c r="BZ363" s="36">
        <f t="shared" si="3560"/>
        <v>2784152274</v>
      </c>
      <c r="CA363" s="36">
        <f t="shared" si="3560"/>
        <v>5854651089</v>
      </c>
      <c r="CB363" s="36">
        <f t="shared" si="3560"/>
        <v>4864502701.2299995</v>
      </c>
      <c r="CC363" s="36">
        <f t="shared" si="3560"/>
        <v>4433477021.2299995</v>
      </c>
      <c r="CD363" s="36">
        <f t="shared" si="3560"/>
        <v>42000000</v>
      </c>
      <c r="CE363" s="36">
        <f t="shared" si="3560"/>
        <v>200000000</v>
      </c>
      <c r="CF363" s="36">
        <f t="shared" si="3560"/>
        <v>284641017</v>
      </c>
      <c r="CG363" s="36">
        <f t="shared" si="3560"/>
        <v>241082281</v>
      </c>
      <c r="CH363" s="36">
        <f t="shared" si="3560"/>
        <v>218243781</v>
      </c>
      <c r="CI363" s="36">
        <f t="shared" si="3560"/>
        <v>0</v>
      </c>
      <c r="CJ363" s="36">
        <f t="shared" si="3560"/>
        <v>0</v>
      </c>
      <c r="CK363" s="36">
        <f t="shared" si="3560"/>
        <v>0</v>
      </c>
      <c r="CL363" s="36">
        <f t="shared" si="3560"/>
        <v>0</v>
      </c>
      <c r="CM363" s="36">
        <f t="shared" si="3560"/>
        <v>0</v>
      </c>
      <c r="CN363" s="36">
        <f t="shared" si="3560"/>
        <v>0</v>
      </c>
      <c r="CO363" s="36">
        <f t="shared" si="3560"/>
        <v>0</v>
      </c>
      <c r="CP363" s="36">
        <f t="shared" si="3560"/>
        <v>0</v>
      </c>
      <c r="CQ363" s="36">
        <f t="shared" si="3560"/>
        <v>0</v>
      </c>
      <c r="CR363" s="36">
        <f t="shared" si="3560"/>
        <v>0</v>
      </c>
      <c r="CS363" s="36">
        <f t="shared" si="3560"/>
        <v>0</v>
      </c>
      <c r="CT363" s="36">
        <f t="shared" si="3560"/>
        <v>0</v>
      </c>
      <c r="CU363" s="36">
        <f t="shared" si="3560"/>
        <v>0</v>
      </c>
      <c r="CV363" s="36">
        <f t="shared" si="3560"/>
        <v>0</v>
      </c>
      <c r="CW363" s="36">
        <f t="shared" si="3560"/>
        <v>0</v>
      </c>
      <c r="CX363" s="36">
        <f t="shared" si="3560"/>
        <v>0</v>
      </c>
      <c r="CY363" s="36">
        <f t="shared" si="3560"/>
        <v>0</v>
      </c>
      <c r="CZ363" s="36">
        <f t="shared" si="3560"/>
        <v>0</v>
      </c>
      <c r="DA363" s="36">
        <f t="shared" si="3560"/>
        <v>3000000000</v>
      </c>
      <c r="DB363" s="36">
        <f t="shared" si="3560"/>
        <v>0</v>
      </c>
      <c r="DC363" s="36">
        <f t="shared" si="3560"/>
        <v>0</v>
      </c>
      <c r="DD363" s="36">
        <f t="shared" si="3560"/>
        <v>0</v>
      </c>
      <c r="DE363" s="36">
        <f t="shared" si="3560"/>
        <v>10025352274</v>
      </c>
      <c r="DF363" s="36">
        <f t="shared" si="3560"/>
        <v>8925921307</v>
      </c>
      <c r="DG363" s="36">
        <f t="shared" si="3560"/>
        <v>6064974868.2299995</v>
      </c>
      <c r="DH363" s="36">
        <f t="shared" si="3560"/>
        <v>5596830688.2299995</v>
      </c>
      <c r="DI363" s="36">
        <f t="shared" si="3560"/>
        <v>42000000</v>
      </c>
      <c r="DJ363" s="36">
        <f t="shared" si="3560"/>
        <v>0</v>
      </c>
      <c r="DK363" s="36">
        <f t="shared" si="3560"/>
        <v>0</v>
      </c>
      <c r="DL363" s="36">
        <f t="shared" si="3560"/>
        <v>0</v>
      </c>
      <c r="DM363" s="36">
        <f t="shared" si="3560"/>
        <v>0</v>
      </c>
      <c r="DN363" s="36">
        <f t="shared" si="3560"/>
        <v>42436000</v>
      </c>
      <c r="DO363" s="36">
        <f t="shared" si="3560"/>
        <v>2183382721</v>
      </c>
      <c r="DP363" s="36">
        <f t="shared" si="3560"/>
        <v>1858276891</v>
      </c>
      <c r="DQ363" s="36">
        <f t="shared" si="3560"/>
        <v>1279423142</v>
      </c>
      <c r="DR363" s="36">
        <f t="shared" si="3560"/>
        <v>0</v>
      </c>
      <c r="DS363" s="36">
        <f t="shared" si="3560"/>
        <v>2165304749</v>
      </c>
      <c r="DT363" s="36">
        <f t="shared" si="3560"/>
        <v>5095000000</v>
      </c>
      <c r="DU363" s="36">
        <f t="shared" si="3560"/>
        <v>4468294247</v>
      </c>
      <c r="DV363" s="36">
        <f t="shared" si="3560"/>
        <v>4111120279</v>
      </c>
      <c r="DW363" s="36">
        <f t="shared" si="3560"/>
        <v>0</v>
      </c>
      <c r="DX363" s="36">
        <f t="shared" si="3560"/>
        <v>200000000</v>
      </c>
      <c r="DY363" s="36">
        <f t="shared" ref="DY363:EW363" si="3561">DY364+DY373+DY383</f>
        <v>43558736</v>
      </c>
      <c r="DZ363" s="36">
        <f t="shared" si="3561"/>
        <v>41390000</v>
      </c>
      <c r="EA363" s="36">
        <f t="shared" si="3561"/>
        <v>41273000</v>
      </c>
      <c r="EB363" s="36">
        <f t="shared" si="3561"/>
        <v>0</v>
      </c>
      <c r="EC363" s="36">
        <f t="shared" si="3561"/>
        <v>0</v>
      </c>
      <c r="ED363" s="36">
        <f t="shared" si="3561"/>
        <v>0</v>
      </c>
      <c r="EE363" s="36">
        <f t="shared" si="3561"/>
        <v>0</v>
      </c>
      <c r="EF363" s="36">
        <f t="shared" si="3561"/>
        <v>0</v>
      </c>
      <c r="EG363" s="36">
        <f t="shared" si="3561"/>
        <v>0</v>
      </c>
      <c r="EH363" s="36">
        <f t="shared" si="3561"/>
        <v>0</v>
      </c>
      <c r="EI363" s="36">
        <f t="shared" si="3561"/>
        <v>0</v>
      </c>
      <c r="EJ363" s="36">
        <f t="shared" si="3561"/>
        <v>0</v>
      </c>
      <c r="EK363" s="36">
        <f t="shared" si="3561"/>
        <v>0</v>
      </c>
      <c r="EL363" s="36">
        <f t="shared" si="3561"/>
        <v>0</v>
      </c>
      <c r="EM363" s="36">
        <f t="shared" si="3561"/>
        <v>0</v>
      </c>
      <c r="EN363" s="36">
        <f t="shared" si="3561"/>
        <v>0</v>
      </c>
      <c r="EO363" s="36">
        <f t="shared" si="3561"/>
        <v>0</v>
      </c>
      <c r="EP363" s="36">
        <f t="shared" si="3561"/>
        <v>0</v>
      </c>
      <c r="EQ363" s="36">
        <f t="shared" si="3561"/>
        <v>0</v>
      </c>
      <c r="ER363" s="36">
        <f t="shared" si="3561"/>
        <v>0</v>
      </c>
      <c r="ES363" s="36">
        <f t="shared" si="3561"/>
        <v>3000000000</v>
      </c>
      <c r="ET363" s="36">
        <f t="shared" si="3561"/>
        <v>0</v>
      </c>
      <c r="EU363" s="36">
        <f t="shared" si="3561"/>
        <v>0</v>
      </c>
      <c r="EV363" s="36">
        <f t="shared" si="3561"/>
        <v>0</v>
      </c>
      <c r="EW363" s="36">
        <f t="shared" si="3561"/>
        <v>5407740749</v>
      </c>
      <c r="EX363" s="36">
        <f t="shared" ref="EX363:GY363" si="3562">EX364+EX373+EX383</f>
        <v>7321941457</v>
      </c>
      <c r="EY363" s="36">
        <f t="shared" si="3562"/>
        <v>6367961138</v>
      </c>
      <c r="EZ363" s="36">
        <f t="shared" si="3562"/>
        <v>5431816421</v>
      </c>
      <c r="FA363" s="36">
        <f t="shared" si="3562"/>
        <v>0</v>
      </c>
      <c r="FB363" s="36">
        <f t="shared" si="3562"/>
        <v>0</v>
      </c>
      <c r="FC363" s="36">
        <f t="shared" si="3562"/>
        <v>4104372893</v>
      </c>
      <c r="FD363" s="36">
        <f t="shared" si="3562"/>
        <v>4104372893</v>
      </c>
      <c r="FE363" s="36">
        <f t="shared" si="3562"/>
        <v>4104372893</v>
      </c>
      <c r="FF363" s="36">
        <f t="shared" si="3562"/>
        <v>0</v>
      </c>
      <c r="FG363" s="36">
        <f t="shared" si="3562"/>
        <v>43709080</v>
      </c>
      <c r="FH363" s="36">
        <f t="shared" si="3562"/>
        <v>2499110500</v>
      </c>
      <c r="FI363" s="36">
        <f t="shared" si="3562"/>
        <v>2304029426</v>
      </c>
      <c r="FJ363" s="36">
        <f t="shared" si="3562"/>
        <v>2289644996</v>
      </c>
      <c r="FK363" s="36">
        <f t="shared" si="3562"/>
        <v>211334325</v>
      </c>
      <c r="FL363" s="36">
        <f t="shared" si="3562"/>
        <v>2060000000</v>
      </c>
      <c r="FM363" s="36">
        <f t="shared" si="3562"/>
        <v>4890571996</v>
      </c>
      <c r="FN363" s="36">
        <f t="shared" si="3562"/>
        <v>4298381270.9899998</v>
      </c>
      <c r="FO363" s="36">
        <f t="shared" si="3562"/>
        <v>4223201120.9899998</v>
      </c>
      <c r="FP363" s="36">
        <f t="shared" si="3562"/>
        <v>131808774</v>
      </c>
      <c r="FQ363" s="36">
        <f t="shared" si="3562"/>
        <v>200000000</v>
      </c>
      <c r="FR363" s="36">
        <f t="shared" si="3562"/>
        <v>250000000</v>
      </c>
      <c r="FS363" s="36">
        <f t="shared" si="3562"/>
        <v>104307938</v>
      </c>
      <c r="FT363" s="36">
        <f t="shared" si="3562"/>
        <v>100717206</v>
      </c>
      <c r="FU363" s="36">
        <f t="shared" si="3562"/>
        <v>0</v>
      </c>
      <c r="FV363" s="36">
        <f t="shared" si="3562"/>
        <v>0</v>
      </c>
      <c r="FW363" s="36">
        <f t="shared" si="3562"/>
        <v>0</v>
      </c>
      <c r="FX363" s="36">
        <f t="shared" si="3562"/>
        <v>0</v>
      </c>
      <c r="FY363" s="36">
        <f t="shared" si="3562"/>
        <v>0</v>
      </c>
      <c r="FZ363" s="36">
        <f t="shared" si="3562"/>
        <v>0</v>
      </c>
      <c r="GA363" s="36">
        <f t="shared" si="3562"/>
        <v>0</v>
      </c>
      <c r="GB363" s="36">
        <f t="shared" si="3562"/>
        <v>0</v>
      </c>
      <c r="GC363" s="36">
        <f t="shared" si="3562"/>
        <v>0</v>
      </c>
      <c r="GD363" s="36">
        <f t="shared" si="3562"/>
        <v>0</v>
      </c>
      <c r="GE363" s="36">
        <f t="shared" si="3562"/>
        <v>0</v>
      </c>
      <c r="GF363" s="36">
        <f t="shared" si="3562"/>
        <v>0</v>
      </c>
      <c r="GG363" s="36">
        <f t="shared" si="3562"/>
        <v>0</v>
      </c>
      <c r="GH363" s="36">
        <f t="shared" si="3562"/>
        <v>0</v>
      </c>
      <c r="GI363" s="36">
        <f t="shared" si="3562"/>
        <v>0</v>
      </c>
      <c r="GJ363" s="36">
        <f t="shared" si="3562"/>
        <v>0</v>
      </c>
      <c r="GK363" s="36">
        <f t="shared" si="3562"/>
        <v>0</v>
      </c>
      <c r="GL363" s="36">
        <f t="shared" si="3562"/>
        <v>0</v>
      </c>
      <c r="GM363" s="36">
        <f t="shared" si="3562"/>
        <v>0</v>
      </c>
      <c r="GN363" s="36">
        <f t="shared" si="3562"/>
        <v>0</v>
      </c>
      <c r="GO363" s="36">
        <f t="shared" si="3562"/>
        <v>0</v>
      </c>
      <c r="GP363" s="36">
        <f t="shared" si="3562"/>
        <v>3000000000</v>
      </c>
      <c r="GQ363" s="36">
        <f t="shared" si="3562"/>
        <v>0</v>
      </c>
      <c r="GR363" s="36">
        <f t="shared" si="3562"/>
        <v>0</v>
      </c>
      <c r="GS363" s="36">
        <f t="shared" si="3562"/>
        <v>0</v>
      </c>
      <c r="GT363" s="36">
        <f t="shared" si="3562"/>
        <v>0</v>
      </c>
      <c r="GU363" s="36">
        <f t="shared" si="3562"/>
        <v>5303709080</v>
      </c>
      <c r="GV363" s="36">
        <f t="shared" si="3562"/>
        <v>11744055389</v>
      </c>
      <c r="GW363" s="36">
        <f t="shared" si="3562"/>
        <v>10811091527.99</v>
      </c>
      <c r="GX363" s="36">
        <f t="shared" si="3562"/>
        <v>10717936215.99</v>
      </c>
      <c r="GY363" s="962">
        <f t="shared" si="3562"/>
        <v>343143099</v>
      </c>
      <c r="GZ363" s="36">
        <f t="shared" ref="GZ363:IW363" si="3563">GZ364+GZ373+GZ383</f>
        <v>4000000000</v>
      </c>
      <c r="HA363" s="36">
        <f t="shared" si="3563"/>
        <v>4104372893</v>
      </c>
      <c r="HB363" s="36">
        <f t="shared" si="3563"/>
        <v>4104372893</v>
      </c>
      <c r="HC363" s="36">
        <f t="shared" si="3563"/>
        <v>4104372893</v>
      </c>
      <c r="HD363" s="36">
        <f t="shared" si="3563"/>
        <v>0</v>
      </c>
      <c r="HE363" s="36">
        <f t="shared" si="3563"/>
        <v>191605324</v>
      </c>
      <c r="HF363" s="36">
        <f t="shared" si="3563"/>
        <v>7516085489.46</v>
      </c>
      <c r="HG363" s="36">
        <f t="shared" si="3563"/>
        <v>5134016203</v>
      </c>
      <c r="HH363" s="36">
        <f t="shared" si="3563"/>
        <v>4526498024</v>
      </c>
      <c r="HI363" s="36">
        <f t="shared" si="3563"/>
        <v>211334325</v>
      </c>
      <c r="HJ363" s="36">
        <f t="shared" si="3563"/>
        <v>10476708914</v>
      </c>
      <c r="HK363" s="36">
        <f t="shared" si="3563"/>
        <v>19928243201</v>
      </c>
      <c r="HL363" s="36">
        <f t="shared" si="3563"/>
        <v>16300540728.219999</v>
      </c>
      <c r="HM363" s="36">
        <f t="shared" si="3563"/>
        <v>15252698445.219999</v>
      </c>
      <c r="HN363" s="36">
        <f t="shared" si="3563"/>
        <v>173808774</v>
      </c>
      <c r="HO363" s="36">
        <f t="shared" si="3563"/>
        <v>1035000000</v>
      </c>
      <c r="HP363" s="36">
        <f t="shared" si="3563"/>
        <v>748199753</v>
      </c>
      <c r="HQ363" s="36">
        <f t="shared" si="3563"/>
        <v>551046633</v>
      </c>
      <c r="HR363" s="36">
        <f t="shared" si="3563"/>
        <v>486162615</v>
      </c>
      <c r="HS363" s="36">
        <f t="shared" si="3563"/>
        <v>0</v>
      </c>
      <c r="HT363" s="36">
        <f t="shared" si="3563"/>
        <v>0</v>
      </c>
      <c r="HU363" s="36">
        <f t="shared" si="3563"/>
        <v>0</v>
      </c>
      <c r="HV363" s="36">
        <f t="shared" si="3563"/>
        <v>0</v>
      </c>
      <c r="HW363" s="36">
        <f t="shared" si="3563"/>
        <v>0</v>
      </c>
      <c r="HX363" s="36">
        <f t="shared" si="3563"/>
        <v>0</v>
      </c>
      <c r="HY363" s="36">
        <f t="shared" si="3563"/>
        <v>0</v>
      </c>
      <c r="HZ363" s="36">
        <f t="shared" si="3563"/>
        <v>0</v>
      </c>
      <c r="IA363" s="36">
        <f t="shared" si="3563"/>
        <v>0</v>
      </c>
      <c r="IB363" s="36">
        <f t="shared" si="3563"/>
        <v>0</v>
      </c>
      <c r="IC363" s="36">
        <f t="shared" si="3563"/>
        <v>0</v>
      </c>
      <c r="ID363" s="36">
        <f t="shared" si="3563"/>
        <v>0</v>
      </c>
      <c r="IE363" s="36">
        <f t="shared" si="3563"/>
        <v>0</v>
      </c>
      <c r="IF363" s="36">
        <f t="shared" si="3563"/>
        <v>0</v>
      </c>
      <c r="IG363" s="36">
        <f t="shared" si="3563"/>
        <v>0</v>
      </c>
      <c r="IH363" s="36">
        <f t="shared" si="3563"/>
        <v>0</v>
      </c>
      <c r="II363" s="36">
        <f t="shared" si="3563"/>
        <v>0</v>
      </c>
      <c r="IJ363" s="36">
        <f t="shared" si="3563"/>
        <v>0</v>
      </c>
      <c r="IK363" s="36">
        <f t="shared" si="3563"/>
        <v>0</v>
      </c>
      <c r="IL363" s="36">
        <f t="shared" si="3563"/>
        <v>0</v>
      </c>
      <c r="IM363" s="36">
        <f t="shared" si="3563"/>
        <v>0</v>
      </c>
      <c r="IN363" s="36">
        <f t="shared" si="3563"/>
        <v>14097000000</v>
      </c>
      <c r="IO363" s="36">
        <f t="shared" si="3563"/>
        <v>0</v>
      </c>
      <c r="IP363" s="36">
        <f t="shared" si="3563"/>
        <v>0</v>
      </c>
      <c r="IQ363" s="36">
        <f t="shared" si="3563"/>
        <v>0</v>
      </c>
      <c r="IR363" s="36">
        <f t="shared" si="3563"/>
        <v>0</v>
      </c>
      <c r="IS363" s="36">
        <f t="shared" si="3563"/>
        <v>29800314238</v>
      </c>
      <c r="IT363" s="36">
        <f t="shared" si="3563"/>
        <v>32296901336.459999</v>
      </c>
      <c r="IU363" s="36">
        <f t="shared" si="3563"/>
        <v>26089976457.220001</v>
      </c>
      <c r="IV363" s="36">
        <f t="shared" si="3563"/>
        <v>24369731977.220001</v>
      </c>
      <c r="IW363" s="36">
        <f t="shared" si="3563"/>
        <v>385143099</v>
      </c>
    </row>
    <row r="364" spans="1:257" ht="24.75" customHeight="1" x14ac:dyDescent="0.2">
      <c r="A364" s="343"/>
      <c r="B364" s="239">
        <v>26</v>
      </c>
      <c r="C364" s="344" t="s">
        <v>818</v>
      </c>
      <c r="D364" s="244"/>
      <c r="E364" s="244"/>
      <c r="F364" s="242"/>
      <c r="G364" s="243"/>
      <c r="H364" s="243"/>
      <c r="I364" s="243"/>
      <c r="J364" s="243"/>
      <c r="K364" s="243"/>
      <c r="L364" s="243"/>
      <c r="M364" s="243"/>
      <c r="N364" s="243"/>
      <c r="O364" s="243"/>
      <c r="P364" s="243"/>
      <c r="Q364" s="243"/>
      <c r="R364" s="243"/>
      <c r="S364" s="243"/>
      <c r="T364" s="243"/>
      <c r="U364" s="243"/>
      <c r="V364" s="243"/>
      <c r="W364" s="243"/>
      <c r="X364" s="243"/>
      <c r="Y364" s="246"/>
      <c r="Z364" s="243"/>
      <c r="AA364" s="243"/>
      <c r="AB364" s="243"/>
      <c r="AC364" s="37">
        <f t="shared" ref="AC364:CN364" si="3564">AC365+AC370</f>
        <v>0</v>
      </c>
      <c r="AD364" s="37">
        <f t="shared" si="3564"/>
        <v>0</v>
      </c>
      <c r="AE364" s="37">
        <f t="shared" si="3564"/>
        <v>0</v>
      </c>
      <c r="AF364" s="37">
        <f t="shared" si="3564"/>
        <v>0</v>
      </c>
      <c r="AG364" s="37">
        <f t="shared" si="3564"/>
        <v>0</v>
      </c>
      <c r="AH364" s="37">
        <f t="shared" si="3564"/>
        <v>0</v>
      </c>
      <c r="AI364" s="37">
        <f t="shared" si="3564"/>
        <v>0</v>
      </c>
      <c r="AJ364" s="37">
        <f t="shared" si="3564"/>
        <v>0</v>
      </c>
      <c r="AK364" s="37">
        <f t="shared" si="3564"/>
        <v>400000000</v>
      </c>
      <c r="AL364" s="37">
        <f t="shared" si="3564"/>
        <v>500000000</v>
      </c>
      <c r="AM364" s="37">
        <f t="shared" si="3564"/>
        <v>152501587</v>
      </c>
      <c r="AN364" s="37">
        <f t="shared" si="3564"/>
        <v>152501587</v>
      </c>
      <c r="AO364" s="37">
        <f t="shared" si="3564"/>
        <v>0</v>
      </c>
      <c r="AP364" s="37">
        <f t="shared" si="3564"/>
        <v>0</v>
      </c>
      <c r="AQ364" s="37">
        <f t="shared" si="3564"/>
        <v>0</v>
      </c>
      <c r="AR364" s="37">
        <f t="shared" si="3564"/>
        <v>0</v>
      </c>
      <c r="AS364" s="37">
        <f t="shared" si="3564"/>
        <v>0</v>
      </c>
      <c r="AT364" s="37">
        <f t="shared" si="3564"/>
        <v>0</v>
      </c>
      <c r="AU364" s="37">
        <f t="shared" si="3564"/>
        <v>0</v>
      </c>
      <c r="AV364" s="37">
        <f t="shared" si="3564"/>
        <v>0</v>
      </c>
      <c r="AW364" s="37">
        <f t="shared" si="3564"/>
        <v>0</v>
      </c>
      <c r="AX364" s="37">
        <f t="shared" si="3564"/>
        <v>0</v>
      </c>
      <c r="AY364" s="37">
        <f t="shared" si="3564"/>
        <v>0</v>
      </c>
      <c r="AZ364" s="37">
        <f t="shared" si="3564"/>
        <v>0</v>
      </c>
      <c r="BA364" s="37">
        <f t="shared" si="3564"/>
        <v>0</v>
      </c>
      <c r="BB364" s="37">
        <f t="shared" si="3564"/>
        <v>0</v>
      </c>
      <c r="BC364" s="37">
        <f t="shared" si="3564"/>
        <v>0</v>
      </c>
      <c r="BD364" s="37">
        <f t="shared" si="3564"/>
        <v>0</v>
      </c>
      <c r="BE364" s="37">
        <f t="shared" si="3564"/>
        <v>0</v>
      </c>
      <c r="BF364" s="37">
        <f t="shared" si="3564"/>
        <v>0</v>
      </c>
      <c r="BG364" s="37">
        <f t="shared" si="3564"/>
        <v>0</v>
      </c>
      <c r="BH364" s="37">
        <f t="shared" si="3564"/>
        <v>0</v>
      </c>
      <c r="BI364" s="37">
        <f t="shared" si="3564"/>
        <v>0</v>
      </c>
      <c r="BJ364" s="37">
        <f t="shared" si="3564"/>
        <v>0</v>
      </c>
      <c r="BK364" s="37">
        <f t="shared" si="3564"/>
        <v>0</v>
      </c>
      <c r="BL364" s="37">
        <f t="shared" si="3564"/>
        <v>0</v>
      </c>
      <c r="BM364" s="37">
        <f t="shared" si="3564"/>
        <v>400000000</v>
      </c>
      <c r="BN364" s="37">
        <f t="shared" si="3564"/>
        <v>500000000</v>
      </c>
      <c r="BO364" s="37">
        <f t="shared" si="3564"/>
        <v>152501587</v>
      </c>
      <c r="BP364" s="37">
        <f t="shared" si="3564"/>
        <v>152501587</v>
      </c>
      <c r="BQ364" s="37">
        <f t="shared" si="3564"/>
        <v>0</v>
      </c>
      <c r="BR364" s="37">
        <f t="shared" si="3564"/>
        <v>0</v>
      </c>
      <c r="BS364" s="37">
        <f t="shared" si="3564"/>
        <v>0</v>
      </c>
      <c r="BT364" s="37">
        <f t="shared" si="3564"/>
        <v>0</v>
      </c>
      <c r="BU364" s="37">
        <f t="shared" si="3564"/>
        <v>0</v>
      </c>
      <c r="BV364" s="37">
        <f t="shared" si="3564"/>
        <v>400000000</v>
      </c>
      <c r="BW364" s="37">
        <f t="shared" si="3564"/>
        <v>258706251</v>
      </c>
      <c r="BX364" s="37">
        <f t="shared" si="3564"/>
        <v>244426251</v>
      </c>
      <c r="BY364" s="37">
        <f t="shared" si="3564"/>
        <v>0</v>
      </c>
      <c r="BZ364" s="37">
        <f t="shared" si="3564"/>
        <v>430000000</v>
      </c>
      <c r="CA364" s="37">
        <f t="shared" si="3564"/>
        <v>1179534666</v>
      </c>
      <c r="CB364" s="37">
        <f t="shared" si="3564"/>
        <v>518666026</v>
      </c>
      <c r="CC364" s="37">
        <f t="shared" si="3564"/>
        <v>499870326</v>
      </c>
      <c r="CD364" s="37">
        <f t="shared" si="3564"/>
        <v>0</v>
      </c>
      <c r="CE364" s="37">
        <f t="shared" si="3564"/>
        <v>0</v>
      </c>
      <c r="CF364" s="37">
        <f t="shared" si="3564"/>
        <v>0</v>
      </c>
      <c r="CG364" s="37">
        <f t="shared" si="3564"/>
        <v>0</v>
      </c>
      <c r="CH364" s="37">
        <f t="shared" si="3564"/>
        <v>0</v>
      </c>
      <c r="CI364" s="37">
        <f t="shared" si="3564"/>
        <v>0</v>
      </c>
      <c r="CJ364" s="37">
        <f t="shared" si="3564"/>
        <v>0</v>
      </c>
      <c r="CK364" s="37">
        <f t="shared" si="3564"/>
        <v>0</v>
      </c>
      <c r="CL364" s="37">
        <f t="shared" si="3564"/>
        <v>0</v>
      </c>
      <c r="CM364" s="37">
        <f t="shared" si="3564"/>
        <v>0</v>
      </c>
      <c r="CN364" s="37">
        <f t="shared" si="3564"/>
        <v>0</v>
      </c>
      <c r="CO364" s="37">
        <f t="shared" ref="CO364:EV364" si="3565">CO365+CO370</f>
        <v>0</v>
      </c>
      <c r="CP364" s="37">
        <f t="shared" si="3565"/>
        <v>0</v>
      </c>
      <c r="CQ364" s="37">
        <f t="shared" si="3565"/>
        <v>0</v>
      </c>
      <c r="CR364" s="37">
        <f t="shared" si="3565"/>
        <v>0</v>
      </c>
      <c r="CS364" s="37">
        <f t="shared" si="3565"/>
        <v>0</v>
      </c>
      <c r="CT364" s="37">
        <f t="shared" si="3565"/>
        <v>0</v>
      </c>
      <c r="CU364" s="37">
        <f t="shared" si="3565"/>
        <v>0</v>
      </c>
      <c r="CV364" s="37">
        <f t="shared" si="3565"/>
        <v>0</v>
      </c>
      <c r="CW364" s="37">
        <f t="shared" si="3565"/>
        <v>0</v>
      </c>
      <c r="CX364" s="37">
        <f t="shared" si="3565"/>
        <v>0</v>
      </c>
      <c r="CY364" s="37">
        <f t="shared" si="3565"/>
        <v>0</v>
      </c>
      <c r="CZ364" s="37">
        <f t="shared" si="3565"/>
        <v>0</v>
      </c>
      <c r="DA364" s="37">
        <f t="shared" si="3565"/>
        <v>0</v>
      </c>
      <c r="DB364" s="37">
        <f t="shared" si="3565"/>
        <v>0</v>
      </c>
      <c r="DC364" s="37">
        <f t="shared" si="3565"/>
        <v>0</v>
      </c>
      <c r="DD364" s="37">
        <f t="shared" si="3565"/>
        <v>0</v>
      </c>
      <c r="DE364" s="37">
        <f t="shared" si="3565"/>
        <v>430000000</v>
      </c>
      <c r="DF364" s="37">
        <f t="shared" si="3565"/>
        <v>1579534666</v>
      </c>
      <c r="DG364" s="37">
        <f t="shared" si="3565"/>
        <v>777372277</v>
      </c>
      <c r="DH364" s="37">
        <f t="shared" si="3565"/>
        <v>744296577</v>
      </c>
      <c r="DI364" s="37">
        <f t="shared" si="3565"/>
        <v>0</v>
      </c>
      <c r="DJ364" s="37">
        <f t="shared" si="3565"/>
        <v>0</v>
      </c>
      <c r="DK364" s="37">
        <f t="shared" si="3565"/>
        <v>0</v>
      </c>
      <c r="DL364" s="37">
        <f t="shared" si="3565"/>
        <v>0</v>
      </c>
      <c r="DM364" s="37">
        <f t="shared" si="3565"/>
        <v>0</v>
      </c>
      <c r="DN364" s="37">
        <f t="shared" si="3565"/>
        <v>0</v>
      </c>
      <c r="DO364" s="37">
        <f t="shared" si="3565"/>
        <v>60000000</v>
      </c>
      <c r="DP364" s="37">
        <f t="shared" si="3565"/>
        <v>60000000</v>
      </c>
      <c r="DQ364" s="37">
        <f t="shared" si="3565"/>
        <v>57000000</v>
      </c>
      <c r="DR364" s="37">
        <f t="shared" si="3565"/>
        <v>0</v>
      </c>
      <c r="DS364" s="37">
        <f t="shared" si="3565"/>
        <v>350000000</v>
      </c>
      <c r="DT364" s="37">
        <f t="shared" si="3565"/>
        <v>796000000</v>
      </c>
      <c r="DU364" s="37">
        <f t="shared" si="3565"/>
        <v>599743321</v>
      </c>
      <c r="DV364" s="37">
        <f t="shared" si="3565"/>
        <v>593140421</v>
      </c>
      <c r="DW364" s="37">
        <f t="shared" si="3565"/>
        <v>0</v>
      </c>
      <c r="DX364" s="37">
        <f t="shared" si="3565"/>
        <v>0</v>
      </c>
      <c r="DY364" s="37">
        <f t="shared" si="3565"/>
        <v>0</v>
      </c>
      <c r="DZ364" s="37">
        <f t="shared" si="3565"/>
        <v>0</v>
      </c>
      <c r="EA364" s="37">
        <f t="shared" si="3565"/>
        <v>0</v>
      </c>
      <c r="EB364" s="37">
        <f t="shared" si="3565"/>
        <v>0</v>
      </c>
      <c r="EC364" s="37">
        <f t="shared" si="3565"/>
        <v>0</v>
      </c>
      <c r="ED364" s="37">
        <f t="shared" si="3565"/>
        <v>0</v>
      </c>
      <c r="EE364" s="37">
        <f t="shared" si="3565"/>
        <v>0</v>
      </c>
      <c r="EF364" s="37">
        <f t="shared" si="3565"/>
        <v>0</v>
      </c>
      <c r="EG364" s="37">
        <f t="shared" si="3565"/>
        <v>0</v>
      </c>
      <c r="EH364" s="37">
        <f t="shared" si="3565"/>
        <v>0</v>
      </c>
      <c r="EI364" s="37">
        <f t="shared" si="3565"/>
        <v>0</v>
      </c>
      <c r="EJ364" s="37">
        <f t="shared" si="3565"/>
        <v>0</v>
      </c>
      <c r="EK364" s="37">
        <f t="shared" si="3565"/>
        <v>0</v>
      </c>
      <c r="EL364" s="37">
        <f t="shared" si="3565"/>
        <v>0</v>
      </c>
      <c r="EM364" s="37">
        <f t="shared" si="3565"/>
        <v>0</v>
      </c>
      <c r="EN364" s="37">
        <f t="shared" si="3565"/>
        <v>0</v>
      </c>
      <c r="EO364" s="37">
        <f t="shared" si="3565"/>
        <v>0</v>
      </c>
      <c r="EP364" s="37">
        <f t="shared" si="3565"/>
        <v>0</v>
      </c>
      <c r="EQ364" s="37">
        <f t="shared" si="3565"/>
        <v>0</v>
      </c>
      <c r="ER364" s="37">
        <f t="shared" si="3565"/>
        <v>0</v>
      </c>
      <c r="ES364" s="37">
        <f t="shared" si="3565"/>
        <v>0</v>
      </c>
      <c r="ET364" s="37">
        <f t="shared" si="3565"/>
        <v>0</v>
      </c>
      <c r="EU364" s="37">
        <f t="shared" si="3565"/>
        <v>0</v>
      </c>
      <c r="EV364" s="37">
        <f t="shared" si="3565"/>
        <v>0</v>
      </c>
      <c r="EW364" s="37">
        <f t="shared" ref="EW364" si="3566">EW365+EW370</f>
        <v>350000000</v>
      </c>
      <c r="EX364" s="37">
        <f t="shared" ref="EX364:GY364" si="3567">EX365+EX370</f>
        <v>856000000</v>
      </c>
      <c r="EY364" s="37">
        <f t="shared" si="3567"/>
        <v>659743321</v>
      </c>
      <c r="EZ364" s="37">
        <f t="shared" si="3567"/>
        <v>650140421</v>
      </c>
      <c r="FA364" s="37">
        <f t="shared" si="3567"/>
        <v>0</v>
      </c>
      <c r="FB364" s="37">
        <f t="shared" si="3567"/>
        <v>0</v>
      </c>
      <c r="FC364" s="37">
        <f t="shared" si="3567"/>
        <v>0</v>
      </c>
      <c r="FD364" s="37">
        <f t="shared" si="3567"/>
        <v>0</v>
      </c>
      <c r="FE364" s="37">
        <f t="shared" si="3567"/>
        <v>0</v>
      </c>
      <c r="FF364" s="37">
        <f t="shared" si="3567"/>
        <v>0</v>
      </c>
      <c r="FG364" s="37">
        <f t="shared" si="3567"/>
        <v>0</v>
      </c>
      <c r="FH364" s="37">
        <f t="shared" si="3567"/>
        <v>80000000</v>
      </c>
      <c r="FI364" s="37">
        <f t="shared" si="3567"/>
        <v>49841133</v>
      </c>
      <c r="FJ364" s="37">
        <f t="shared" si="3567"/>
        <v>49841133</v>
      </c>
      <c r="FK364" s="37">
        <f t="shared" si="3567"/>
        <v>0</v>
      </c>
      <c r="FL364" s="37">
        <f t="shared" si="3567"/>
        <v>330000000</v>
      </c>
      <c r="FM364" s="37">
        <f t="shared" si="3567"/>
        <v>607235128</v>
      </c>
      <c r="FN364" s="37">
        <f t="shared" si="3567"/>
        <v>525716489</v>
      </c>
      <c r="FO364" s="37">
        <f t="shared" si="3567"/>
        <v>525716489</v>
      </c>
      <c r="FP364" s="37">
        <f t="shared" si="3567"/>
        <v>1690000</v>
      </c>
      <c r="FQ364" s="37">
        <f t="shared" si="3567"/>
        <v>0</v>
      </c>
      <c r="FR364" s="37">
        <f t="shared" si="3567"/>
        <v>0</v>
      </c>
      <c r="FS364" s="37">
        <f t="shared" si="3567"/>
        <v>0</v>
      </c>
      <c r="FT364" s="37">
        <f t="shared" si="3567"/>
        <v>0</v>
      </c>
      <c r="FU364" s="37">
        <f t="shared" si="3567"/>
        <v>0</v>
      </c>
      <c r="FV364" s="37">
        <f t="shared" si="3567"/>
        <v>0</v>
      </c>
      <c r="FW364" s="37">
        <f t="shared" si="3567"/>
        <v>0</v>
      </c>
      <c r="FX364" s="37">
        <f t="shared" si="3567"/>
        <v>0</v>
      </c>
      <c r="FY364" s="37">
        <f t="shared" si="3567"/>
        <v>0</v>
      </c>
      <c r="FZ364" s="37">
        <f t="shared" si="3567"/>
        <v>0</v>
      </c>
      <c r="GA364" s="37">
        <f t="shared" si="3567"/>
        <v>0</v>
      </c>
      <c r="GB364" s="37">
        <f t="shared" si="3567"/>
        <v>0</v>
      </c>
      <c r="GC364" s="37">
        <f t="shared" si="3567"/>
        <v>0</v>
      </c>
      <c r="GD364" s="37">
        <f t="shared" si="3567"/>
        <v>0</v>
      </c>
      <c r="GE364" s="37">
        <f t="shared" si="3567"/>
        <v>0</v>
      </c>
      <c r="GF364" s="37">
        <f t="shared" si="3567"/>
        <v>0</v>
      </c>
      <c r="GG364" s="37">
        <f t="shared" si="3567"/>
        <v>0</v>
      </c>
      <c r="GH364" s="37">
        <f t="shared" si="3567"/>
        <v>0</v>
      </c>
      <c r="GI364" s="37">
        <f t="shared" si="3567"/>
        <v>0</v>
      </c>
      <c r="GJ364" s="37">
        <f t="shared" si="3567"/>
        <v>0</v>
      </c>
      <c r="GK364" s="37">
        <f t="shared" si="3567"/>
        <v>0</v>
      </c>
      <c r="GL364" s="37">
        <f t="shared" si="3567"/>
        <v>0</v>
      </c>
      <c r="GM364" s="37">
        <f t="shared" si="3567"/>
        <v>0</v>
      </c>
      <c r="GN364" s="37">
        <f t="shared" si="3567"/>
        <v>0</v>
      </c>
      <c r="GO364" s="37">
        <f t="shared" si="3567"/>
        <v>0</v>
      </c>
      <c r="GP364" s="37">
        <f t="shared" si="3567"/>
        <v>0</v>
      </c>
      <c r="GQ364" s="37">
        <f t="shared" si="3567"/>
        <v>0</v>
      </c>
      <c r="GR364" s="37">
        <f t="shared" si="3567"/>
        <v>0</v>
      </c>
      <c r="GS364" s="37">
        <f t="shared" si="3567"/>
        <v>0</v>
      </c>
      <c r="GT364" s="37">
        <f t="shared" si="3567"/>
        <v>0</v>
      </c>
      <c r="GU364" s="37">
        <f t="shared" si="3567"/>
        <v>330000000</v>
      </c>
      <c r="GV364" s="37">
        <f t="shared" si="3567"/>
        <v>687235128</v>
      </c>
      <c r="GW364" s="37">
        <f t="shared" si="3567"/>
        <v>575557622</v>
      </c>
      <c r="GX364" s="37">
        <f t="shared" si="3567"/>
        <v>575557622</v>
      </c>
      <c r="GY364" s="961">
        <f t="shared" si="3567"/>
        <v>1690000</v>
      </c>
      <c r="GZ364" s="37">
        <f t="shared" ref="GZ364:IW364" si="3568">GZ365+GZ370</f>
        <v>0</v>
      </c>
      <c r="HA364" s="37">
        <f t="shared" si="3568"/>
        <v>0</v>
      </c>
      <c r="HB364" s="37">
        <f t="shared" si="3568"/>
        <v>0</v>
      </c>
      <c r="HC364" s="37">
        <f t="shared" si="3568"/>
        <v>0</v>
      </c>
      <c r="HD364" s="37">
        <f t="shared" si="3568"/>
        <v>0</v>
      </c>
      <c r="HE364" s="37">
        <f t="shared" si="3568"/>
        <v>0</v>
      </c>
      <c r="HF364" s="37">
        <f t="shared" si="3568"/>
        <v>540000000</v>
      </c>
      <c r="HG364" s="37">
        <f t="shared" si="3568"/>
        <v>368547384</v>
      </c>
      <c r="HH364" s="37">
        <f t="shared" si="3568"/>
        <v>351267384</v>
      </c>
      <c r="HI364" s="37">
        <f t="shared" si="3568"/>
        <v>0</v>
      </c>
      <c r="HJ364" s="37">
        <f t="shared" si="3568"/>
        <v>1510000000</v>
      </c>
      <c r="HK364" s="37">
        <f t="shared" si="3568"/>
        <v>3082769794</v>
      </c>
      <c r="HL364" s="37">
        <f t="shared" si="3568"/>
        <v>1796627423</v>
      </c>
      <c r="HM364" s="37">
        <f t="shared" si="3568"/>
        <v>1771228823</v>
      </c>
      <c r="HN364" s="37">
        <f t="shared" si="3568"/>
        <v>1690000</v>
      </c>
      <c r="HO364" s="37">
        <f t="shared" si="3568"/>
        <v>0</v>
      </c>
      <c r="HP364" s="37">
        <f t="shared" si="3568"/>
        <v>0</v>
      </c>
      <c r="HQ364" s="37">
        <f t="shared" si="3568"/>
        <v>0</v>
      </c>
      <c r="HR364" s="37">
        <f t="shared" si="3568"/>
        <v>0</v>
      </c>
      <c r="HS364" s="37">
        <f t="shared" si="3568"/>
        <v>0</v>
      </c>
      <c r="HT364" s="37">
        <f t="shared" si="3568"/>
        <v>0</v>
      </c>
      <c r="HU364" s="37">
        <f t="shared" si="3568"/>
        <v>0</v>
      </c>
      <c r="HV364" s="37">
        <f t="shared" si="3568"/>
        <v>0</v>
      </c>
      <c r="HW364" s="37">
        <f t="shared" si="3568"/>
        <v>0</v>
      </c>
      <c r="HX364" s="37">
        <f t="shared" si="3568"/>
        <v>0</v>
      </c>
      <c r="HY364" s="37">
        <f t="shared" si="3568"/>
        <v>0</v>
      </c>
      <c r="HZ364" s="37">
        <f t="shared" si="3568"/>
        <v>0</v>
      </c>
      <c r="IA364" s="37">
        <f t="shared" si="3568"/>
        <v>0</v>
      </c>
      <c r="IB364" s="37">
        <f t="shared" si="3568"/>
        <v>0</v>
      </c>
      <c r="IC364" s="37">
        <f t="shared" si="3568"/>
        <v>0</v>
      </c>
      <c r="ID364" s="37">
        <f t="shared" si="3568"/>
        <v>0</v>
      </c>
      <c r="IE364" s="37">
        <f t="shared" si="3568"/>
        <v>0</v>
      </c>
      <c r="IF364" s="37">
        <f t="shared" si="3568"/>
        <v>0</v>
      </c>
      <c r="IG364" s="37">
        <f t="shared" si="3568"/>
        <v>0</v>
      </c>
      <c r="IH364" s="37">
        <f t="shared" si="3568"/>
        <v>0</v>
      </c>
      <c r="II364" s="37">
        <f t="shared" si="3568"/>
        <v>0</v>
      </c>
      <c r="IJ364" s="37">
        <f t="shared" si="3568"/>
        <v>0</v>
      </c>
      <c r="IK364" s="37">
        <f t="shared" si="3568"/>
        <v>0</v>
      </c>
      <c r="IL364" s="37">
        <f t="shared" si="3568"/>
        <v>0</v>
      </c>
      <c r="IM364" s="37">
        <f t="shared" si="3568"/>
        <v>0</v>
      </c>
      <c r="IN364" s="37">
        <f t="shared" si="3568"/>
        <v>0</v>
      </c>
      <c r="IO364" s="37">
        <f t="shared" si="3568"/>
        <v>0</v>
      </c>
      <c r="IP364" s="37">
        <f t="shared" si="3568"/>
        <v>0</v>
      </c>
      <c r="IQ364" s="37">
        <f t="shared" si="3568"/>
        <v>0</v>
      </c>
      <c r="IR364" s="37">
        <f t="shared" si="3568"/>
        <v>0</v>
      </c>
      <c r="IS364" s="37">
        <f t="shared" si="3568"/>
        <v>1510000000</v>
      </c>
      <c r="IT364" s="37">
        <f t="shared" si="3568"/>
        <v>3622769794</v>
      </c>
      <c r="IU364" s="37">
        <f t="shared" si="3568"/>
        <v>2165174807</v>
      </c>
      <c r="IV364" s="37">
        <f t="shared" si="3568"/>
        <v>2122496207</v>
      </c>
      <c r="IW364" s="37">
        <f t="shared" si="3568"/>
        <v>1690000</v>
      </c>
    </row>
    <row r="365" spans="1:257" ht="24.75" customHeight="1" x14ac:dyDescent="0.2">
      <c r="A365" s="346"/>
      <c r="B365" s="343"/>
      <c r="C365" s="252">
        <v>83</v>
      </c>
      <c r="D365" s="253" t="s">
        <v>819</v>
      </c>
      <c r="E365" s="256"/>
      <c r="F365" s="256"/>
      <c r="G365" s="255"/>
      <c r="H365" s="255"/>
      <c r="I365" s="255"/>
      <c r="J365" s="255"/>
      <c r="K365" s="255"/>
      <c r="L365" s="255"/>
      <c r="M365" s="255"/>
      <c r="N365" s="255"/>
      <c r="O365" s="255"/>
      <c r="P365" s="255"/>
      <c r="Q365" s="255"/>
      <c r="R365" s="255"/>
      <c r="S365" s="255"/>
      <c r="T365" s="255"/>
      <c r="U365" s="255"/>
      <c r="V365" s="255"/>
      <c r="W365" s="255"/>
      <c r="X365" s="255"/>
      <c r="Y365" s="312"/>
      <c r="Z365" s="255"/>
      <c r="AA365" s="255"/>
      <c r="AB365" s="255"/>
      <c r="AC365" s="38">
        <f t="shared" ref="AC365:BL365" si="3569">SUM(AC366:AC369)</f>
        <v>0</v>
      </c>
      <c r="AD365" s="38">
        <f t="shared" si="3569"/>
        <v>0</v>
      </c>
      <c r="AE365" s="38">
        <f t="shared" si="3569"/>
        <v>0</v>
      </c>
      <c r="AF365" s="38">
        <f t="shared" si="3569"/>
        <v>0</v>
      </c>
      <c r="AG365" s="38">
        <f t="shared" si="3569"/>
        <v>0</v>
      </c>
      <c r="AH365" s="38">
        <f t="shared" si="3569"/>
        <v>0</v>
      </c>
      <c r="AI365" s="38">
        <f t="shared" si="3569"/>
        <v>0</v>
      </c>
      <c r="AJ365" s="38">
        <f t="shared" si="3569"/>
        <v>0</v>
      </c>
      <c r="AK365" s="38">
        <f t="shared" si="3569"/>
        <v>350000000</v>
      </c>
      <c r="AL365" s="38">
        <f t="shared" si="3569"/>
        <v>450000000</v>
      </c>
      <c r="AM365" s="38">
        <f t="shared" si="3569"/>
        <v>109350000</v>
      </c>
      <c r="AN365" s="38">
        <f t="shared" si="3569"/>
        <v>109350000</v>
      </c>
      <c r="AO365" s="38">
        <f t="shared" si="3569"/>
        <v>0</v>
      </c>
      <c r="AP365" s="38">
        <f t="shared" si="3569"/>
        <v>0</v>
      </c>
      <c r="AQ365" s="38">
        <f t="shared" si="3569"/>
        <v>0</v>
      </c>
      <c r="AR365" s="38">
        <f t="shared" si="3569"/>
        <v>0</v>
      </c>
      <c r="AS365" s="38">
        <f t="shared" si="3569"/>
        <v>0</v>
      </c>
      <c r="AT365" s="38">
        <f t="shared" si="3569"/>
        <v>0</v>
      </c>
      <c r="AU365" s="38">
        <f t="shared" si="3569"/>
        <v>0</v>
      </c>
      <c r="AV365" s="38">
        <f t="shared" si="3569"/>
        <v>0</v>
      </c>
      <c r="AW365" s="38">
        <f t="shared" si="3569"/>
        <v>0</v>
      </c>
      <c r="AX365" s="38">
        <f t="shared" si="3569"/>
        <v>0</v>
      </c>
      <c r="AY365" s="38">
        <f t="shared" si="3569"/>
        <v>0</v>
      </c>
      <c r="AZ365" s="38">
        <f t="shared" si="3569"/>
        <v>0</v>
      </c>
      <c r="BA365" s="38">
        <f t="shared" si="3569"/>
        <v>0</v>
      </c>
      <c r="BB365" s="38">
        <f t="shared" si="3569"/>
        <v>0</v>
      </c>
      <c r="BC365" s="38">
        <f t="shared" si="3569"/>
        <v>0</v>
      </c>
      <c r="BD365" s="38">
        <f t="shared" si="3569"/>
        <v>0</v>
      </c>
      <c r="BE365" s="38">
        <f t="shared" si="3569"/>
        <v>0</v>
      </c>
      <c r="BF365" s="38">
        <f t="shared" si="3569"/>
        <v>0</v>
      </c>
      <c r="BG365" s="38">
        <f t="shared" si="3569"/>
        <v>0</v>
      </c>
      <c r="BH365" s="38">
        <f t="shared" si="3569"/>
        <v>0</v>
      </c>
      <c r="BI365" s="38">
        <f t="shared" si="3569"/>
        <v>0</v>
      </c>
      <c r="BJ365" s="38">
        <f t="shared" si="3569"/>
        <v>0</v>
      </c>
      <c r="BK365" s="38">
        <f t="shared" si="3569"/>
        <v>0</v>
      </c>
      <c r="BL365" s="38">
        <f t="shared" si="3569"/>
        <v>0</v>
      </c>
      <c r="BM365" s="38">
        <f t="shared" ref="BM365:DX365" si="3570">SUM(BM366:BM369)</f>
        <v>350000000</v>
      </c>
      <c r="BN365" s="38">
        <f t="shared" si="3570"/>
        <v>450000000</v>
      </c>
      <c r="BO365" s="38">
        <f t="shared" si="3570"/>
        <v>109350000</v>
      </c>
      <c r="BP365" s="38">
        <f t="shared" si="3570"/>
        <v>109350000</v>
      </c>
      <c r="BQ365" s="38">
        <f t="shared" si="3570"/>
        <v>0</v>
      </c>
      <c r="BR365" s="38">
        <f t="shared" si="3570"/>
        <v>0</v>
      </c>
      <c r="BS365" s="38">
        <f t="shared" si="3570"/>
        <v>0</v>
      </c>
      <c r="BT365" s="38">
        <f t="shared" si="3570"/>
        <v>0</v>
      </c>
      <c r="BU365" s="38">
        <f t="shared" si="3570"/>
        <v>0</v>
      </c>
      <c r="BV365" s="38">
        <f t="shared" si="3570"/>
        <v>400000000</v>
      </c>
      <c r="BW365" s="38">
        <f t="shared" si="3570"/>
        <v>258706251</v>
      </c>
      <c r="BX365" s="38">
        <f t="shared" si="3570"/>
        <v>244426251</v>
      </c>
      <c r="BY365" s="38">
        <f t="shared" si="3570"/>
        <v>0</v>
      </c>
      <c r="BZ365" s="38">
        <f t="shared" si="3570"/>
        <v>350000000</v>
      </c>
      <c r="CA365" s="38">
        <f t="shared" si="3570"/>
        <v>1099534666</v>
      </c>
      <c r="CB365" s="38">
        <f t="shared" si="3570"/>
        <v>467812696</v>
      </c>
      <c r="CC365" s="38">
        <f t="shared" si="3570"/>
        <v>458147996</v>
      </c>
      <c r="CD365" s="38">
        <f t="shared" si="3570"/>
        <v>0</v>
      </c>
      <c r="CE365" s="38">
        <f t="shared" si="3570"/>
        <v>0</v>
      </c>
      <c r="CF365" s="38">
        <f t="shared" si="3570"/>
        <v>0</v>
      </c>
      <c r="CG365" s="38">
        <f t="shared" si="3570"/>
        <v>0</v>
      </c>
      <c r="CH365" s="38">
        <f t="shared" si="3570"/>
        <v>0</v>
      </c>
      <c r="CI365" s="38">
        <f t="shared" si="3570"/>
        <v>0</v>
      </c>
      <c r="CJ365" s="38">
        <f t="shared" si="3570"/>
        <v>0</v>
      </c>
      <c r="CK365" s="38">
        <f t="shared" si="3570"/>
        <v>0</v>
      </c>
      <c r="CL365" s="38">
        <f t="shared" si="3570"/>
        <v>0</v>
      </c>
      <c r="CM365" s="38">
        <f t="shared" si="3570"/>
        <v>0</v>
      </c>
      <c r="CN365" s="38">
        <f t="shared" si="3570"/>
        <v>0</v>
      </c>
      <c r="CO365" s="38">
        <f t="shared" si="3570"/>
        <v>0</v>
      </c>
      <c r="CP365" s="38">
        <f t="shared" si="3570"/>
        <v>0</v>
      </c>
      <c r="CQ365" s="38">
        <f t="shared" si="3570"/>
        <v>0</v>
      </c>
      <c r="CR365" s="38">
        <f t="shared" si="3570"/>
        <v>0</v>
      </c>
      <c r="CS365" s="38">
        <f t="shared" si="3570"/>
        <v>0</v>
      </c>
      <c r="CT365" s="38">
        <f t="shared" si="3570"/>
        <v>0</v>
      </c>
      <c r="CU365" s="38">
        <f t="shared" si="3570"/>
        <v>0</v>
      </c>
      <c r="CV365" s="38">
        <f t="shared" si="3570"/>
        <v>0</v>
      </c>
      <c r="CW365" s="38">
        <f t="shared" si="3570"/>
        <v>0</v>
      </c>
      <c r="CX365" s="38">
        <f t="shared" si="3570"/>
        <v>0</v>
      </c>
      <c r="CY365" s="38">
        <f t="shared" si="3570"/>
        <v>0</v>
      </c>
      <c r="CZ365" s="38">
        <f t="shared" si="3570"/>
        <v>0</v>
      </c>
      <c r="DA365" s="38">
        <f t="shared" si="3570"/>
        <v>0</v>
      </c>
      <c r="DB365" s="38">
        <f t="shared" si="3570"/>
        <v>0</v>
      </c>
      <c r="DC365" s="38">
        <f t="shared" si="3570"/>
        <v>0</v>
      </c>
      <c r="DD365" s="38">
        <f t="shared" si="3570"/>
        <v>0</v>
      </c>
      <c r="DE365" s="38">
        <f t="shared" si="3570"/>
        <v>350000000</v>
      </c>
      <c r="DF365" s="38">
        <f t="shared" si="3570"/>
        <v>1499534666</v>
      </c>
      <c r="DG365" s="38">
        <f t="shared" si="3570"/>
        <v>726518947</v>
      </c>
      <c r="DH365" s="38">
        <f t="shared" si="3570"/>
        <v>702574247</v>
      </c>
      <c r="DI365" s="38">
        <f t="shared" si="3570"/>
        <v>0</v>
      </c>
      <c r="DJ365" s="38">
        <f t="shared" si="3570"/>
        <v>0</v>
      </c>
      <c r="DK365" s="38">
        <f t="shared" si="3570"/>
        <v>0</v>
      </c>
      <c r="DL365" s="38">
        <f t="shared" si="3570"/>
        <v>0</v>
      </c>
      <c r="DM365" s="38">
        <f t="shared" si="3570"/>
        <v>0</v>
      </c>
      <c r="DN365" s="38">
        <f t="shared" si="3570"/>
        <v>0</v>
      </c>
      <c r="DO365" s="38">
        <f t="shared" si="3570"/>
        <v>60000000</v>
      </c>
      <c r="DP365" s="38">
        <f t="shared" si="3570"/>
        <v>60000000</v>
      </c>
      <c r="DQ365" s="38">
        <f t="shared" si="3570"/>
        <v>57000000</v>
      </c>
      <c r="DR365" s="38">
        <f t="shared" si="3570"/>
        <v>0</v>
      </c>
      <c r="DS365" s="38">
        <f t="shared" si="3570"/>
        <v>300000000</v>
      </c>
      <c r="DT365" s="38">
        <f t="shared" si="3570"/>
        <v>717000000</v>
      </c>
      <c r="DU365" s="38">
        <f t="shared" si="3570"/>
        <v>527956651</v>
      </c>
      <c r="DV365" s="38">
        <f t="shared" si="3570"/>
        <v>522203751</v>
      </c>
      <c r="DW365" s="38">
        <f t="shared" si="3570"/>
        <v>0</v>
      </c>
      <c r="DX365" s="38">
        <f t="shared" si="3570"/>
        <v>0</v>
      </c>
      <c r="DY365" s="38">
        <f t="shared" ref="DY365:EW365" si="3571">SUM(DY366:DY369)</f>
        <v>0</v>
      </c>
      <c r="DZ365" s="38">
        <f t="shared" si="3571"/>
        <v>0</v>
      </c>
      <c r="EA365" s="38">
        <f t="shared" si="3571"/>
        <v>0</v>
      </c>
      <c r="EB365" s="38">
        <f t="shared" si="3571"/>
        <v>0</v>
      </c>
      <c r="EC365" s="38">
        <f t="shared" si="3571"/>
        <v>0</v>
      </c>
      <c r="ED365" s="38">
        <f t="shared" si="3571"/>
        <v>0</v>
      </c>
      <c r="EE365" s="38">
        <f t="shared" si="3571"/>
        <v>0</v>
      </c>
      <c r="EF365" s="38">
        <f t="shared" si="3571"/>
        <v>0</v>
      </c>
      <c r="EG365" s="38">
        <f t="shared" si="3571"/>
        <v>0</v>
      </c>
      <c r="EH365" s="38">
        <f t="shared" si="3571"/>
        <v>0</v>
      </c>
      <c r="EI365" s="38">
        <f t="shared" si="3571"/>
        <v>0</v>
      </c>
      <c r="EJ365" s="38">
        <f t="shared" si="3571"/>
        <v>0</v>
      </c>
      <c r="EK365" s="38">
        <f t="shared" si="3571"/>
        <v>0</v>
      </c>
      <c r="EL365" s="38">
        <f t="shared" si="3571"/>
        <v>0</v>
      </c>
      <c r="EM365" s="38">
        <f t="shared" si="3571"/>
        <v>0</v>
      </c>
      <c r="EN365" s="38">
        <f t="shared" si="3571"/>
        <v>0</v>
      </c>
      <c r="EO365" s="38">
        <f t="shared" si="3571"/>
        <v>0</v>
      </c>
      <c r="EP365" s="38">
        <f t="shared" si="3571"/>
        <v>0</v>
      </c>
      <c r="EQ365" s="38">
        <f t="shared" si="3571"/>
        <v>0</v>
      </c>
      <c r="ER365" s="38">
        <f t="shared" si="3571"/>
        <v>0</v>
      </c>
      <c r="ES365" s="38">
        <f t="shared" si="3571"/>
        <v>0</v>
      </c>
      <c r="ET365" s="38">
        <f t="shared" si="3571"/>
        <v>0</v>
      </c>
      <c r="EU365" s="38">
        <f t="shared" si="3571"/>
        <v>0</v>
      </c>
      <c r="EV365" s="38">
        <f t="shared" si="3571"/>
        <v>0</v>
      </c>
      <c r="EW365" s="38">
        <f t="shared" si="3571"/>
        <v>300000000</v>
      </c>
      <c r="EX365" s="38">
        <f t="shared" ref="EX365:GY365" si="3572">SUM(EX366:EX369)</f>
        <v>777000000</v>
      </c>
      <c r="EY365" s="38">
        <f t="shared" si="3572"/>
        <v>587956651</v>
      </c>
      <c r="EZ365" s="38">
        <f t="shared" si="3572"/>
        <v>579203751</v>
      </c>
      <c r="FA365" s="38">
        <f t="shared" si="3572"/>
        <v>0</v>
      </c>
      <c r="FB365" s="38">
        <f t="shared" si="3572"/>
        <v>0</v>
      </c>
      <c r="FC365" s="38">
        <f t="shared" si="3572"/>
        <v>0</v>
      </c>
      <c r="FD365" s="38">
        <f t="shared" si="3572"/>
        <v>0</v>
      </c>
      <c r="FE365" s="38">
        <f t="shared" si="3572"/>
        <v>0</v>
      </c>
      <c r="FF365" s="38">
        <f t="shared" si="3572"/>
        <v>0</v>
      </c>
      <c r="FG365" s="38">
        <f t="shared" si="3572"/>
        <v>0</v>
      </c>
      <c r="FH365" s="38">
        <f t="shared" si="3572"/>
        <v>50000000</v>
      </c>
      <c r="FI365" s="38">
        <f t="shared" si="3572"/>
        <v>34841733</v>
      </c>
      <c r="FJ365" s="38">
        <f t="shared" si="3572"/>
        <v>34841733</v>
      </c>
      <c r="FK365" s="38">
        <f t="shared" si="3572"/>
        <v>0</v>
      </c>
      <c r="FL365" s="38">
        <f t="shared" si="3572"/>
        <v>280000000</v>
      </c>
      <c r="FM365" s="38">
        <f t="shared" si="3572"/>
        <v>529048128</v>
      </c>
      <c r="FN365" s="38">
        <f t="shared" si="3572"/>
        <v>459583436</v>
      </c>
      <c r="FO365" s="38">
        <f t="shared" si="3572"/>
        <v>459583436</v>
      </c>
      <c r="FP365" s="38">
        <f t="shared" si="3572"/>
        <v>1690000</v>
      </c>
      <c r="FQ365" s="38">
        <f t="shared" si="3572"/>
        <v>0</v>
      </c>
      <c r="FR365" s="38">
        <f t="shared" si="3572"/>
        <v>0</v>
      </c>
      <c r="FS365" s="38">
        <f t="shared" si="3572"/>
        <v>0</v>
      </c>
      <c r="FT365" s="38">
        <f t="shared" si="3572"/>
        <v>0</v>
      </c>
      <c r="FU365" s="38">
        <f t="shared" si="3572"/>
        <v>0</v>
      </c>
      <c r="FV365" s="38">
        <f t="shared" si="3572"/>
        <v>0</v>
      </c>
      <c r="FW365" s="38">
        <f t="shared" si="3572"/>
        <v>0</v>
      </c>
      <c r="FX365" s="38">
        <f t="shared" si="3572"/>
        <v>0</v>
      </c>
      <c r="FY365" s="38">
        <f t="shared" si="3572"/>
        <v>0</v>
      </c>
      <c r="FZ365" s="38">
        <f t="shared" si="3572"/>
        <v>0</v>
      </c>
      <c r="GA365" s="38">
        <f t="shared" si="3572"/>
        <v>0</v>
      </c>
      <c r="GB365" s="38">
        <f t="shared" si="3572"/>
        <v>0</v>
      </c>
      <c r="GC365" s="38">
        <f t="shared" si="3572"/>
        <v>0</v>
      </c>
      <c r="GD365" s="38">
        <f t="shared" si="3572"/>
        <v>0</v>
      </c>
      <c r="GE365" s="38">
        <f t="shared" si="3572"/>
        <v>0</v>
      </c>
      <c r="GF365" s="38">
        <f t="shared" si="3572"/>
        <v>0</v>
      </c>
      <c r="GG365" s="38">
        <f t="shared" si="3572"/>
        <v>0</v>
      </c>
      <c r="GH365" s="38">
        <f t="shared" si="3572"/>
        <v>0</v>
      </c>
      <c r="GI365" s="38">
        <f t="shared" si="3572"/>
        <v>0</v>
      </c>
      <c r="GJ365" s="38">
        <f t="shared" si="3572"/>
        <v>0</v>
      </c>
      <c r="GK365" s="38">
        <f t="shared" si="3572"/>
        <v>0</v>
      </c>
      <c r="GL365" s="38">
        <f t="shared" si="3572"/>
        <v>0</v>
      </c>
      <c r="GM365" s="38">
        <f t="shared" si="3572"/>
        <v>0</v>
      </c>
      <c r="GN365" s="38">
        <f t="shared" si="3572"/>
        <v>0</v>
      </c>
      <c r="GO365" s="38">
        <f t="shared" si="3572"/>
        <v>0</v>
      </c>
      <c r="GP365" s="38">
        <f t="shared" si="3572"/>
        <v>0</v>
      </c>
      <c r="GQ365" s="38">
        <f t="shared" si="3572"/>
        <v>0</v>
      </c>
      <c r="GR365" s="38">
        <f t="shared" si="3572"/>
        <v>0</v>
      </c>
      <c r="GS365" s="38">
        <f t="shared" si="3572"/>
        <v>0</v>
      </c>
      <c r="GT365" s="38">
        <f t="shared" si="3572"/>
        <v>0</v>
      </c>
      <c r="GU365" s="38">
        <f t="shared" si="3572"/>
        <v>280000000</v>
      </c>
      <c r="GV365" s="38">
        <f t="shared" si="3572"/>
        <v>579048128</v>
      </c>
      <c r="GW365" s="38">
        <f t="shared" si="3572"/>
        <v>494425169</v>
      </c>
      <c r="GX365" s="38">
        <f t="shared" si="3572"/>
        <v>494425169</v>
      </c>
      <c r="GY365" s="724">
        <f t="shared" si="3572"/>
        <v>1690000</v>
      </c>
      <c r="GZ365" s="38">
        <f t="shared" ref="GZ365:IW365" si="3573">SUM(GZ366:GZ369)</f>
        <v>0</v>
      </c>
      <c r="HA365" s="38">
        <f t="shared" si="3573"/>
        <v>0</v>
      </c>
      <c r="HB365" s="38">
        <f t="shared" si="3573"/>
        <v>0</v>
      </c>
      <c r="HC365" s="38">
        <f t="shared" si="3573"/>
        <v>0</v>
      </c>
      <c r="HD365" s="38">
        <f t="shared" si="3573"/>
        <v>0</v>
      </c>
      <c r="HE365" s="38">
        <f t="shared" si="3573"/>
        <v>0</v>
      </c>
      <c r="HF365" s="38">
        <f t="shared" si="3573"/>
        <v>510000000</v>
      </c>
      <c r="HG365" s="38">
        <f t="shared" si="3573"/>
        <v>353547984</v>
      </c>
      <c r="HH365" s="38">
        <f t="shared" si="3573"/>
        <v>336267984</v>
      </c>
      <c r="HI365" s="38">
        <f t="shared" si="3573"/>
        <v>0</v>
      </c>
      <c r="HJ365" s="38">
        <f t="shared" si="3573"/>
        <v>1280000000</v>
      </c>
      <c r="HK365" s="38">
        <f t="shared" si="3573"/>
        <v>2795582794</v>
      </c>
      <c r="HL365" s="38">
        <f t="shared" si="3573"/>
        <v>1564702783</v>
      </c>
      <c r="HM365" s="38">
        <f t="shared" si="3573"/>
        <v>1549285183</v>
      </c>
      <c r="HN365" s="38">
        <f t="shared" si="3573"/>
        <v>1690000</v>
      </c>
      <c r="HO365" s="38">
        <f t="shared" si="3573"/>
        <v>0</v>
      </c>
      <c r="HP365" s="38">
        <f t="shared" si="3573"/>
        <v>0</v>
      </c>
      <c r="HQ365" s="38">
        <f t="shared" si="3573"/>
        <v>0</v>
      </c>
      <c r="HR365" s="38">
        <f t="shared" si="3573"/>
        <v>0</v>
      </c>
      <c r="HS365" s="38">
        <f t="shared" si="3573"/>
        <v>0</v>
      </c>
      <c r="HT365" s="38">
        <f t="shared" si="3573"/>
        <v>0</v>
      </c>
      <c r="HU365" s="38">
        <f t="shared" si="3573"/>
        <v>0</v>
      </c>
      <c r="HV365" s="38">
        <f t="shared" si="3573"/>
        <v>0</v>
      </c>
      <c r="HW365" s="38">
        <f t="shared" si="3573"/>
        <v>0</v>
      </c>
      <c r="HX365" s="38">
        <f t="shared" si="3573"/>
        <v>0</v>
      </c>
      <c r="HY365" s="38">
        <f t="shared" si="3573"/>
        <v>0</v>
      </c>
      <c r="HZ365" s="38">
        <f t="shared" si="3573"/>
        <v>0</v>
      </c>
      <c r="IA365" s="38">
        <f t="shared" si="3573"/>
        <v>0</v>
      </c>
      <c r="IB365" s="38">
        <f t="shared" si="3573"/>
        <v>0</v>
      </c>
      <c r="IC365" s="38">
        <f t="shared" si="3573"/>
        <v>0</v>
      </c>
      <c r="ID365" s="38">
        <f t="shared" si="3573"/>
        <v>0</v>
      </c>
      <c r="IE365" s="38">
        <f t="shared" si="3573"/>
        <v>0</v>
      </c>
      <c r="IF365" s="38">
        <f t="shared" si="3573"/>
        <v>0</v>
      </c>
      <c r="IG365" s="38">
        <f t="shared" si="3573"/>
        <v>0</v>
      </c>
      <c r="IH365" s="38">
        <f t="shared" si="3573"/>
        <v>0</v>
      </c>
      <c r="II365" s="38">
        <f t="shared" si="3573"/>
        <v>0</v>
      </c>
      <c r="IJ365" s="38">
        <f t="shared" si="3573"/>
        <v>0</v>
      </c>
      <c r="IK365" s="38">
        <f t="shared" si="3573"/>
        <v>0</v>
      </c>
      <c r="IL365" s="38">
        <f t="shared" si="3573"/>
        <v>0</v>
      </c>
      <c r="IM365" s="38">
        <f t="shared" si="3573"/>
        <v>0</v>
      </c>
      <c r="IN365" s="38">
        <f t="shared" si="3573"/>
        <v>0</v>
      </c>
      <c r="IO365" s="38">
        <f t="shared" si="3573"/>
        <v>0</v>
      </c>
      <c r="IP365" s="38">
        <f t="shared" si="3573"/>
        <v>0</v>
      </c>
      <c r="IQ365" s="38">
        <f t="shared" si="3573"/>
        <v>0</v>
      </c>
      <c r="IR365" s="38">
        <f t="shared" si="3573"/>
        <v>0</v>
      </c>
      <c r="IS365" s="38">
        <f t="shared" si="3573"/>
        <v>1280000000</v>
      </c>
      <c r="IT365" s="38">
        <f t="shared" si="3573"/>
        <v>3305582794</v>
      </c>
      <c r="IU365" s="38">
        <f t="shared" si="3573"/>
        <v>1918250767</v>
      </c>
      <c r="IV365" s="38">
        <f t="shared" si="3573"/>
        <v>1885553167</v>
      </c>
      <c r="IW365" s="38">
        <f t="shared" si="3573"/>
        <v>1690000</v>
      </c>
    </row>
    <row r="366" spans="1:257" ht="93.75" customHeight="1" x14ac:dyDescent="0.2">
      <c r="A366" s="346"/>
      <c r="B366" s="346"/>
      <c r="C366" s="264">
        <v>37</v>
      </c>
      <c r="D366" s="265" t="s">
        <v>536</v>
      </c>
      <c r="E366" s="586" t="s">
        <v>537</v>
      </c>
      <c r="F366" s="517">
        <v>0.6</v>
      </c>
      <c r="G366" s="273">
        <v>243</v>
      </c>
      <c r="H366" s="854" t="s">
        <v>820</v>
      </c>
      <c r="I366" s="282" t="s">
        <v>821</v>
      </c>
      <c r="J366" s="270" t="s">
        <v>822</v>
      </c>
      <c r="K366" s="270">
        <v>17</v>
      </c>
      <c r="L366" s="322" t="s">
        <v>73</v>
      </c>
      <c r="M366" s="299" t="s">
        <v>53</v>
      </c>
      <c r="N366" s="299">
        <v>20</v>
      </c>
      <c r="O366" s="267">
        <v>2</v>
      </c>
      <c r="P366" s="432">
        <v>2</v>
      </c>
      <c r="Q366" s="299">
        <v>6</v>
      </c>
      <c r="R366" s="671"/>
      <c r="S366" s="426">
        <v>6</v>
      </c>
      <c r="T366" s="299">
        <v>6</v>
      </c>
      <c r="U366" s="299"/>
      <c r="V366" s="426">
        <v>6</v>
      </c>
      <c r="W366" s="299">
        <v>6</v>
      </c>
      <c r="X366" s="322"/>
      <c r="Y366" s="756">
        <v>6</v>
      </c>
      <c r="Z366" s="521">
        <f>BM366/$BM$365</f>
        <v>0.2857142857142857</v>
      </c>
      <c r="AA366" s="272">
        <v>16</v>
      </c>
      <c r="AB366" s="271" t="s">
        <v>376</v>
      </c>
      <c r="AC366" s="46"/>
      <c r="AD366" s="47"/>
      <c r="AE366" s="48"/>
      <c r="AF366" s="48"/>
      <c r="AG366" s="46"/>
      <c r="AH366" s="47"/>
      <c r="AI366" s="47"/>
      <c r="AJ366" s="47"/>
      <c r="AK366" s="46">
        <f>48000000+52000000</f>
        <v>100000000</v>
      </c>
      <c r="AL366" s="42">
        <v>100000000</v>
      </c>
      <c r="AM366" s="42">
        <v>82950000</v>
      </c>
      <c r="AN366" s="42">
        <v>82950000</v>
      </c>
      <c r="AO366" s="46"/>
      <c r="AP366" s="47"/>
      <c r="AQ366" s="47"/>
      <c r="AR366" s="47"/>
      <c r="AS366" s="46"/>
      <c r="AT366" s="47"/>
      <c r="AU366" s="48"/>
      <c r="AV366" s="48"/>
      <c r="AW366" s="46"/>
      <c r="AX366" s="47"/>
      <c r="AY366" s="47"/>
      <c r="AZ366" s="47"/>
      <c r="BA366" s="46"/>
      <c r="BB366" s="47"/>
      <c r="BC366" s="47"/>
      <c r="BD366" s="47"/>
      <c r="BE366" s="46"/>
      <c r="BF366" s="47"/>
      <c r="BG366" s="48"/>
      <c r="BH366" s="48"/>
      <c r="BI366" s="46"/>
      <c r="BJ366" s="47"/>
      <c r="BK366" s="47"/>
      <c r="BL366" s="47"/>
      <c r="BM366" s="40">
        <f>+AC366+AG366+AK366+AO366+AS366+AW366+BA366+BE366+BI366</f>
        <v>100000000</v>
      </c>
      <c r="BN366" s="41">
        <f t="shared" ref="BN366:BP369" si="3574">AD366+AH366+AL366+AP366+AT366+AX366+BB366+BF366+BJ366</f>
        <v>100000000</v>
      </c>
      <c r="BO366" s="41">
        <f t="shared" si="3574"/>
        <v>82950000</v>
      </c>
      <c r="BP366" s="41">
        <f t="shared" si="3574"/>
        <v>82950000</v>
      </c>
      <c r="BQ366" s="87"/>
      <c r="BR366" s="87"/>
      <c r="BS366" s="87"/>
      <c r="BT366" s="87"/>
      <c r="BU366" s="87"/>
      <c r="BV366" s="87"/>
      <c r="BW366" s="87"/>
      <c r="BX366" s="87"/>
      <c r="BY366" s="87"/>
      <c r="BZ366" s="87">
        <v>100000000</v>
      </c>
      <c r="CA366" s="87">
        <v>100000000</v>
      </c>
      <c r="CB366" s="87">
        <v>90287997</v>
      </c>
      <c r="CC366" s="87">
        <v>90287997</v>
      </c>
      <c r="CD366" s="87"/>
      <c r="CE366" s="87"/>
      <c r="CF366" s="87"/>
      <c r="CG366" s="87"/>
      <c r="CH366" s="87"/>
      <c r="CI366" s="87"/>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2">
        <f t="shared" ref="DE366:DH369" si="3575">BQ366+BU366+BZ366+CE366+CI366+CM366+CQ366+CV366+DA366</f>
        <v>100000000</v>
      </c>
      <c r="DF366" s="102">
        <f t="shared" si="3575"/>
        <v>100000000</v>
      </c>
      <c r="DG366" s="102">
        <f t="shared" si="3575"/>
        <v>90287997</v>
      </c>
      <c r="DH366" s="102">
        <f t="shared" si="3575"/>
        <v>90287997</v>
      </c>
      <c r="DI366" s="102"/>
      <c r="DJ366" s="87"/>
      <c r="DK366" s="86"/>
      <c r="DL366" s="87"/>
      <c r="DM366" s="87"/>
      <c r="DN366" s="87"/>
      <c r="DO366" s="672"/>
      <c r="DP366" s="672"/>
      <c r="DQ366" s="672"/>
      <c r="DR366" s="673"/>
      <c r="DS366" s="87">
        <v>85700000</v>
      </c>
      <c r="DT366" s="87">
        <v>72000000</v>
      </c>
      <c r="DU366" s="87">
        <v>68400000</v>
      </c>
      <c r="DV366" s="87">
        <v>68400000</v>
      </c>
      <c r="DW366" s="87"/>
      <c r="DX366" s="87"/>
      <c r="DY366" s="87"/>
      <c r="DZ366" s="87"/>
      <c r="EA366" s="87"/>
      <c r="EB366" s="87"/>
      <c r="EC366" s="87"/>
      <c r="ED366" s="87"/>
      <c r="EE366" s="87"/>
      <c r="EF366" s="87"/>
      <c r="EG366" s="87"/>
      <c r="EH366" s="87"/>
      <c r="EI366" s="87"/>
      <c r="EJ366" s="87"/>
      <c r="EK366" s="87"/>
      <c r="EL366" s="87"/>
      <c r="EM366" s="87"/>
      <c r="EN366" s="87"/>
      <c r="EO366" s="87"/>
      <c r="EP366" s="87"/>
      <c r="EQ366" s="87"/>
      <c r="ER366" s="87"/>
      <c r="ES366" s="87"/>
      <c r="ET366" s="87"/>
      <c r="EU366" s="87"/>
      <c r="EV366" s="87"/>
      <c r="EW366" s="82">
        <f t="shared" ref="EW366:EX369" si="3576">DJ366+DN366+DS366+DX366+EB366+EF366+EJ366+EN366+ES366</f>
        <v>85700000</v>
      </c>
      <c r="EX366" s="90">
        <f t="shared" si="3576"/>
        <v>72000000</v>
      </c>
      <c r="EY366" s="90">
        <f t="shared" ref="EY366:EZ369" si="3577">DL366+DP366+DU366+DZ366+ED366+EH366+EL366+EP366+EU366</f>
        <v>68400000</v>
      </c>
      <c r="EZ366" s="90">
        <f t="shared" si="3577"/>
        <v>68400000</v>
      </c>
      <c r="FA366" s="173"/>
      <c r="FB366" s="87"/>
      <c r="FC366" s="88"/>
      <c r="FD366" s="88"/>
      <c r="FE366" s="88"/>
      <c r="FF366" s="133"/>
      <c r="FG366" s="87"/>
      <c r="FH366" s="87"/>
      <c r="FI366" s="87"/>
      <c r="FJ366" s="87"/>
      <c r="FK366" s="87"/>
      <c r="FL366" s="87">
        <v>80000000</v>
      </c>
      <c r="FM366" s="87">
        <v>71548128</v>
      </c>
      <c r="FN366" s="87">
        <v>71548000</v>
      </c>
      <c r="FO366" s="87">
        <v>71548000</v>
      </c>
      <c r="FP366" s="87"/>
      <c r="FQ366" s="87"/>
      <c r="FR366" s="87"/>
      <c r="FS366" s="87"/>
      <c r="FT366" s="87"/>
      <c r="FU366" s="87"/>
      <c r="FV366" s="87"/>
      <c r="FW366" s="87"/>
      <c r="FX366" s="87"/>
      <c r="FY366" s="87"/>
      <c r="FZ366" s="87"/>
      <c r="GA366" s="87"/>
      <c r="GB366" s="87"/>
      <c r="GC366" s="87"/>
      <c r="GD366" s="87"/>
      <c r="GE366" s="87"/>
      <c r="GF366" s="87"/>
      <c r="GG366" s="87"/>
      <c r="GH366" s="87"/>
      <c r="GI366" s="87"/>
      <c r="GJ366" s="87"/>
      <c r="GK366" s="87"/>
      <c r="GL366" s="87"/>
      <c r="GM366" s="87"/>
      <c r="GN366" s="87"/>
      <c r="GO366" s="87"/>
      <c r="GP366" s="87"/>
      <c r="GQ366" s="87"/>
      <c r="GR366" s="87"/>
      <c r="GS366" s="87"/>
      <c r="GT366" s="87"/>
      <c r="GU366" s="82">
        <f t="shared" ref="GU366:GY369" si="3578">FB366+FG366+FL366+FQ366+FV366+GA366+GF366+GK366+GP366</f>
        <v>80000000</v>
      </c>
      <c r="GV366" s="82">
        <f>FC366+FH366+FM366+FR366+FW366+GB366+GG366+GL366+GQ366</f>
        <v>71548128</v>
      </c>
      <c r="GW366" s="82">
        <f t="shared" si="3578"/>
        <v>71548000</v>
      </c>
      <c r="GX366" s="82">
        <f t="shared" si="3578"/>
        <v>71548000</v>
      </c>
      <c r="GY366" s="792">
        <f t="shared" si="3578"/>
        <v>0</v>
      </c>
      <c r="GZ366" s="792">
        <f t="shared" ref="GZ366:GZ369" si="3579">AC366+BQ366+DJ366+FB366</f>
        <v>0</v>
      </c>
      <c r="HA366" s="792">
        <f t="shared" ref="HA366:HA369" si="3580">AD366+BR366+DK366+FC366</f>
        <v>0</v>
      </c>
      <c r="HB366" s="792">
        <f t="shared" ref="HB366:HB369" si="3581">AE366+BS366+DL366+FD366</f>
        <v>0</v>
      </c>
      <c r="HC366" s="792">
        <f t="shared" ref="HC366:HC369" si="3582">AF366+BT366+DM366+FE366</f>
        <v>0</v>
      </c>
      <c r="HD366" s="792">
        <f t="shared" ref="HD366:HD369" si="3583">FF366</f>
        <v>0</v>
      </c>
      <c r="HE366" s="792">
        <f t="shared" ref="HE366:HE369" si="3584">AG366+BU366+DN366+FG366</f>
        <v>0</v>
      </c>
      <c r="HF366" s="792">
        <f t="shared" ref="HF366:HF369" si="3585">AH366+BV366+DO366+FH366</f>
        <v>0</v>
      </c>
      <c r="HG366" s="792">
        <f t="shared" ref="HG366:HG369" si="3586">AI366+BW366+DP366+FI366</f>
        <v>0</v>
      </c>
      <c r="HH366" s="792">
        <f t="shared" ref="HH366:HH369" si="3587">AJ366+BX366+DQ366+FJ366</f>
        <v>0</v>
      </c>
      <c r="HI366" s="792">
        <f t="shared" ref="HI366:HI369" si="3588">BY366+DR366+FK366</f>
        <v>0</v>
      </c>
      <c r="HJ366" s="792">
        <f t="shared" ref="HJ366:HJ369" si="3589">AK366+BZ366+DS366+FL366</f>
        <v>365700000</v>
      </c>
      <c r="HK366" s="792">
        <f t="shared" ref="HK366:HK369" si="3590">AL366+CA366+DT366+FM366</f>
        <v>343548128</v>
      </c>
      <c r="HL366" s="792">
        <f t="shared" ref="HL366:HL369" si="3591">AM366+CB366+DU366+FN366</f>
        <v>313185997</v>
      </c>
      <c r="HM366" s="792">
        <f t="shared" ref="HM366:HM369" si="3592">AN366+CC366+DV366+FO366</f>
        <v>313185997</v>
      </c>
      <c r="HN366" s="792">
        <f t="shared" ref="HN366:HN369" si="3593">CD366+DW366+FP366</f>
        <v>0</v>
      </c>
      <c r="HO366" s="792">
        <f t="shared" ref="HO366:HO369" si="3594">AO366+CE366+DX366+FQ366</f>
        <v>0</v>
      </c>
      <c r="HP366" s="792">
        <f t="shared" ref="HP366:HP369" si="3595">AP366+CF366+DY366+FR366</f>
        <v>0</v>
      </c>
      <c r="HQ366" s="792">
        <f t="shared" ref="HQ366:HQ369" si="3596">AQ366+CG366+DZ366+FS366</f>
        <v>0</v>
      </c>
      <c r="HR366" s="792">
        <f t="shared" ref="HR366:HR369" si="3597">AR366+CH366+EA366+FT366</f>
        <v>0</v>
      </c>
      <c r="HS366" s="792">
        <f t="shared" ref="HS366:HS369" si="3598">FU366</f>
        <v>0</v>
      </c>
      <c r="HT366" s="792">
        <f t="shared" ref="HT366:HT369" si="3599">AS366+CI366+EB366+FV366</f>
        <v>0</v>
      </c>
      <c r="HU366" s="792">
        <f t="shared" ref="HU366:HU369" si="3600">AT366+CJ366+EC366+FW366</f>
        <v>0</v>
      </c>
      <c r="HV366" s="792">
        <f t="shared" ref="HV366:HV369" si="3601">AU366+CK366+ED366+FX366</f>
        <v>0</v>
      </c>
      <c r="HW366" s="792">
        <f t="shared" ref="HW366:HW369" si="3602">AV366+CL366+EE366+FY366</f>
        <v>0</v>
      </c>
      <c r="HX366" s="792">
        <f t="shared" ref="HX366:HX369" si="3603">FZ366</f>
        <v>0</v>
      </c>
      <c r="HY366" s="792">
        <f t="shared" ref="HY366:HY369" si="3604">AW366+CM366+EF366+GA366</f>
        <v>0</v>
      </c>
      <c r="HZ366" s="792">
        <f t="shared" ref="HZ366:HZ369" si="3605">AX366+CN366+EG366+GB366</f>
        <v>0</v>
      </c>
      <c r="IA366" s="792">
        <f t="shared" ref="IA366:IA369" si="3606">AY366+CO366+EH366+GC366</f>
        <v>0</v>
      </c>
      <c r="IB366" s="792">
        <f t="shared" ref="IB366:IB369" si="3607">AZ366+CP366+EI366+GD366</f>
        <v>0</v>
      </c>
      <c r="IC366" s="792">
        <f t="shared" ref="IC366:IC369" si="3608">GE366</f>
        <v>0</v>
      </c>
      <c r="ID366" s="792">
        <f t="shared" ref="ID366:ID369" si="3609">BA366+CQ366+EJ366+GF366</f>
        <v>0</v>
      </c>
      <c r="IE366" s="792">
        <f t="shared" ref="IE366:IE369" si="3610">BB366+CR366+EK366+GG366</f>
        <v>0</v>
      </c>
      <c r="IF366" s="792">
        <f t="shared" ref="IF366:IF369" si="3611">BC366+CS366+EL366+GH366</f>
        <v>0</v>
      </c>
      <c r="IG366" s="792">
        <f t="shared" ref="IG366:IG369" si="3612">BD366+CT366+EM366+GI366</f>
        <v>0</v>
      </c>
      <c r="IH366" s="792">
        <f t="shared" ref="IH366:IH369" si="3613">CU366+GJ366</f>
        <v>0</v>
      </c>
      <c r="II366" s="792">
        <f t="shared" ref="II366:II369" si="3614">BE366+CV366+EN366+GK366</f>
        <v>0</v>
      </c>
      <c r="IJ366" s="792">
        <f t="shared" ref="IJ366:IJ369" si="3615">BF366+CW366+EO366+GL366</f>
        <v>0</v>
      </c>
      <c r="IK366" s="792">
        <f t="shared" ref="IK366:IK369" si="3616">BG366+CX366+EP366+GM366</f>
        <v>0</v>
      </c>
      <c r="IL366" s="792">
        <f t="shared" ref="IL366:IL369" si="3617">BH366+CY366+EQ366+GM366</f>
        <v>0</v>
      </c>
      <c r="IM366" s="792">
        <f t="shared" ref="IM366:IM369" si="3618">CZ366+ER366+GO366</f>
        <v>0</v>
      </c>
      <c r="IN366" s="792">
        <f t="shared" ref="IN366:IN369" si="3619">BI366+DA366+ES366+GP366</f>
        <v>0</v>
      </c>
      <c r="IO366" s="792"/>
      <c r="IP366" s="792"/>
      <c r="IQ366" s="792"/>
      <c r="IR366" s="792"/>
      <c r="IS366" s="792">
        <f t="shared" ref="IS366:IS369" si="3620">GZ366+HE366+HJ366+HO366+HT366+HY366+ID366+II366+IN366</f>
        <v>365700000</v>
      </c>
      <c r="IT366" s="792">
        <f t="shared" ref="IT366:IT369" si="3621">HA366+HF366+HK366+HP366+HU366+HZ366+IE366+IJ366+IO366</f>
        <v>343548128</v>
      </c>
      <c r="IU366" s="792">
        <f t="shared" ref="IU366:IU369" si="3622">HB366+HG366+HL366+HQ366+HV366+IA366+IF366+IK366+IP366</f>
        <v>313185997</v>
      </c>
      <c r="IV366" s="792">
        <f t="shared" ref="IV366:IV369" si="3623">HC366+HH366+HM366+HR366+HW366+IB366+IG366+IL366+IQ366</f>
        <v>313185997</v>
      </c>
      <c r="IW366" s="793">
        <f t="shared" ref="IW366:IW369" si="3624">HD366+HI366+HN366+HS366+HX366+IC366+IH366+IM366+IR366</f>
        <v>0</v>
      </c>
    </row>
    <row r="367" spans="1:257" ht="93.75" customHeight="1" x14ac:dyDescent="0.2">
      <c r="A367" s="346"/>
      <c r="B367" s="346"/>
      <c r="C367" s="286">
        <v>37</v>
      </c>
      <c r="D367" s="287" t="s">
        <v>823</v>
      </c>
      <c r="E367" s="288" t="s">
        <v>537</v>
      </c>
      <c r="F367" s="599">
        <v>0.6</v>
      </c>
      <c r="G367" s="273">
        <v>244</v>
      </c>
      <c r="H367" s="854" t="s">
        <v>824</v>
      </c>
      <c r="I367" s="265" t="s">
        <v>825</v>
      </c>
      <c r="J367" s="270" t="s">
        <v>822</v>
      </c>
      <c r="K367" s="270">
        <v>17</v>
      </c>
      <c r="L367" s="479" t="s">
        <v>73</v>
      </c>
      <c r="M367" s="267" t="s">
        <v>53</v>
      </c>
      <c r="N367" s="267">
        <v>40</v>
      </c>
      <c r="O367" s="267">
        <v>4</v>
      </c>
      <c r="P367" s="424">
        <v>4</v>
      </c>
      <c r="Q367" s="267">
        <v>12</v>
      </c>
      <c r="R367" s="275"/>
      <c r="S367" s="424">
        <v>12</v>
      </c>
      <c r="T367" s="267">
        <v>12</v>
      </c>
      <c r="U367" s="267"/>
      <c r="V367" s="424">
        <v>12</v>
      </c>
      <c r="W367" s="267">
        <v>12</v>
      </c>
      <c r="X367" s="479"/>
      <c r="Y367" s="760">
        <v>12</v>
      </c>
      <c r="Z367" s="521">
        <f>BM367/$BM$365</f>
        <v>0.11428571428571428</v>
      </c>
      <c r="AA367" s="272">
        <v>16</v>
      </c>
      <c r="AB367" s="271" t="s">
        <v>376</v>
      </c>
      <c r="AC367" s="46"/>
      <c r="AD367" s="47"/>
      <c r="AE367" s="48"/>
      <c r="AF367" s="48"/>
      <c r="AG367" s="46"/>
      <c r="AH367" s="47"/>
      <c r="AI367" s="47"/>
      <c r="AJ367" s="47"/>
      <c r="AK367" s="46">
        <v>40000000</v>
      </c>
      <c r="AL367" s="42">
        <v>140000000</v>
      </c>
      <c r="AM367" s="42">
        <v>6400000</v>
      </c>
      <c r="AN367" s="42">
        <v>6400000</v>
      </c>
      <c r="AO367" s="46"/>
      <c r="AP367" s="47"/>
      <c r="AQ367" s="47"/>
      <c r="AR367" s="47"/>
      <c r="AS367" s="46"/>
      <c r="AT367" s="47"/>
      <c r="AU367" s="48"/>
      <c r="AV367" s="48"/>
      <c r="AW367" s="46"/>
      <c r="AX367" s="47"/>
      <c r="AY367" s="47"/>
      <c r="AZ367" s="47"/>
      <c r="BA367" s="46"/>
      <c r="BB367" s="47"/>
      <c r="BC367" s="47"/>
      <c r="BD367" s="47"/>
      <c r="BE367" s="46"/>
      <c r="BF367" s="47"/>
      <c r="BG367" s="48"/>
      <c r="BH367" s="48"/>
      <c r="BI367" s="46"/>
      <c r="BJ367" s="47"/>
      <c r="BK367" s="47"/>
      <c r="BL367" s="47"/>
      <c r="BM367" s="40">
        <f>+AC367+AG367+AK367+AO367+AS367+AW367+BA367+BE367+BI367</f>
        <v>40000000</v>
      </c>
      <c r="BN367" s="41">
        <f t="shared" si="3574"/>
        <v>140000000</v>
      </c>
      <c r="BO367" s="41">
        <f t="shared" si="3574"/>
        <v>6400000</v>
      </c>
      <c r="BP367" s="41">
        <f t="shared" si="3574"/>
        <v>6400000</v>
      </c>
      <c r="BQ367" s="87"/>
      <c r="BR367" s="87"/>
      <c r="BS367" s="87"/>
      <c r="BT367" s="87"/>
      <c r="BU367" s="87"/>
      <c r="BV367" s="87">
        <v>365000000</v>
      </c>
      <c r="BW367" s="87">
        <v>223706251</v>
      </c>
      <c r="BX367" s="87">
        <v>209426251</v>
      </c>
      <c r="BY367" s="87"/>
      <c r="BZ367" s="87">
        <v>40000000</v>
      </c>
      <c r="CA367" s="87">
        <v>789534666</v>
      </c>
      <c r="CB367" s="87">
        <v>221464000</v>
      </c>
      <c r="CC367" s="87">
        <v>212140700</v>
      </c>
      <c r="CD367" s="87"/>
      <c r="CE367" s="87"/>
      <c r="CF367" s="87"/>
      <c r="CG367" s="87"/>
      <c r="CH367" s="87"/>
      <c r="CI367" s="87"/>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2">
        <f t="shared" si="3575"/>
        <v>40000000</v>
      </c>
      <c r="DF367" s="102">
        <f t="shared" si="3575"/>
        <v>1154534666</v>
      </c>
      <c r="DG367" s="102">
        <f t="shared" si="3575"/>
        <v>445170251</v>
      </c>
      <c r="DH367" s="102">
        <f t="shared" si="3575"/>
        <v>421566951</v>
      </c>
      <c r="DI367" s="102"/>
      <c r="DJ367" s="87"/>
      <c r="DK367" s="86"/>
      <c r="DL367" s="87"/>
      <c r="DM367" s="87"/>
      <c r="DN367" s="87"/>
      <c r="DO367" s="87">
        <v>60000000</v>
      </c>
      <c r="DP367" s="87">
        <v>60000000</v>
      </c>
      <c r="DQ367" s="87">
        <v>57000000</v>
      </c>
      <c r="DR367" s="87"/>
      <c r="DS367" s="87">
        <v>34250000</v>
      </c>
      <c r="DT367" s="87">
        <v>567000000</v>
      </c>
      <c r="DU367" s="87">
        <v>432579274</v>
      </c>
      <c r="DV367" s="87">
        <v>426826374</v>
      </c>
      <c r="DW367" s="87"/>
      <c r="DX367" s="87"/>
      <c r="DY367" s="87"/>
      <c r="DZ367" s="87"/>
      <c r="EA367" s="87"/>
      <c r="EB367" s="87"/>
      <c r="EC367" s="87"/>
      <c r="ED367" s="87"/>
      <c r="EE367" s="87"/>
      <c r="EF367" s="87"/>
      <c r="EG367" s="87"/>
      <c r="EH367" s="87"/>
      <c r="EI367" s="87"/>
      <c r="EJ367" s="87"/>
      <c r="EK367" s="87"/>
      <c r="EL367" s="87"/>
      <c r="EM367" s="87"/>
      <c r="EN367" s="87"/>
      <c r="EO367" s="87"/>
      <c r="EP367" s="87"/>
      <c r="EQ367" s="87"/>
      <c r="ER367" s="87"/>
      <c r="ES367" s="87"/>
      <c r="ET367" s="87"/>
      <c r="EU367" s="87"/>
      <c r="EV367" s="87"/>
      <c r="EW367" s="82">
        <f t="shared" si="3576"/>
        <v>34250000</v>
      </c>
      <c r="EX367" s="90">
        <f t="shared" si="3576"/>
        <v>627000000</v>
      </c>
      <c r="EY367" s="90">
        <f t="shared" si="3577"/>
        <v>492579274</v>
      </c>
      <c r="EZ367" s="90">
        <f t="shared" si="3577"/>
        <v>483826374</v>
      </c>
      <c r="FA367" s="173"/>
      <c r="FB367" s="87"/>
      <c r="FC367" s="88"/>
      <c r="FD367" s="88"/>
      <c r="FE367" s="88"/>
      <c r="FF367" s="133"/>
      <c r="FG367" s="87"/>
      <c r="FH367" s="87">
        <v>50000000</v>
      </c>
      <c r="FI367" s="87">
        <v>34841733</v>
      </c>
      <c r="FJ367" s="87">
        <v>34841733</v>
      </c>
      <c r="FK367" s="87"/>
      <c r="FL367" s="87">
        <v>32000000</v>
      </c>
      <c r="FM367" s="87">
        <v>400000000</v>
      </c>
      <c r="FN367" s="87">
        <v>347184636</v>
      </c>
      <c r="FO367" s="87">
        <v>347184636</v>
      </c>
      <c r="FP367" s="788">
        <v>1690000</v>
      </c>
      <c r="FQ367" s="87"/>
      <c r="FR367" s="87"/>
      <c r="FS367" s="87"/>
      <c r="FT367" s="87"/>
      <c r="FU367" s="87"/>
      <c r="FV367" s="87"/>
      <c r="FW367" s="87"/>
      <c r="FX367" s="87"/>
      <c r="FY367" s="87"/>
      <c r="FZ367" s="87"/>
      <c r="GA367" s="87"/>
      <c r="GB367" s="87"/>
      <c r="GC367" s="87"/>
      <c r="GD367" s="87"/>
      <c r="GE367" s="87"/>
      <c r="GF367" s="87"/>
      <c r="GG367" s="87"/>
      <c r="GH367" s="87"/>
      <c r="GI367" s="87"/>
      <c r="GJ367" s="87"/>
      <c r="GK367" s="87"/>
      <c r="GL367" s="87"/>
      <c r="GM367" s="87"/>
      <c r="GN367" s="87"/>
      <c r="GO367" s="87"/>
      <c r="GP367" s="87"/>
      <c r="GQ367" s="87"/>
      <c r="GR367" s="87"/>
      <c r="GS367" s="87"/>
      <c r="GT367" s="87"/>
      <c r="GU367" s="82">
        <f t="shared" si="3578"/>
        <v>32000000</v>
      </c>
      <c r="GV367" s="82">
        <f t="shared" si="3578"/>
        <v>450000000</v>
      </c>
      <c r="GW367" s="82">
        <f t="shared" si="3578"/>
        <v>382026369</v>
      </c>
      <c r="GX367" s="82">
        <f t="shared" si="3578"/>
        <v>382026369</v>
      </c>
      <c r="GY367" s="792">
        <f t="shared" si="3578"/>
        <v>1690000</v>
      </c>
      <c r="GZ367" s="792">
        <f t="shared" si="3579"/>
        <v>0</v>
      </c>
      <c r="HA367" s="792">
        <f t="shared" si="3580"/>
        <v>0</v>
      </c>
      <c r="HB367" s="792">
        <f t="shared" si="3581"/>
        <v>0</v>
      </c>
      <c r="HC367" s="792">
        <f t="shared" si="3582"/>
        <v>0</v>
      </c>
      <c r="HD367" s="792">
        <f t="shared" si="3583"/>
        <v>0</v>
      </c>
      <c r="HE367" s="792">
        <f t="shared" si="3584"/>
        <v>0</v>
      </c>
      <c r="HF367" s="792">
        <f t="shared" si="3585"/>
        <v>475000000</v>
      </c>
      <c r="HG367" s="792">
        <f t="shared" si="3586"/>
        <v>318547984</v>
      </c>
      <c r="HH367" s="792">
        <f t="shared" si="3587"/>
        <v>301267984</v>
      </c>
      <c r="HI367" s="792">
        <f t="shared" si="3588"/>
        <v>0</v>
      </c>
      <c r="HJ367" s="792">
        <f t="shared" si="3589"/>
        <v>146250000</v>
      </c>
      <c r="HK367" s="792">
        <f t="shared" si="3590"/>
        <v>1896534666</v>
      </c>
      <c r="HL367" s="792">
        <f t="shared" si="3591"/>
        <v>1007627910</v>
      </c>
      <c r="HM367" s="792">
        <f t="shared" si="3592"/>
        <v>992551710</v>
      </c>
      <c r="HN367" s="792">
        <f t="shared" si="3593"/>
        <v>1690000</v>
      </c>
      <c r="HO367" s="792">
        <f t="shared" si="3594"/>
        <v>0</v>
      </c>
      <c r="HP367" s="792">
        <f t="shared" si="3595"/>
        <v>0</v>
      </c>
      <c r="HQ367" s="792">
        <f t="shared" si="3596"/>
        <v>0</v>
      </c>
      <c r="HR367" s="792">
        <f t="shared" si="3597"/>
        <v>0</v>
      </c>
      <c r="HS367" s="792">
        <f t="shared" si="3598"/>
        <v>0</v>
      </c>
      <c r="HT367" s="792">
        <f t="shared" si="3599"/>
        <v>0</v>
      </c>
      <c r="HU367" s="792">
        <f t="shared" si="3600"/>
        <v>0</v>
      </c>
      <c r="HV367" s="792">
        <f t="shared" si="3601"/>
        <v>0</v>
      </c>
      <c r="HW367" s="792">
        <f t="shared" si="3602"/>
        <v>0</v>
      </c>
      <c r="HX367" s="792">
        <f t="shared" si="3603"/>
        <v>0</v>
      </c>
      <c r="HY367" s="792">
        <f t="shared" si="3604"/>
        <v>0</v>
      </c>
      <c r="HZ367" s="792">
        <f t="shared" si="3605"/>
        <v>0</v>
      </c>
      <c r="IA367" s="792">
        <f t="shared" si="3606"/>
        <v>0</v>
      </c>
      <c r="IB367" s="792">
        <f t="shared" si="3607"/>
        <v>0</v>
      </c>
      <c r="IC367" s="792">
        <f t="shared" si="3608"/>
        <v>0</v>
      </c>
      <c r="ID367" s="792">
        <f t="shared" si="3609"/>
        <v>0</v>
      </c>
      <c r="IE367" s="792">
        <f t="shared" si="3610"/>
        <v>0</v>
      </c>
      <c r="IF367" s="792">
        <f t="shared" si="3611"/>
        <v>0</v>
      </c>
      <c r="IG367" s="792">
        <f t="shared" si="3612"/>
        <v>0</v>
      </c>
      <c r="IH367" s="792">
        <f t="shared" si="3613"/>
        <v>0</v>
      </c>
      <c r="II367" s="792">
        <f t="shared" si="3614"/>
        <v>0</v>
      </c>
      <c r="IJ367" s="792">
        <f t="shared" si="3615"/>
        <v>0</v>
      </c>
      <c r="IK367" s="792">
        <f t="shared" si="3616"/>
        <v>0</v>
      </c>
      <c r="IL367" s="792">
        <f t="shared" si="3617"/>
        <v>0</v>
      </c>
      <c r="IM367" s="792">
        <f t="shared" si="3618"/>
        <v>0</v>
      </c>
      <c r="IN367" s="792">
        <f t="shared" si="3619"/>
        <v>0</v>
      </c>
      <c r="IO367" s="792"/>
      <c r="IP367" s="792"/>
      <c r="IQ367" s="792"/>
      <c r="IR367" s="792"/>
      <c r="IS367" s="792">
        <f t="shared" si="3620"/>
        <v>146250000</v>
      </c>
      <c r="IT367" s="792">
        <f t="shared" si="3621"/>
        <v>2371534666</v>
      </c>
      <c r="IU367" s="792">
        <f t="shared" si="3622"/>
        <v>1326175894</v>
      </c>
      <c r="IV367" s="792">
        <f t="shared" si="3623"/>
        <v>1293819694</v>
      </c>
      <c r="IW367" s="793">
        <f t="shared" si="3624"/>
        <v>1690000</v>
      </c>
    </row>
    <row r="368" spans="1:257" ht="69.75" customHeight="1" x14ac:dyDescent="0.2">
      <c r="A368" s="346"/>
      <c r="B368" s="346"/>
      <c r="C368" s="286"/>
      <c r="D368" s="331"/>
      <c r="E368" s="324"/>
      <c r="F368" s="639"/>
      <c r="G368" s="273">
        <v>245</v>
      </c>
      <c r="H368" s="854" t="s">
        <v>826</v>
      </c>
      <c r="I368" s="282" t="s">
        <v>827</v>
      </c>
      <c r="J368" s="270" t="s">
        <v>822</v>
      </c>
      <c r="K368" s="270">
        <v>17</v>
      </c>
      <c r="L368" s="479" t="s">
        <v>58</v>
      </c>
      <c r="M368" s="267" t="s">
        <v>53</v>
      </c>
      <c r="N368" s="267">
        <v>1</v>
      </c>
      <c r="O368" s="267">
        <v>1</v>
      </c>
      <c r="P368" s="424">
        <v>0</v>
      </c>
      <c r="Q368" s="299">
        <v>1</v>
      </c>
      <c r="R368" s="275"/>
      <c r="S368" s="426">
        <v>1</v>
      </c>
      <c r="T368" s="299">
        <v>1</v>
      </c>
      <c r="U368" s="299"/>
      <c r="V368" s="426">
        <v>1</v>
      </c>
      <c r="W368" s="299">
        <v>1</v>
      </c>
      <c r="X368" s="322"/>
      <c r="Y368" s="763">
        <v>1</v>
      </c>
      <c r="Z368" s="521">
        <f>BM368/$BM$365</f>
        <v>0.51428571428571423</v>
      </c>
      <c r="AA368" s="272">
        <v>16</v>
      </c>
      <c r="AB368" s="271" t="s">
        <v>376</v>
      </c>
      <c r="AC368" s="46"/>
      <c r="AD368" s="47"/>
      <c r="AE368" s="48"/>
      <c r="AF368" s="48"/>
      <c r="AG368" s="46"/>
      <c r="AH368" s="47"/>
      <c r="AI368" s="47"/>
      <c r="AJ368" s="47"/>
      <c r="AK368" s="46">
        <v>180000000</v>
      </c>
      <c r="AL368" s="42">
        <v>180000000</v>
      </c>
      <c r="AM368" s="42"/>
      <c r="AN368" s="42"/>
      <c r="AO368" s="46"/>
      <c r="AP368" s="47"/>
      <c r="AQ368" s="47"/>
      <c r="AR368" s="47"/>
      <c r="AS368" s="46"/>
      <c r="AT368" s="47"/>
      <c r="AU368" s="48"/>
      <c r="AV368" s="48"/>
      <c r="AW368" s="46"/>
      <c r="AX368" s="47"/>
      <c r="AY368" s="47"/>
      <c r="AZ368" s="47"/>
      <c r="BA368" s="46"/>
      <c r="BB368" s="47"/>
      <c r="BC368" s="47"/>
      <c r="BD368" s="47"/>
      <c r="BE368" s="46"/>
      <c r="BF368" s="47"/>
      <c r="BG368" s="48"/>
      <c r="BH368" s="48"/>
      <c r="BI368" s="46"/>
      <c r="BJ368" s="47"/>
      <c r="BK368" s="47"/>
      <c r="BL368" s="47"/>
      <c r="BM368" s="40">
        <f>+AC368+AG368+AK368+AO368+AS368+AW368+BA368+BE368+BI368</f>
        <v>180000000</v>
      </c>
      <c r="BN368" s="41">
        <f t="shared" si="3574"/>
        <v>180000000</v>
      </c>
      <c r="BO368" s="41">
        <f t="shared" si="3574"/>
        <v>0</v>
      </c>
      <c r="BP368" s="41">
        <f t="shared" si="3574"/>
        <v>0</v>
      </c>
      <c r="BQ368" s="87"/>
      <c r="BR368" s="87"/>
      <c r="BS368" s="87"/>
      <c r="BT368" s="87"/>
      <c r="BU368" s="87"/>
      <c r="BV368" s="87">
        <v>35000000</v>
      </c>
      <c r="BW368" s="87">
        <v>35000000</v>
      </c>
      <c r="BX368" s="87">
        <v>35000000</v>
      </c>
      <c r="BY368" s="674"/>
      <c r="BZ368" s="87">
        <v>179999999.99999997</v>
      </c>
      <c r="CA368" s="87">
        <v>180000000</v>
      </c>
      <c r="CB368" s="87">
        <v>128640699</v>
      </c>
      <c r="CC368" s="87">
        <v>128640699</v>
      </c>
      <c r="CD368" s="87"/>
      <c r="CE368" s="87"/>
      <c r="CF368" s="87"/>
      <c r="CG368" s="87"/>
      <c r="CH368" s="87"/>
      <c r="CI368" s="87"/>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2">
        <f t="shared" si="3575"/>
        <v>179999999.99999997</v>
      </c>
      <c r="DF368" s="102">
        <f t="shared" si="3575"/>
        <v>215000000</v>
      </c>
      <c r="DG368" s="102">
        <f t="shared" si="3575"/>
        <v>163640699</v>
      </c>
      <c r="DH368" s="102">
        <f t="shared" si="3575"/>
        <v>163640699</v>
      </c>
      <c r="DI368" s="102"/>
      <c r="DJ368" s="87"/>
      <c r="DK368" s="86"/>
      <c r="DL368" s="87"/>
      <c r="DM368" s="87"/>
      <c r="DN368" s="87"/>
      <c r="DO368" s="87"/>
      <c r="DP368" s="87"/>
      <c r="DQ368" s="87"/>
      <c r="DR368" s="87"/>
      <c r="DS368" s="87">
        <v>154250000</v>
      </c>
      <c r="DT368" s="87">
        <v>60000000</v>
      </c>
      <c r="DU368" s="87">
        <v>10885377</v>
      </c>
      <c r="DV368" s="87">
        <v>10885377</v>
      </c>
      <c r="DW368" s="87"/>
      <c r="DX368" s="87"/>
      <c r="DY368" s="87"/>
      <c r="DZ368" s="87"/>
      <c r="EA368" s="87"/>
      <c r="EB368" s="87"/>
      <c r="EC368" s="87"/>
      <c r="ED368" s="87"/>
      <c r="EE368" s="87"/>
      <c r="EF368" s="87"/>
      <c r="EG368" s="87"/>
      <c r="EH368" s="87"/>
      <c r="EI368" s="87"/>
      <c r="EJ368" s="87"/>
      <c r="EK368" s="87"/>
      <c r="EL368" s="87"/>
      <c r="EM368" s="87"/>
      <c r="EN368" s="87"/>
      <c r="EO368" s="87"/>
      <c r="EP368" s="87"/>
      <c r="EQ368" s="87"/>
      <c r="ER368" s="87"/>
      <c r="ES368" s="87"/>
      <c r="ET368" s="87"/>
      <c r="EU368" s="87"/>
      <c r="EV368" s="87"/>
      <c r="EW368" s="82">
        <f t="shared" si="3576"/>
        <v>154250000</v>
      </c>
      <c r="EX368" s="90">
        <f t="shared" si="3576"/>
        <v>60000000</v>
      </c>
      <c r="EY368" s="90">
        <f t="shared" si="3577"/>
        <v>10885377</v>
      </c>
      <c r="EZ368" s="90">
        <f t="shared" si="3577"/>
        <v>10885377</v>
      </c>
      <c r="FA368" s="173"/>
      <c r="FB368" s="87"/>
      <c r="FC368" s="88"/>
      <c r="FD368" s="88"/>
      <c r="FE368" s="88"/>
      <c r="FF368" s="133"/>
      <c r="FG368" s="87"/>
      <c r="FH368" s="87"/>
      <c r="FI368" s="87"/>
      <c r="FJ368" s="87"/>
      <c r="FK368" s="87"/>
      <c r="FL368" s="87">
        <v>144000000</v>
      </c>
      <c r="FM368" s="87">
        <v>40000000</v>
      </c>
      <c r="FN368" s="87">
        <v>26860800</v>
      </c>
      <c r="FO368" s="87">
        <v>26860800</v>
      </c>
      <c r="FP368" s="87"/>
      <c r="FQ368" s="87"/>
      <c r="FR368" s="87"/>
      <c r="FS368" s="87"/>
      <c r="FT368" s="87"/>
      <c r="FU368" s="87"/>
      <c r="FV368" s="87"/>
      <c r="FW368" s="87"/>
      <c r="FX368" s="87"/>
      <c r="FY368" s="87"/>
      <c r="FZ368" s="87"/>
      <c r="GA368" s="87"/>
      <c r="GB368" s="87"/>
      <c r="GC368" s="87"/>
      <c r="GD368" s="87"/>
      <c r="GE368" s="87"/>
      <c r="GF368" s="87"/>
      <c r="GG368" s="87"/>
      <c r="GH368" s="87"/>
      <c r="GI368" s="87"/>
      <c r="GJ368" s="87"/>
      <c r="GK368" s="87"/>
      <c r="GL368" s="87"/>
      <c r="GM368" s="87"/>
      <c r="GN368" s="87"/>
      <c r="GO368" s="87"/>
      <c r="GP368" s="87"/>
      <c r="GQ368" s="87"/>
      <c r="GR368" s="87"/>
      <c r="GS368" s="87"/>
      <c r="GT368" s="87"/>
      <c r="GU368" s="82">
        <f t="shared" si="3578"/>
        <v>144000000</v>
      </c>
      <c r="GV368" s="82">
        <f t="shared" si="3578"/>
        <v>40000000</v>
      </c>
      <c r="GW368" s="82">
        <f t="shared" si="3578"/>
        <v>26860800</v>
      </c>
      <c r="GX368" s="82">
        <f t="shared" si="3578"/>
        <v>26860800</v>
      </c>
      <c r="GY368" s="792">
        <f t="shared" si="3578"/>
        <v>0</v>
      </c>
      <c r="GZ368" s="792">
        <f t="shared" si="3579"/>
        <v>0</v>
      </c>
      <c r="HA368" s="792">
        <f t="shared" si="3580"/>
        <v>0</v>
      </c>
      <c r="HB368" s="792">
        <f t="shared" si="3581"/>
        <v>0</v>
      </c>
      <c r="HC368" s="792">
        <f t="shared" si="3582"/>
        <v>0</v>
      </c>
      <c r="HD368" s="792">
        <f t="shared" si="3583"/>
        <v>0</v>
      </c>
      <c r="HE368" s="792">
        <f t="shared" si="3584"/>
        <v>0</v>
      </c>
      <c r="HF368" s="792">
        <f t="shared" si="3585"/>
        <v>35000000</v>
      </c>
      <c r="HG368" s="792">
        <f t="shared" si="3586"/>
        <v>35000000</v>
      </c>
      <c r="HH368" s="792">
        <f t="shared" si="3587"/>
        <v>35000000</v>
      </c>
      <c r="HI368" s="792">
        <f t="shared" si="3588"/>
        <v>0</v>
      </c>
      <c r="HJ368" s="792">
        <f t="shared" si="3589"/>
        <v>658250000</v>
      </c>
      <c r="HK368" s="792">
        <f t="shared" si="3590"/>
        <v>460000000</v>
      </c>
      <c r="HL368" s="792">
        <f t="shared" si="3591"/>
        <v>166386876</v>
      </c>
      <c r="HM368" s="792">
        <f t="shared" si="3592"/>
        <v>166386876</v>
      </c>
      <c r="HN368" s="792">
        <f t="shared" si="3593"/>
        <v>0</v>
      </c>
      <c r="HO368" s="792">
        <f t="shared" si="3594"/>
        <v>0</v>
      </c>
      <c r="HP368" s="792">
        <f t="shared" si="3595"/>
        <v>0</v>
      </c>
      <c r="HQ368" s="792">
        <f t="shared" si="3596"/>
        <v>0</v>
      </c>
      <c r="HR368" s="792">
        <f t="shared" si="3597"/>
        <v>0</v>
      </c>
      <c r="HS368" s="792">
        <f t="shared" si="3598"/>
        <v>0</v>
      </c>
      <c r="HT368" s="792">
        <f t="shared" si="3599"/>
        <v>0</v>
      </c>
      <c r="HU368" s="792">
        <f t="shared" si="3600"/>
        <v>0</v>
      </c>
      <c r="HV368" s="792">
        <f t="shared" si="3601"/>
        <v>0</v>
      </c>
      <c r="HW368" s="792">
        <f t="shared" si="3602"/>
        <v>0</v>
      </c>
      <c r="HX368" s="792">
        <f t="shared" si="3603"/>
        <v>0</v>
      </c>
      <c r="HY368" s="792">
        <f t="shared" si="3604"/>
        <v>0</v>
      </c>
      <c r="HZ368" s="792">
        <f t="shared" si="3605"/>
        <v>0</v>
      </c>
      <c r="IA368" s="792">
        <f t="shared" si="3606"/>
        <v>0</v>
      </c>
      <c r="IB368" s="792">
        <f t="shared" si="3607"/>
        <v>0</v>
      </c>
      <c r="IC368" s="792">
        <f t="shared" si="3608"/>
        <v>0</v>
      </c>
      <c r="ID368" s="792">
        <f t="shared" si="3609"/>
        <v>0</v>
      </c>
      <c r="IE368" s="792">
        <f t="shared" si="3610"/>
        <v>0</v>
      </c>
      <c r="IF368" s="792">
        <f t="shared" si="3611"/>
        <v>0</v>
      </c>
      <c r="IG368" s="792">
        <f t="shared" si="3612"/>
        <v>0</v>
      </c>
      <c r="IH368" s="792">
        <f t="shared" si="3613"/>
        <v>0</v>
      </c>
      <c r="II368" s="792">
        <f t="shared" si="3614"/>
        <v>0</v>
      </c>
      <c r="IJ368" s="792">
        <f t="shared" si="3615"/>
        <v>0</v>
      </c>
      <c r="IK368" s="792">
        <f t="shared" si="3616"/>
        <v>0</v>
      </c>
      <c r="IL368" s="792">
        <f t="shared" si="3617"/>
        <v>0</v>
      </c>
      <c r="IM368" s="792">
        <f t="shared" si="3618"/>
        <v>0</v>
      </c>
      <c r="IN368" s="792">
        <f t="shared" si="3619"/>
        <v>0</v>
      </c>
      <c r="IO368" s="792"/>
      <c r="IP368" s="792"/>
      <c r="IQ368" s="792"/>
      <c r="IR368" s="792"/>
      <c r="IS368" s="792">
        <f t="shared" si="3620"/>
        <v>658250000</v>
      </c>
      <c r="IT368" s="792">
        <f t="shared" si="3621"/>
        <v>495000000</v>
      </c>
      <c r="IU368" s="792">
        <f t="shared" si="3622"/>
        <v>201386876</v>
      </c>
      <c r="IV368" s="792">
        <f t="shared" si="3623"/>
        <v>201386876</v>
      </c>
      <c r="IW368" s="793">
        <f t="shared" si="3624"/>
        <v>0</v>
      </c>
    </row>
    <row r="369" spans="1:257" s="368" customFormat="1" ht="93.75" customHeight="1" x14ac:dyDescent="0.2">
      <c r="A369" s="363"/>
      <c r="B369" s="363"/>
      <c r="C369" s="295"/>
      <c r="D369" s="594"/>
      <c r="E369" s="295"/>
      <c r="F369" s="409"/>
      <c r="G369" s="800">
        <v>246</v>
      </c>
      <c r="H369" s="854" t="s">
        <v>828</v>
      </c>
      <c r="I369" s="298" t="s">
        <v>829</v>
      </c>
      <c r="J369" s="270" t="s">
        <v>822</v>
      </c>
      <c r="K369" s="479">
        <v>17</v>
      </c>
      <c r="L369" s="479" t="s">
        <v>58</v>
      </c>
      <c r="M369" s="267" t="s">
        <v>53</v>
      </c>
      <c r="N369" s="267">
        <v>13</v>
      </c>
      <c r="O369" s="267">
        <v>13</v>
      </c>
      <c r="P369" s="675">
        <v>13</v>
      </c>
      <c r="Q369" s="267">
        <v>13</v>
      </c>
      <c r="R369" s="275"/>
      <c r="S369" s="424">
        <v>13</v>
      </c>
      <c r="T369" s="267">
        <v>13</v>
      </c>
      <c r="U369" s="267"/>
      <c r="V369" s="424">
        <v>13</v>
      </c>
      <c r="W369" s="267">
        <v>13</v>
      </c>
      <c r="X369" s="479"/>
      <c r="Y369" s="760">
        <v>13</v>
      </c>
      <c r="Z369" s="521">
        <f>BM369/$BM$365</f>
        <v>8.5714285714285715E-2</v>
      </c>
      <c r="AA369" s="273">
        <v>16</v>
      </c>
      <c r="AB369" s="270" t="s">
        <v>376</v>
      </c>
      <c r="AC369" s="45"/>
      <c r="AD369" s="42"/>
      <c r="AE369" s="41"/>
      <c r="AF369" s="41"/>
      <c r="AG369" s="45"/>
      <c r="AH369" s="42"/>
      <c r="AI369" s="42"/>
      <c r="AJ369" s="42"/>
      <c r="AK369" s="45">
        <v>30000000</v>
      </c>
      <c r="AL369" s="42">
        <v>30000000</v>
      </c>
      <c r="AM369" s="42">
        <v>20000000</v>
      </c>
      <c r="AN369" s="42">
        <v>20000000</v>
      </c>
      <c r="AO369" s="45"/>
      <c r="AP369" s="42"/>
      <c r="AQ369" s="42"/>
      <c r="AR369" s="42"/>
      <c r="AS369" s="45"/>
      <c r="AT369" s="42"/>
      <c r="AU369" s="41"/>
      <c r="AV369" s="41"/>
      <c r="AW369" s="45"/>
      <c r="AX369" s="42"/>
      <c r="AY369" s="42"/>
      <c r="AZ369" s="42"/>
      <c r="BA369" s="45"/>
      <c r="BB369" s="42"/>
      <c r="BC369" s="42"/>
      <c r="BD369" s="42"/>
      <c r="BE369" s="45"/>
      <c r="BF369" s="42"/>
      <c r="BG369" s="41"/>
      <c r="BH369" s="41"/>
      <c r="BI369" s="45"/>
      <c r="BJ369" s="42"/>
      <c r="BK369" s="42"/>
      <c r="BL369" s="42"/>
      <c r="BM369" s="40">
        <f>+AC369+AG369+AK369+AO369+AS369+AW369+BA369+BE369+BI369</f>
        <v>30000000</v>
      </c>
      <c r="BN369" s="41">
        <f t="shared" si="3574"/>
        <v>30000000</v>
      </c>
      <c r="BO369" s="41">
        <f t="shared" si="3574"/>
        <v>20000000</v>
      </c>
      <c r="BP369" s="41">
        <f t="shared" si="3574"/>
        <v>20000000</v>
      </c>
      <c r="BQ369" s="86"/>
      <c r="BR369" s="86"/>
      <c r="BS369" s="86"/>
      <c r="BT369" s="86"/>
      <c r="BU369" s="86"/>
      <c r="BV369" s="86"/>
      <c r="BW369" s="86"/>
      <c r="BX369" s="86"/>
      <c r="BY369" s="86"/>
      <c r="BZ369" s="86">
        <v>30000000</v>
      </c>
      <c r="CA369" s="86">
        <v>30000000</v>
      </c>
      <c r="CB369" s="86">
        <v>27420000</v>
      </c>
      <c r="CC369" s="86">
        <v>27078600</v>
      </c>
      <c r="CD369" s="86"/>
      <c r="CE369" s="86"/>
      <c r="CF369" s="86"/>
      <c r="CG369" s="86"/>
      <c r="CH369" s="86"/>
      <c r="CI369" s="86"/>
      <c r="CJ369" s="86"/>
      <c r="CK369" s="86"/>
      <c r="CL369" s="86"/>
      <c r="CM369" s="86"/>
      <c r="CN369" s="86"/>
      <c r="CO369" s="86"/>
      <c r="CP369" s="86"/>
      <c r="CQ369" s="86"/>
      <c r="CR369" s="86"/>
      <c r="CS369" s="86"/>
      <c r="CT369" s="86"/>
      <c r="CU369" s="86"/>
      <c r="CV369" s="86"/>
      <c r="CW369" s="86"/>
      <c r="CX369" s="86"/>
      <c r="CY369" s="86"/>
      <c r="CZ369" s="86"/>
      <c r="DA369" s="86"/>
      <c r="DB369" s="86"/>
      <c r="DC369" s="86"/>
      <c r="DD369" s="86"/>
      <c r="DE369" s="82">
        <f t="shared" si="3575"/>
        <v>30000000</v>
      </c>
      <c r="DF369" s="102">
        <f t="shared" si="3575"/>
        <v>30000000</v>
      </c>
      <c r="DG369" s="102">
        <f t="shared" si="3575"/>
        <v>27420000</v>
      </c>
      <c r="DH369" s="102">
        <f t="shared" si="3575"/>
        <v>27078600</v>
      </c>
      <c r="DI369" s="102"/>
      <c r="DJ369" s="86"/>
      <c r="DK369" s="86"/>
      <c r="DL369" s="86"/>
      <c r="DM369" s="86"/>
      <c r="DN369" s="86"/>
      <c r="DO369" s="86"/>
      <c r="DP369" s="86"/>
      <c r="DQ369" s="86"/>
      <c r="DR369" s="86"/>
      <c r="DS369" s="86">
        <f>25700000+100000</f>
        <v>25800000</v>
      </c>
      <c r="DT369" s="86">
        <v>18000000</v>
      </c>
      <c r="DU369" s="86">
        <v>16092000</v>
      </c>
      <c r="DV369" s="86">
        <v>16092000</v>
      </c>
      <c r="DW369" s="86"/>
      <c r="DX369" s="86"/>
      <c r="DY369" s="86"/>
      <c r="DZ369" s="86"/>
      <c r="EA369" s="86"/>
      <c r="EB369" s="86"/>
      <c r="EC369" s="86"/>
      <c r="ED369" s="86"/>
      <c r="EE369" s="86"/>
      <c r="EF369" s="86"/>
      <c r="EG369" s="86"/>
      <c r="EH369" s="86"/>
      <c r="EI369" s="86"/>
      <c r="EJ369" s="86"/>
      <c r="EK369" s="86"/>
      <c r="EL369" s="86"/>
      <c r="EM369" s="86"/>
      <c r="EN369" s="86"/>
      <c r="EO369" s="86"/>
      <c r="EP369" s="86"/>
      <c r="EQ369" s="86"/>
      <c r="ER369" s="86"/>
      <c r="ES369" s="86"/>
      <c r="ET369" s="86"/>
      <c r="EU369" s="86"/>
      <c r="EV369" s="86"/>
      <c r="EW369" s="82">
        <f t="shared" si="3576"/>
        <v>25800000</v>
      </c>
      <c r="EX369" s="90">
        <f t="shared" si="3576"/>
        <v>18000000</v>
      </c>
      <c r="EY369" s="90">
        <f t="shared" si="3577"/>
        <v>16092000</v>
      </c>
      <c r="EZ369" s="90">
        <f t="shared" si="3577"/>
        <v>16092000</v>
      </c>
      <c r="FA369" s="173"/>
      <c r="FB369" s="87"/>
      <c r="FC369" s="88"/>
      <c r="FD369" s="88"/>
      <c r="FE369" s="88"/>
      <c r="FF369" s="133"/>
      <c r="FG369" s="87"/>
      <c r="FH369" s="87"/>
      <c r="FI369" s="87"/>
      <c r="FJ369" s="87"/>
      <c r="FK369" s="87"/>
      <c r="FL369" s="86">
        <v>24000000</v>
      </c>
      <c r="FM369" s="86">
        <v>17500000</v>
      </c>
      <c r="FN369" s="86">
        <v>13990000</v>
      </c>
      <c r="FO369" s="86">
        <v>13990000</v>
      </c>
      <c r="FP369" s="86"/>
      <c r="FQ369" s="86"/>
      <c r="FR369" s="86"/>
      <c r="FS369" s="86"/>
      <c r="FT369" s="86"/>
      <c r="FU369" s="86"/>
      <c r="FV369" s="87"/>
      <c r="FW369" s="87"/>
      <c r="FX369" s="87"/>
      <c r="FY369" s="87"/>
      <c r="FZ369" s="87"/>
      <c r="GA369" s="87"/>
      <c r="GB369" s="87"/>
      <c r="GC369" s="87"/>
      <c r="GD369" s="87"/>
      <c r="GE369" s="87"/>
      <c r="GF369" s="87"/>
      <c r="GG369" s="87"/>
      <c r="GH369" s="87"/>
      <c r="GI369" s="87"/>
      <c r="GJ369" s="87"/>
      <c r="GK369" s="87"/>
      <c r="GL369" s="87"/>
      <c r="GM369" s="87"/>
      <c r="GN369" s="87"/>
      <c r="GO369" s="87"/>
      <c r="GP369" s="87"/>
      <c r="GQ369" s="87"/>
      <c r="GR369" s="87"/>
      <c r="GS369" s="87"/>
      <c r="GT369" s="87"/>
      <c r="GU369" s="82">
        <f t="shared" si="3578"/>
        <v>24000000</v>
      </c>
      <c r="GV369" s="82">
        <f t="shared" si="3578"/>
        <v>17500000</v>
      </c>
      <c r="GW369" s="82">
        <f t="shared" si="3578"/>
        <v>13990000</v>
      </c>
      <c r="GX369" s="82">
        <f t="shared" si="3578"/>
        <v>13990000</v>
      </c>
      <c r="GY369" s="792">
        <f t="shared" si="3578"/>
        <v>0</v>
      </c>
      <c r="GZ369" s="792">
        <f t="shared" si="3579"/>
        <v>0</v>
      </c>
      <c r="HA369" s="792">
        <f t="shared" si="3580"/>
        <v>0</v>
      </c>
      <c r="HB369" s="792">
        <f t="shared" si="3581"/>
        <v>0</v>
      </c>
      <c r="HC369" s="792">
        <f t="shared" si="3582"/>
        <v>0</v>
      </c>
      <c r="HD369" s="792">
        <f t="shared" si="3583"/>
        <v>0</v>
      </c>
      <c r="HE369" s="792">
        <f t="shared" si="3584"/>
        <v>0</v>
      </c>
      <c r="HF369" s="792">
        <f t="shared" si="3585"/>
        <v>0</v>
      </c>
      <c r="HG369" s="792">
        <f t="shared" si="3586"/>
        <v>0</v>
      </c>
      <c r="HH369" s="792">
        <f t="shared" si="3587"/>
        <v>0</v>
      </c>
      <c r="HI369" s="792">
        <f t="shared" si="3588"/>
        <v>0</v>
      </c>
      <c r="HJ369" s="792">
        <f t="shared" si="3589"/>
        <v>109800000</v>
      </c>
      <c r="HK369" s="792">
        <f t="shared" si="3590"/>
        <v>95500000</v>
      </c>
      <c r="HL369" s="792">
        <f t="shared" si="3591"/>
        <v>77502000</v>
      </c>
      <c r="HM369" s="792">
        <f t="shared" si="3592"/>
        <v>77160600</v>
      </c>
      <c r="HN369" s="792">
        <f t="shared" si="3593"/>
        <v>0</v>
      </c>
      <c r="HO369" s="792">
        <f t="shared" si="3594"/>
        <v>0</v>
      </c>
      <c r="HP369" s="792">
        <f t="shared" si="3595"/>
        <v>0</v>
      </c>
      <c r="HQ369" s="792">
        <f t="shared" si="3596"/>
        <v>0</v>
      </c>
      <c r="HR369" s="792">
        <f t="shared" si="3597"/>
        <v>0</v>
      </c>
      <c r="HS369" s="792">
        <f t="shared" si="3598"/>
        <v>0</v>
      </c>
      <c r="HT369" s="792">
        <f t="shared" si="3599"/>
        <v>0</v>
      </c>
      <c r="HU369" s="792">
        <f t="shared" si="3600"/>
        <v>0</v>
      </c>
      <c r="HV369" s="792">
        <f t="shared" si="3601"/>
        <v>0</v>
      </c>
      <c r="HW369" s="792">
        <f t="shared" si="3602"/>
        <v>0</v>
      </c>
      <c r="HX369" s="792">
        <f t="shared" si="3603"/>
        <v>0</v>
      </c>
      <c r="HY369" s="792">
        <f t="shared" si="3604"/>
        <v>0</v>
      </c>
      <c r="HZ369" s="792">
        <f t="shared" si="3605"/>
        <v>0</v>
      </c>
      <c r="IA369" s="792">
        <f t="shared" si="3606"/>
        <v>0</v>
      </c>
      <c r="IB369" s="792">
        <f t="shared" si="3607"/>
        <v>0</v>
      </c>
      <c r="IC369" s="792">
        <f t="shared" si="3608"/>
        <v>0</v>
      </c>
      <c r="ID369" s="792">
        <f t="shared" si="3609"/>
        <v>0</v>
      </c>
      <c r="IE369" s="792">
        <f t="shared" si="3610"/>
        <v>0</v>
      </c>
      <c r="IF369" s="792">
        <f t="shared" si="3611"/>
        <v>0</v>
      </c>
      <c r="IG369" s="792">
        <f t="shared" si="3612"/>
        <v>0</v>
      </c>
      <c r="IH369" s="792">
        <f t="shared" si="3613"/>
        <v>0</v>
      </c>
      <c r="II369" s="792">
        <f t="shared" si="3614"/>
        <v>0</v>
      </c>
      <c r="IJ369" s="792">
        <f t="shared" si="3615"/>
        <v>0</v>
      </c>
      <c r="IK369" s="792">
        <f t="shared" si="3616"/>
        <v>0</v>
      </c>
      <c r="IL369" s="792">
        <f t="shared" si="3617"/>
        <v>0</v>
      </c>
      <c r="IM369" s="792">
        <f t="shared" si="3618"/>
        <v>0</v>
      </c>
      <c r="IN369" s="792">
        <f t="shared" si="3619"/>
        <v>0</v>
      </c>
      <c r="IO369" s="792"/>
      <c r="IP369" s="792"/>
      <c r="IQ369" s="792"/>
      <c r="IR369" s="792"/>
      <c r="IS369" s="792">
        <f t="shared" si="3620"/>
        <v>109800000</v>
      </c>
      <c r="IT369" s="792">
        <f t="shared" si="3621"/>
        <v>95500000</v>
      </c>
      <c r="IU369" s="792">
        <f t="shared" si="3622"/>
        <v>77502000</v>
      </c>
      <c r="IV369" s="792">
        <f t="shared" si="3623"/>
        <v>77160600</v>
      </c>
      <c r="IW369" s="793">
        <f t="shared" si="3624"/>
        <v>0</v>
      </c>
    </row>
    <row r="370" spans="1:257" ht="24.75" customHeight="1" x14ac:dyDescent="0.2">
      <c r="A370" s="346"/>
      <c r="B370" s="346"/>
      <c r="C370" s="252">
        <v>84</v>
      </c>
      <c r="D370" s="253" t="s">
        <v>830</v>
      </c>
      <c r="E370" s="256"/>
      <c r="F370" s="256"/>
      <c r="G370" s="257"/>
      <c r="H370" s="257"/>
      <c r="I370" s="257"/>
      <c r="J370" s="257"/>
      <c r="K370" s="257"/>
      <c r="L370" s="257"/>
      <c r="M370" s="257"/>
      <c r="N370" s="257"/>
      <c r="O370" s="257"/>
      <c r="P370" s="257"/>
      <c r="Q370" s="257"/>
      <c r="R370" s="257"/>
      <c r="S370" s="257"/>
      <c r="T370" s="257"/>
      <c r="U370" s="257"/>
      <c r="V370" s="257"/>
      <c r="W370" s="257"/>
      <c r="X370" s="257"/>
      <c r="Y370" s="258"/>
      <c r="Z370" s="257"/>
      <c r="AA370" s="257"/>
      <c r="AB370" s="257"/>
      <c r="AC370" s="38">
        <f t="shared" ref="AC370:BL370" si="3625">SUM(AC371:AC372)</f>
        <v>0</v>
      </c>
      <c r="AD370" s="38">
        <f t="shared" si="3625"/>
        <v>0</v>
      </c>
      <c r="AE370" s="38">
        <f t="shared" si="3625"/>
        <v>0</v>
      </c>
      <c r="AF370" s="38">
        <f t="shared" si="3625"/>
        <v>0</v>
      </c>
      <c r="AG370" s="38">
        <f t="shared" si="3625"/>
        <v>0</v>
      </c>
      <c r="AH370" s="38">
        <f t="shared" si="3625"/>
        <v>0</v>
      </c>
      <c r="AI370" s="38">
        <f t="shared" si="3625"/>
        <v>0</v>
      </c>
      <c r="AJ370" s="38">
        <f t="shared" si="3625"/>
        <v>0</v>
      </c>
      <c r="AK370" s="38">
        <f t="shared" si="3625"/>
        <v>50000000</v>
      </c>
      <c r="AL370" s="38">
        <f t="shared" si="3625"/>
        <v>50000000</v>
      </c>
      <c r="AM370" s="38">
        <f t="shared" si="3625"/>
        <v>43151587</v>
      </c>
      <c r="AN370" s="38">
        <f t="shared" si="3625"/>
        <v>43151587</v>
      </c>
      <c r="AO370" s="38">
        <f t="shared" si="3625"/>
        <v>0</v>
      </c>
      <c r="AP370" s="38">
        <f t="shared" si="3625"/>
        <v>0</v>
      </c>
      <c r="AQ370" s="38">
        <f t="shared" si="3625"/>
        <v>0</v>
      </c>
      <c r="AR370" s="38">
        <f t="shared" si="3625"/>
        <v>0</v>
      </c>
      <c r="AS370" s="38">
        <f t="shared" si="3625"/>
        <v>0</v>
      </c>
      <c r="AT370" s="38">
        <f t="shared" si="3625"/>
        <v>0</v>
      </c>
      <c r="AU370" s="38">
        <f t="shared" si="3625"/>
        <v>0</v>
      </c>
      <c r="AV370" s="38">
        <f t="shared" si="3625"/>
        <v>0</v>
      </c>
      <c r="AW370" s="38">
        <f t="shared" si="3625"/>
        <v>0</v>
      </c>
      <c r="AX370" s="38">
        <f t="shared" si="3625"/>
        <v>0</v>
      </c>
      <c r="AY370" s="38">
        <f t="shared" si="3625"/>
        <v>0</v>
      </c>
      <c r="AZ370" s="38">
        <f t="shared" si="3625"/>
        <v>0</v>
      </c>
      <c r="BA370" s="38">
        <f t="shared" si="3625"/>
        <v>0</v>
      </c>
      <c r="BB370" s="38">
        <f t="shared" si="3625"/>
        <v>0</v>
      </c>
      <c r="BC370" s="38">
        <f t="shared" si="3625"/>
        <v>0</v>
      </c>
      <c r="BD370" s="38">
        <f t="shared" si="3625"/>
        <v>0</v>
      </c>
      <c r="BE370" s="38">
        <f t="shared" si="3625"/>
        <v>0</v>
      </c>
      <c r="BF370" s="38">
        <f t="shared" si="3625"/>
        <v>0</v>
      </c>
      <c r="BG370" s="38">
        <f t="shared" si="3625"/>
        <v>0</v>
      </c>
      <c r="BH370" s="38">
        <f t="shared" si="3625"/>
        <v>0</v>
      </c>
      <c r="BI370" s="38">
        <f t="shared" si="3625"/>
        <v>0</v>
      </c>
      <c r="BJ370" s="38">
        <f t="shared" si="3625"/>
        <v>0</v>
      </c>
      <c r="BK370" s="38">
        <f t="shared" si="3625"/>
        <v>0</v>
      </c>
      <c r="BL370" s="38">
        <f t="shared" si="3625"/>
        <v>0</v>
      </c>
      <c r="BM370" s="38">
        <f t="shared" ref="BM370:DX370" si="3626">SUM(BM371:BM372)</f>
        <v>50000000</v>
      </c>
      <c r="BN370" s="38">
        <f t="shared" si="3626"/>
        <v>50000000</v>
      </c>
      <c r="BO370" s="38">
        <f t="shared" si="3626"/>
        <v>43151587</v>
      </c>
      <c r="BP370" s="38">
        <f t="shared" si="3626"/>
        <v>43151587</v>
      </c>
      <c r="BQ370" s="38">
        <f t="shared" si="3626"/>
        <v>0</v>
      </c>
      <c r="BR370" s="38">
        <f t="shared" si="3626"/>
        <v>0</v>
      </c>
      <c r="BS370" s="38">
        <f t="shared" si="3626"/>
        <v>0</v>
      </c>
      <c r="BT370" s="38">
        <f t="shared" si="3626"/>
        <v>0</v>
      </c>
      <c r="BU370" s="38">
        <f t="shared" si="3626"/>
        <v>0</v>
      </c>
      <c r="BV370" s="38">
        <f t="shared" si="3626"/>
        <v>0</v>
      </c>
      <c r="BW370" s="38">
        <f t="shared" si="3626"/>
        <v>0</v>
      </c>
      <c r="BX370" s="38">
        <f t="shared" si="3626"/>
        <v>0</v>
      </c>
      <c r="BY370" s="38">
        <f t="shared" si="3626"/>
        <v>0</v>
      </c>
      <c r="BZ370" s="38">
        <f t="shared" si="3626"/>
        <v>80000000</v>
      </c>
      <c r="CA370" s="38">
        <f t="shared" si="3626"/>
        <v>80000000</v>
      </c>
      <c r="CB370" s="38">
        <f t="shared" si="3626"/>
        <v>50853330</v>
      </c>
      <c r="CC370" s="38">
        <f t="shared" si="3626"/>
        <v>41722330</v>
      </c>
      <c r="CD370" s="38">
        <f t="shared" si="3626"/>
        <v>0</v>
      </c>
      <c r="CE370" s="38">
        <f t="shared" si="3626"/>
        <v>0</v>
      </c>
      <c r="CF370" s="38">
        <f t="shared" si="3626"/>
        <v>0</v>
      </c>
      <c r="CG370" s="38">
        <f t="shared" si="3626"/>
        <v>0</v>
      </c>
      <c r="CH370" s="38">
        <f t="shared" si="3626"/>
        <v>0</v>
      </c>
      <c r="CI370" s="38">
        <f t="shared" si="3626"/>
        <v>0</v>
      </c>
      <c r="CJ370" s="38">
        <f t="shared" si="3626"/>
        <v>0</v>
      </c>
      <c r="CK370" s="38">
        <f t="shared" si="3626"/>
        <v>0</v>
      </c>
      <c r="CL370" s="38">
        <f t="shared" si="3626"/>
        <v>0</v>
      </c>
      <c r="CM370" s="38">
        <f t="shared" si="3626"/>
        <v>0</v>
      </c>
      <c r="CN370" s="38">
        <f t="shared" si="3626"/>
        <v>0</v>
      </c>
      <c r="CO370" s="38">
        <f t="shared" si="3626"/>
        <v>0</v>
      </c>
      <c r="CP370" s="38">
        <f t="shared" si="3626"/>
        <v>0</v>
      </c>
      <c r="CQ370" s="38">
        <f t="shared" si="3626"/>
        <v>0</v>
      </c>
      <c r="CR370" s="38">
        <f t="shared" si="3626"/>
        <v>0</v>
      </c>
      <c r="CS370" s="38">
        <f t="shared" si="3626"/>
        <v>0</v>
      </c>
      <c r="CT370" s="38">
        <f t="shared" si="3626"/>
        <v>0</v>
      </c>
      <c r="CU370" s="38">
        <f t="shared" si="3626"/>
        <v>0</v>
      </c>
      <c r="CV370" s="38">
        <f t="shared" si="3626"/>
        <v>0</v>
      </c>
      <c r="CW370" s="38">
        <f t="shared" si="3626"/>
        <v>0</v>
      </c>
      <c r="CX370" s="38">
        <f t="shared" si="3626"/>
        <v>0</v>
      </c>
      <c r="CY370" s="38">
        <f t="shared" si="3626"/>
        <v>0</v>
      </c>
      <c r="CZ370" s="38">
        <f t="shared" si="3626"/>
        <v>0</v>
      </c>
      <c r="DA370" s="38">
        <f t="shared" si="3626"/>
        <v>0</v>
      </c>
      <c r="DB370" s="38">
        <f t="shared" si="3626"/>
        <v>0</v>
      </c>
      <c r="DC370" s="38">
        <f t="shared" si="3626"/>
        <v>0</v>
      </c>
      <c r="DD370" s="38">
        <f t="shared" si="3626"/>
        <v>0</v>
      </c>
      <c r="DE370" s="38">
        <f t="shared" si="3626"/>
        <v>80000000</v>
      </c>
      <c r="DF370" s="38">
        <f t="shared" si="3626"/>
        <v>80000000</v>
      </c>
      <c r="DG370" s="38">
        <f t="shared" si="3626"/>
        <v>50853330</v>
      </c>
      <c r="DH370" s="38">
        <f t="shared" si="3626"/>
        <v>41722330</v>
      </c>
      <c r="DI370" s="38">
        <f t="shared" si="3626"/>
        <v>0</v>
      </c>
      <c r="DJ370" s="38">
        <f t="shared" si="3626"/>
        <v>0</v>
      </c>
      <c r="DK370" s="38">
        <f t="shared" si="3626"/>
        <v>0</v>
      </c>
      <c r="DL370" s="38">
        <f t="shared" si="3626"/>
        <v>0</v>
      </c>
      <c r="DM370" s="38">
        <f t="shared" si="3626"/>
        <v>0</v>
      </c>
      <c r="DN370" s="38">
        <f t="shared" si="3626"/>
        <v>0</v>
      </c>
      <c r="DO370" s="38">
        <f t="shared" si="3626"/>
        <v>0</v>
      </c>
      <c r="DP370" s="38">
        <f t="shared" si="3626"/>
        <v>0</v>
      </c>
      <c r="DQ370" s="38">
        <f t="shared" si="3626"/>
        <v>0</v>
      </c>
      <c r="DR370" s="38">
        <f t="shared" si="3626"/>
        <v>0</v>
      </c>
      <c r="DS370" s="38">
        <f t="shared" si="3626"/>
        <v>50000000</v>
      </c>
      <c r="DT370" s="38">
        <f t="shared" si="3626"/>
        <v>79000000</v>
      </c>
      <c r="DU370" s="38">
        <f t="shared" si="3626"/>
        <v>71786670</v>
      </c>
      <c r="DV370" s="38">
        <f t="shared" si="3626"/>
        <v>70936670</v>
      </c>
      <c r="DW370" s="38">
        <f t="shared" si="3626"/>
        <v>0</v>
      </c>
      <c r="DX370" s="38">
        <f t="shared" si="3626"/>
        <v>0</v>
      </c>
      <c r="DY370" s="38">
        <f t="shared" ref="DY370:EW370" si="3627">SUM(DY371:DY372)</f>
        <v>0</v>
      </c>
      <c r="DZ370" s="38">
        <f t="shared" si="3627"/>
        <v>0</v>
      </c>
      <c r="EA370" s="38">
        <f t="shared" si="3627"/>
        <v>0</v>
      </c>
      <c r="EB370" s="38">
        <f t="shared" si="3627"/>
        <v>0</v>
      </c>
      <c r="EC370" s="38">
        <f t="shared" si="3627"/>
        <v>0</v>
      </c>
      <c r="ED370" s="38">
        <f t="shared" si="3627"/>
        <v>0</v>
      </c>
      <c r="EE370" s="38">
        <f t="shared" si="3627"/>
        <v>0</v>
      </c>
      <c r="EF370" s="38">
        <f t="shared" si="3627"/>
        <v>0</v>
      </c>
      <c r="EG370" s="38">
        <f t="shared" si="3627"/>
        <v>0</v>
      </c>
      <c r="EH370" s="38">
        <f t="shared" si="3627"/>
        <v>0</v>
      </c>
      <c r="EI370" s="38">
        <f t="shared" si="3627"/>
        <v>0</v>
      </c>
      <c r="EJ370" s="38">
        <f t="shared" si="3627"/>
        <v>0</v>
      </c>
      <c r="EK370" s="38">
        <f t="shared" si="3627"/>
        <v>0</v>
      </c>
      <c r="EL370" s="38">
        <f t="shared" si="3627"/>
        <v>0</v>
      </c>
      <c r="EM370" s="38">
        <f t="shared" si="3627"/>
        <v>0</v>
      </c>
      <c r="EN370" s="38">
        <f t="shared" si="3627"/>
        <v>0</v>
      </c>
      <c r="EO370" s="38">
        <f t="shared" si="3627"/>
        <v>0</v>
      </c>
      <c r="EP370" s="38">
        <f t="shared" si="3627"/>
        <v>0</v>
      </c>
      <c r="EQ370" s="38">
        <f t="shared" si="3627"/>
        <v>0</v>
      </c>
      <c r="ER370" s="38">
        <f t="shared" si="3627"/>
        <v>0</v>
      </c>
      <c r="ES370" s="38">
        <f t="shared" si="3627"/>
        <v>0</v>
      </c>
      <c r="ET370" s="38">
        <f t="shared" si="3627"/>
        <v>0</v>
      </c>
      <c r="EU370" s="38">
        <f t="shared" si="3627"/>
        <v>0</v>
      </c>
      <c r="EV370" s="38">
        <f t="shared" si="3627"/>
        <v>0</v>
      </c>
      <c r="EW370" s="38">
        <f t="shared" si="3627"/>
        <v>50000000</v>
      </c>
      <c r="EX370" s="38">
        <f t="shared" ref="EX370:IW370" si="3628">SUM(EX371:EX372)</f>
        <v>79000000</v>
      </c>
      <c r="EY370" s="38">
        <f t="shared" si="3628"/>
        <v>71786670</v>
      </c>
      <c r="EZ370" s="38">
        <f t="shared" si="3628"/>
        <v>70936670</v>
      </c>
      <c r="FA370" s="38">
        <f t="shared" si="3628"/>
        <v>0</v>
      </c>
      <c r="FB370" s="38">
        <f t="shared" si="3628"/>
        <v>0</v>
      </c>
      <c r="FC370" s="38">
        <f t="shared" si="3628"/>
        <v>0</v>
      </c>
      <c r="FD370" s="38">
        <f t="shared" si="3628"/>
        <v>0</v>
      </c>
      <c r="FE370" s="38">
        <f t="shared" si="3628"/>
        <v>0</v>
      </c>
      <c r="FF370" s="38">
        <f t="shared" si="3628"/>
        <v>0</v>
      </c>
      <c r="FG370" s="38">
        <f t="shared" si="3628"/>
        <v>0</v>
      </c>
      <c r="FH370" s="38">
        <f t="shared" si="3628"/>
        <v>30000000</v>
      </c>
      <c r="FI370" s="38">
        <f t="shared" si="3628"/>
        <v>14999400</v>
      </c>
      <c r="FJ370" s="38">
        <f t="shared" si="3628"/>
        <v>14999400</v>
      </c>
      <c r="FK370" s="38">
        <f t="shared" si="3628"/>
        <v>0</v>
      </c>
      <c r="FL370" s="38">
        <f t="shared" si="3628"/>
        <v>50000000</v>
      </c>
      <c r="FM370" s="38">
        <f t="shared" si="3628"/>
        <v>78187000</v>
      </c>
      <c r="FN370" s="38">
        <f t="shared" si="3628"/>
        <v>66133053</v>
      </c>
      <c r="FO370" s="38">
        <f t="shared" si="3628"/>
        <v>66133053</v>
      </c>
      <c r="FP370" s="38">
        <f t="shared" si="3628"/>
        <v>0</v>
      </c>
      <c r="FQ370" s="38">
        <f t="shared" si="3628"/>
        <v>0</v>
      </c>
      <c r="FR370" s="38">
        <f t="shared" si="3628"/>
        <v>0</v>
      </c>
      <c r="FS370" s="38">
        <f t="shared" si="3628"/>
        <v>0</v>
      </c>
      <c r="FT370" s="38">
        <f t="shared" si="3628"/>
        <v>0</v>
      </c>
      <c r="FU370" s="38">
        <f t="shared" si="3628"/>
        <v>0</v>
      </c>
      <c r="FV370" s="38">
        <f t="shared" si="3628"/>
        <v>0</v>
      </c>
      <c r="FW370" s="38">
        <f t="shared" si="3628"/>
        <v>0</v>
      </c>
      <c r="FX370" s="38">
        <f t="shared" si="3628"/>
        <v>0</v>
      </c>
      <c r="FY370" s="38">
        <f t="shared" si="3628"/>
        <v>0</v>
      </c>
      <c r="FZ370" s="38">
        <f t="shared" si="3628"/>
        <v>0</v>
      </c>
      <c r="GA370" s="38">
        <f t="shared" si="3628"/>
        <v>0</v>
      </c>
      <c r="GB370" s="38">
        <f t="shared" si="3628"/>
        <v>0</v>
      </c>
      <c r="GC370" s="38">
        <f t="shared" si="3628"/>
        <v>0</v>
      </c>
      <c r="GD370" s="38">
        <f t="shared" si="3628"/>
        <v>0</v>
      </c>
      <c r="GE370" s="38">
        <f t="shared" si="3628"/>
        <v>0</v>
      </c>
      <c r="GF370" s="38">
        <f t="shared" si="3628"/>
        <v>0</v>
      </c>
      <c r="GG370" s="38">
        <f t="shared" si="3628"/>
        <v>0</v>
      </c>
      <c r="GH370" s="38">
        <f t="shared" si="3628"/>
        <v>0</v>
      </c>
      <c r="GI370" s="38">
        <f t="shared" si="3628"/>
        <v>0</v>
      </c>
      <c r="GJ370" s="38">
        <f t="shared" si="3628"/>
        <v>0</v>
      </c>
      <c r="GK370" s="38">
        <f t="shared" si="3628"/>
        <v>0</v>
      </c>
      <c r="GL370" s="38">
        <f t="shared" si="3628"/>
        <v>0</v>
      </c>
      <c r="GM370" s="38">
        <f t="shared" si="3628"/>
        <v>0</v>
      </c>
      <c r="GN370" s="38">
        <f t="shared" si="3628"/>
        <v>0</v>
      </c>
      <c r="GO370" s="38">
        <f t="shared" si="3628"/>
        <v>0</v>
      </c>
      <c r="GP370" s="38">
        <f t="shared" si="3628"/>
        <v>0</v>
      </c>
      <c r="GQ370" s="38">
        <f t="shared" si="3628"/>
        <v>0</v>
      </c>
      <c r="GR370" s="38">
        <f t="shared" si="3628"/>
        <v>0</v>
      </c>
      <c r="GS370" s="38">
        <f t="shared" si="3628"/>
        <v>0</v>
      </c>
      <c r="GT370" s="38">
        <f t="shared" si="3628"/>
        <v>0</v>
      </c>
      <c r="GU370" s="38">
        <f t="shared" si="3628"/>
        <v>50000000</v>
      </c>
      <c r="GV370" s="38">
        <f t="shared" si="3628"/>
        <v>108187000</v>
      </c>
      <c r="GW370" s="38">
        <f t="shared" si="3628"/>
        <v>81132453</v>
      </c>
      <c r="GX370" s="38">
        <f t="shared" si="3628"/>
        <v>81132453</v>
      </c>
      <c r="GY370" s="724">
        <f t="shared" si="3628"/>
        <v>0</v>
      </c>
      <c r="GZ370" s="38">
        <f t="shared" si="3628"/>
        <v>0</v>
      </c>
      <c r="HA370" s="38">
        <f t="shared" si="3628"/>
        <v>0</v>
      </c>
      <c r="HB370" s="38">
        <f t="shared" si="3628"/>
        <v>0</v>
      </c>
      <c r="HC370" s="38">
        <f t="shared" si="3628"/>
        <v>0</v>
      </c>
      <c r="HD370" s="38">
        <f t="shared" si="3628"/>
        <v>0</v>
      </c>
      <c r="HE370" s="38">
        <f t="shared" si="3628"/>
        <v>0</v>
      </c>
      <c r="HF370" s="38">
        <f t="shared" si="3628"/>
        <v>30000000</v>
      </c>
      <c r="HG370" s="38">
        <f t="shared" si="3628"/>
        <v>14999400</v>
      </c>
      <c r="HH370" s="38">
        <f t="shared" si="3628"/>
        <v>14999400</v>
      </c>
      <c r="HI370" s="38">
        <f t="shared" si="3628"/>
        <v>0</v>
      </c>
      <c r="HJ370" s="38">
        <f t="shared" si="3628"/>
        <v>230000000</v>
      </c>
      <c r="HK370" s="38">
        <f t="shared" si="3628"/>
        <v>287187000</v>
      </c>
      <c r="HL370" s="38">
        <f t="shared" si="3628"/>
        <v>231924640</v>
      </c>
      <c r="HM370" s="38">
        <f t="shared" si="3628"/>
        <v>221943640</v>
      </c>
      <c r="HN370" s="38">
        <f t="shared" si="3628"/>
        <v>0</v>
      </c>
      <c r="HO370" s="38">
        <f t="shared" si="3628"/>
        <v>0</v>
      </c>
      <c r="HP370" s="38">
        <f t="shared" si="3628"/>
        <v>0</v>
      </c>
      <c r="HQ370" s="38">
        <f t="shared" si="3628"/>
        <v>0</v>
      </c>
      <c r="HR370" s="38">
        <f t="shared" si="3628"/>
        <v>0</v>
      </c>
      <c r="HS370" s="38">
        <f t="shared" si="3628"/>
        <v>0</v>
      </c>
      <c r="HT370" s="38">
        <f t="shared" si="3628"/>
        <v>0</v>
      </c>
      <c r="HU370" s="38">
        <f t="shared" si="3628"/>
        <v>0</v>
      </c>
      <c r="HV370" s="38">
        <f t="shared" si="3628"/>
        <v>0</v>
      </c>
      <c r="HW370" s="38">
        <f t="shared" si="3628"/>
        <v>0</v>
      </c>
      <c r="HX370" s="38">
        <f t="shared" si="3628"/>
        <v>0</v>
      </c>
      <c r="HY370" s="38">
        <f t="shared" si="3628"/>
        <v>0</v>
      </c>
      <c r="HZ370" s="38">
        <f t="shared" si="3628"/>
        <v>0</v>
      </c>
      <c r="IA370" s="38">
        <f t="shared" si="3628"/>
        <v>0</v>
      </c>
      <c r="IB370" s="38">
        <f t="shared" si="3628"/>
        <v>0</v>
      </c>
      <c r="IC370" s="38">
        <f t="shared" si="3628"/>
        <v>0</v>
      </c>
      <c r="ID370" s="38">
        <f t="shared" si="3628"/>
        <v>0</v>
      </c>
      <c r="IE370" s="38">
        <f t="shared" si="3628"/>
        <v>0</v>
      </c>
      <c r="IF370" s="38">
        <f t="shared" si="3628"/>
        <v>0</v>
      </c>
      <c r="IG370" s="38">
        <f t="shared" si="3628"/>
        <v>0</v>
      </c>
      <c r="IH370" s="38">
        <f t="shared" si="3628"/>
        <v>0</v>
      </c>
      <c r="II370" s="38">
        <f t="shared" si="3628"/>
        <v>0</v>
      </c>
      <c r="IJ370" s="38">
        <f t="shared" si="3628"/>
        <v>0</v>
      </c>
      <c r="IK370" s="38">
        <f t="shared" si="3628"/>
        <v>0</v>
      </c>
      <c r="IL370" s="38">
        <f t="shared" si="3628"/>
        <v>0</v>
      </c>
      <c r="IM370" s="38">
        <f t="shared" si="3628"/>
        <v>0</v>
      </c>
      <c r="IN370" s="38">
        <f t="shared" si="3628"/>
        <v>0</v>
      </c>
      <c r="IO370" s="38">
        <f t="shared" si="3628"/>
        <v>0</v>
      </c>
      <c r="IP370" s="38">
        <f t="shared" si="3628"/>
        <v>0</v>
      </c>
      <c r="IQ370" s="38">
        <f t="shared" si="3628"/>
        <v>0</v>
      </c>
      <c r="IR370" s="38">
        <f t="shared" si="3628"/>
        <v>0</v>
      </c>
      <c r="IS370" s="38">
        <f t="shared" si="3628"/>
        <v>230000000</v>
      </c>
      <c r="IT370" s="38">
        <f t="shared" si="3628"/>
        <v>317187000</v>
      </c>
      <c r="IU370" s="38">
        <f t="shared" si="3628"/>
        <v>246924040</v>
      </c>
      <c r="IV370" s="38">
        <f t="shared" si="3628"/>
        <v>236943040</v>
      </c>
      <c r="IW370" s="38">
        <f t="shared" si="3628"/>
        <v>0</v>
      </c>
    </row>
    <row r="371" spans="1:257" ht="65.25" customHeight="1" x14ac:dyDescent="0.2">
      <c r="A371" s="346"/>
      <c r="B371" s="346"/>
      <c r="C371" s="264">
        <v>37</v>
      </c>
      <c r="D371" s="287" t="s">
        <v>831</v>
      </c>
      <c r="E371" s="288" t="s">
        <v>537</v>
      </c>
      <c r="F371" s="599">
        <v>0.6</v>
      </c>
      <c r="G371" s="800">
        <v>247</v>
      </c>
      <c r="H371" s="848" t="s">
        <v>832</v>
      </c>
      <c r="I371" s="282" t="s">
        <v>833</v>
      </c>
      <c r="J371" s="273" t="s">
        <v>834</v>
      </c>
      <c r="K371" s="267">
        <v>16</v>
      </c>
      <c r="L371" s="545" t="s">
        <v>58</v>
      </c>
      <c r="M371" s="299" t="s">
        <v>53</v>
      </c>
      <c r="N371" s="299">
        <v>1</v>
      </c>
      <c r="O371" s="544">
        <v>1</v>
      </c>
      <c r="P371" s="432">
        <v>1</v>
      </c>
      <c r="Q371" s="545">
        <v>1</v>
      </c>
      <c r="R371" s="275"/>
      <c r="S371" s="425">
        <v>1</v>
      </c>
      <c r="T371" s="545">
        <v>1</v>
      </c>
      <c r="U371" s="545"/>
      <c r="V371" s="432">
        <v>1</v>
      </c>
      <c r="W371" s="545">
        <v>1</v>
      </c>
      <c r="X371" s="545"/>
      <c r="Y371" s="916">
        <v>1</v>
      </c>
      <c r="Z371" s="604">
        <f>BM371/BM370</f>
        <v>0.5</v>
      </c>
      <c r="AA371" s="272">
        <v>16</v>
      </c>
      <c r="AB371" s="271" t="s">
        <v>376</v>
      </c>
      <c r="AC371" s="46"/>
      <c r="AD371" s="47"/>
      <c r="AE371" s="48"/>
      <c r="AF371" s="48"/>
      <c r="AG371" s="46"/>
      <c r="AH371" s="47"/>
      <c r="AI371" s="47"/>
      <c r="AJ371" s="47"/>
      <c r="AK371" s="46">
        <v>25000000</v>
      </c>
      <c r="AL371" s="42">
        <v>25000000</v>
      </c>
      <c r="AM371" s="47">
        <v>23151587</v>
      </c>
      <c r="AN371" s="47">
        <v>23151587</v>
      </c>
      <c r="AO371" s="46"/>
      <c r="AP371" s="47"/>
      <c r="AQ371" s="47"/>
      <c r="AR371" s="47"/>
      <c r="AS371" s="46"/>
      <c r="AT371" s="47"/>
      <c r="AU371" s="48"/>
      <c r="AV371" s="48"/>
      <c r="AW371" s="46"/>
      <c r="AX371" s="47"/>
      <c r="AY371" s="47"/>
      <c r="AZ371" s="47"/>
      <c r="BA371" s="46"/>
      <c r="BB371" s="47"/>
      <c r="BC371" s="47"/>
      <c r="BD371" s="47"/>
      <c r="BE371" s="46"/>
      <c r="BF371" s="47"/>
      <c r="BG371" s="48"/>
      <c r="BH371" s="48"/>
      <c r="BI371" s="46"/>
      <c r="BJ371" s="47"/>
      <c r="BK371" s="47"/>
      <c r="BL371" s="47"/>
      <c r="BM371" s="40">
        <f>+AC371+AG371+AK371+AO371+AS371+AW371+BA371+BE371+BI371</f>
        <v>25000000</v>
      </c>
      <c r="BN371" s="41">
        <f t="shared" ref="BN371:BP372" si="3629">AD371+AH371+AL371+AP371+AT371+AX371+BB371+BF371+BJ371</f>
        <v>25000000</v>
      </c>
      <c r="BO371" s="41">
        <f t="shared" si="3629"/>
        <v>23151587</v>
      </c>
      <c r="BP371" s="41">
        <f t="shared" si="3629"/>
        <v>23151587</v>
      </c>
      <c r="BQ371" s="87"/>
      <c r="BR371" s="87"/>
      <c r="BS371" s="87"/>
      <c r="BT371" s="87"/>
      <c r="BU371" s="87"/>
      <c r="BV371" s="87"/>
      <c r="BW371" s="87"/>
      <c r="BX371" s="87"/>
      <c r="BY371" s="87"/>
      <c r="BZ371" s="88">
        <v>40000000</v>
      </c>
      <c r="CA371" s="87">
        <v>40000000</v>
      </c>
      <c r="CB371" s="87">
        <v>38853330</v>
      </c>
      <c r="CC371" s="87">
        <v>38398330</v>
      </c>
      <c r="CD371" s="87"/>
      <c r="CE371" s="87"/>
      <c r="CF371" s="87"/>
      <c r="CG371" s="87"/>
      <c r="CH371" s="87"/>
      <c r="CI371" s="87"/>
      <c r="CJ371" s="87"/>
      <c r="CK371" s="87"/>
      <c r="CL371" s="87"/>
      <c r="CM371" s="87"/>
      <c r="CN371" s="87"/>
      <c r="CO371" s="87"/>
      <c r="CP371" s="87"/>
      <c r="CQ371" s="87"/>
      <c r="CR371" s="87"/>
      <c r="CS371" s="87"/>
      <c r="CT371" s="87"/>
      <c r="CU371" s="87"/>
      <c r="CV371" s="87"/>
      <c r="CW371" s="87"/>
      <c r="CX371" s="87"/>
      <c r="CY371" s="87"/>
      <c r="CZ371" s="87"/>
      <c r="DA371" s="87"/>
      <c r="DB371" s="87"/>
      <c r="DC371" s="87"/>
      <c r="DD371" s="87"/>
      <c r="DE371" s="82">
        <f t="shared" ref="DE371:DH372" si="3630">BQ371+BU371+BZ371+CE371+CI371+CM371+CQ371+CV371+DA371</f>
        <v>40000000</v>
      </c>
      <c r="DF371" s="102">
        <f t="shared" si="3630"/>
        <v>40000000</v>
      </c>
      <c r="DG371" s="102">
        <f t="shared" si="3630"/>
        <v>38853330</v>
      </c>
      <c r="DH371" s="102">
        <f t="shared" si="3630"/>
        <v>38398330</v>
      </c>
      <c r="DI371" s="102"/>
      <c r="DJ371" s="87"/>
      <c r="DK371" s="86"/>
      <c r="DL371" s="87"/>
      <c r="DM371" s="87"/>
      <c r="DN371" s="87"/>
      <c r="DO371" s="87"/>
      <c r="DP371" s="87"/>
      <c r="DQ371" s="87"/>
      <c r="DR371" s="87"/>
      <c r="DS371" s="87">
        <v>25000000</v>
      </c>
      <c r="DT371" s="87">
        <v>50000000</v>
      </c>
      <c r="DU371" s="87">
        <v>45786670</v>
      </c>
      <c r="DV371" s="87">
        <v>45786670</v>
      </c>
      <c r="DW371" s="87"/>
      <c r="DX371" s="87"/>
      <c r="DY371" s="87"/>
      <c r="DZ371" s="87"/>
      <c r="EA371" s="87"/>
      <c r="EB371" s="87"/>
      <c r="EC371" s="87"/>
      <c r="ED371" s="87"/>
      <c r="EE371" s="87"/>
      <c r="EF371" s="87"/>
      <c r="EG371" s="87"/>
      <c r="EH371" s="87"/>
      <c r="EI371" s="87"/>
      <c r="EJ371" s="87"/>
      <c r="EK371" s="87"/>
      <c r="EL371" s="87"/>
      <c r="EM371" s="87"/>
      <c r="EN371" s="87"/>
      <c r="EO371" s="87"/>
      <c r="EP371" s="87"/>
      <c r="EQ371" s="87"/>
      <c r="ER371" s="87"/>
      <c r="ES371" s="87"/>
      <c r="ET371" s="87"/>
      <c r="EU371" s="87"/>
      <c r="EV371" s="87"/>
      <c r="EW371" s="82">
        <f t="shared" ref="EW371:EX372" si="3631">DJ371+DN371+DS371+DX371+EB371+EF371+EJ371+EN371+ES371</f>
        <v>25000000</v>
      </c>
      <c r="EX371" s="90">
        <f t="shared" si="3631"/>
        <v>50000000</v>
      </c>
      <c r="EY371" s="90">
        <f t="shared" ref="EY371:EZ372" si="3632">DL371+DP371+DU371+DZ371+ED371+EH371+EL371+EP371+EU371</f>
        <v>45786670</v>
      </c>
      <c r="EZ371" s="90">
        <f t="shared" si="3632"/>
        <v>45786670</v>
      </c>
      <c r="FA371" s="173"/>
      <c r="FB371" s="87"/>
      <c r="FC371" s="88"/>
      <c r="FD371" s="88"/>
      <c r="FE371" s="88"/>
      <c r="FF371" s="133"/>
      <c r="FG371" s="87"/>
      <c r="FH371" s="87"/>
      <c r="FI371" s="87"/>
      <c r="FJ371" s="87"/>
      <c r="FK371" s="87"/>
      <c r="FL371" s="87">
        <v>25000000</v>
      </c>
      <c r="FM371" s="87">
        <v>49687000</v>
      </c>
      <c r="FN371" s="87">
        <v>44582733</v>
      </c>
      <c r="FO371" s="87">
        <v>44582733</v>
      </c>
      <c r="FP371" s="87"/>
      <c r="FQ371" s="87"/>
      <c r="FR371" s="87"/>
      <c r="FS371" s="87"/>
      <c r="FT371" s="87"/>
      <c r="FU371" s="87"/>
      <c r="FV371" s="87"/>
      <c r="FW371" s="87"/>
      <c r="FX371" s="87"/>
      <c r="FY371" s="87"/>
      <c r="FZ371" s="87"/>
      <c r="GA371" s="87"/>
      <c r="GB371" s="87"/>
      <c r="GC371" s="87"/>
      <c r="GD371" s="87"/>
      <c r="GE371" s="87"/>
      <c r="GF371" s="87"/>
      <c r="GG371" s="87"/>
      <c r="GH371" s="87"/>
      <c r="GI371" s="87"/>
      <c r="GJ371" s="87"/>
      <c r="GK371" s="87"/>
      <c r="GL371" s="87"/>
      <c r="GM371" s="87"/>
      <c r="GN371" s="87"/>
      <c r="GO371" s="87"/>
      <c r="GP371" s="87"/>
      <c r="GQ371" s="87"/>
      <c r="GR371" s="87"/>
      <c r="GS371" s="87"/>
      <c r="GT371" s="87"/>
      <c r="GU371" s="82">
        <f>FB371+FG371+FL371+FQ371+FV371+GA371+GF371+GK371+GP371</f>
        <v>25000000</v>
      </c>
      <c r="GV371" s="82">
        <f>GQ371+GL371+GG371+GB371+FW371+FR371+FM371+FH371+FC371</f>
        <v>49687000</v>
      </c>
      <c r="GW371" s="82">
        <f>GR371+GM371+GH371+GC371+FX371+FS371+FN371+FI371+FD371</f>
        <v>44582733</v>
      </c>
      <c r="GX371" s="82">
        <f>GS371+GN371+GI371+GD371+FY371+FT371+FO371+FJ371+FE371</f>
        <v>44582733</v>
      </c>
      <c r="GY371" s="792">
        <f>GT371+GO371+GJ371+GE371+FZ371+FU371+FP371+FK371+FF371</f>
        <v>0</v>
      </c>
      <c r="GZ371" s="792">
        <f t="shared" ref="GZ371:GZ372" si="3633">AC371+BQ371+DJ371+FB371</f>
        <v>0</v>
      </c>
      <c r="HA371" s="792">
        <f t="shared" ref="HA371:HA372" si="3634">AD371+BR371+DK371+FC371</f>
        <v>0</v>
      </c>
      <c r="HB371" s="792">
        <f t="shared" ref="HB371:HB372" si="3635">AE371+BS371+DL371+FD371</f>
        <v>0</v>
      </c>
      <c r="HC371" s="792">
        <f t="shared" ref="HC371:HC372" si="3636">AF371+BT371+DM371+FE371</f>
        <v>0</v>
      </c>
      <c r="HD371" s="792">
        <f t="shared" ref="HD371:HD372" si="3637">FF371</f>
        <v>0</v>
      </c>
      <c r="HE371" s="792">
        <f t="shared" ref="HE371:HE372" si="3638">AG371+BU371+DN371+FG371</f>
        <v>0</v>
      </c>
      <c r="HF371" s="792">
        <f t="shared" ref="HF371:HF372" si="3639">AH371+BV371+DO371+FH371</f>
        <v>0</v>
      </c>
      <c r="HG371" s="792">
        <f t="shared" ref="HG371:HG372" si="3640">AI371+BW371+DP371+FI371</f>
        <v>0</v>
      </c>
      <c r="HH371" s="792">
        <f t="shared" ref="HH371:HH372" si="3641">AJ371+BX371+DQ371+FJ371</f>
        <v>0</v>
      </c>
      <c r="HI371" s="792">
        <f t="shared" ref="HI371:HI372" si="3642">BY371+DR371+FK371</f>
        <v>0</v>
      </c>
      <c r="HJ371" s="792">
        <f t="shared" ref="HJ371:HJ372" si="3643">AK371+BZ371+DS371+FL371</f>
        <v>115000000</v>
      </c>
      <c r="HK371" s="792">
        <f t="shared" ref="HK371:HK372" si="3644">AL371+CA371+DT371+FM371</f>
        <v>164687000</v>
      </c>
      <c r="HL371" s="792">
        <f t="shared" ref="HL371:HL372" si="3645">AM371+CB371+DU371+FN371</f>
        <v>152374320</v>
      </c>
      <c r="HM371" s="792">
        <f t="shared" ref="HM371:HM372" si="3646">AN371+CC371+DV371+FO371</f>
        <v>151919320</v>
      </c>
      <c r="HN371" s="792">
        <f t="shared" ref="HN371:HN372" si="3647">CD371+DW371+FP371</f>
        <v>0</v>
      </c>
      <c r="HO371" s="792">
        <f t="shared" ref="HO371:HO372" si="3648">AO371+CE371+DX371+FQ371</f>
        <v>0</v>
      </c>
      <c r="HP371" s="792">
        <f t="shared" ref="HP371:HP372" si="3649">AP371+CF371+DY371+FR371</f>
        <v>0</v>
      </c>
      <c r="HQ371" s="792">
        <f t="shared" ref="HQ371:HQ372" si="3650">AQ371+CG371+DZ371+FS371</f>
        <v>0</v>
      </c>
      <c r="HR371" s="792">
        <f t="shared" ref="HR371:HR372" si="3651">AR371+CH371+EA371+FT371</f>
        <v>0</v>
      </c>
      <c r="HS371" s="792">
        <f t="shared" ref="HS371:HS372" si="3652">FU371</f>
        <v>0</v>
      </c>
      <c r="HT371" s="792">
        <f t="shared" ref="HT371:HT372" si="3653">AS371+CI371+EB371+FV371</f>
        <v>0</v>
      </c>
      <c r="HU371" s="792">
        <f t="shared" ref="HU371:HU372" si="3654">AT371+CJ371+EC371+FW371</f>
        <v>0</v>
      </c>
      <c r="HV371" s="792">
        <f t="shared" ref="HV371:HV372" si="3655">AU371+CK371+ED371+FX371</f>
        <v>0</v>
      </c>
      <c r="HW371" s="792">
        <f t="shared" ref="HW371:HW372" si="3656">AV371+CL371+EE371+FY371</f>
        <v>0</v>
      </c>
      <c r="HX371" s="792">
        <f t="shared" ref="HX371:HX372" si="3657">FZ371</f>
        <v>0</v>
      </c>
      <c r="HY371" s="792">
        <f t="shared" ref="HY371:HY372" si="3658">AW371+CM371+EF371+GA371</f>
        <v>0</v>
      </c>
      <c r="HZ371" s="792">
        <f t="shared" ref="HZ371:HZ372" si="3659">AX371+CN371+EG371+GB371</f>
        <v>0</v>
      </c>
      <c r="IA371" s="792">
        <f t="shared" ref="IA371:IA372" si="3660">AY371+CO371+EH371+GC371</f>
        <v>0</v>
      </c>
      <c r="IB371" s="792">
        <f t="shared" ref="IB371:IB372" si="3661">AZ371+CP371+EI371+GD371</f>
        <v>0</v>
      </c>
      <c r="IC371" s="792">
        <f t="shared" ref="IC371:IC372" si="3662">GE371</f>
        <v>0</v>
      </c>
      <c r="ID371" s="792">
        <f t="shared" ref="ID371:ID372" si="3663">BA371+CQ371+EJ371+GF371</f>
        <v>0</v>
      </c>
      <c r="IE371" s="792">
        <f t="shared" ref="IE371:IE372" si="3664">BB371+CR371+EK371+GG371</f>
        <v>0</v>
      </c>
      <c r="IF371" s="792">
        <f t="shared" ref="IF371:IF372" si="3665">BC371+CS371+EL371+GH371</f>
        <v>0</v>
      </c>
      <c r="IG371" s="792">
        <f t="shared" ref="IG371:IG372" si="3666">BD371+CT371+EM371+GI371</f>
        <v>0</v>
      </c>
      <c r="IH371" s="792">
        <f t="shared" ref="IH371:IH372" si="3667">CU371+GJ371</f>
        <v>0</v>
      </c>
      <c r="II371" s="792">
        <f t="shared" ref="II371:II372" si="3668">BE371+CV371+EN371+GK371</f>
        <v>0</v>
      </c>
      <c r="IJ371" s="792">
        <f t="shared" ref="IJ371:IJ372" si="3669">BF371+CW371+EO371+GL371</f>
        <v>0</v>
      </c>
      <c r="IK371" s="792">
        <f t="shared" ref="IK371:IK372" si="3670">BG371+CX371+EP371+GM371</f>
        <v>0</v>
      </c>
      <c r="IL371" s="792">
        <f t="shared" ref="IL371:IL372" si="3671">BH371+CY371+EQ371+GM371</f>
        <v>0</v>
      </c>
      <c r="IM371" s="792">
        <f t="shared" ref="IM371:IM372" si="3672">CZ371+ER371+GO371</f>
        <v>0</v>
      </c>
      <c r="IN371" s="792">
        <f t="shared" ref="IN371:IN372" si="3673">BI371+DA371+ES371+GP371</f>
        <v>0</v>
      </c>
      <c r="IO371" s="792"/>
      <c r="IP371" s="792"/>
      <c r="IQ371" s="792"/>
      <c r="IR371" s="792"/>
      <c r="IS371" s="792">
        <f t="shared" ref="IS371:IS372" si="3674">GZ371+HE371+HJ371+HO371+HT371+HY371+ID371+II371+IN371</f>
        <v>115000000</v>
      </c>
      <c r="IT371" s="792">
        <f t="shared" ref="IT371:IT372" si="3675">HA371+HF371+HK371+HP371+HU371+HZ371+IE371+IJ371+IO371</f>
        <v>164687000</v>
      </c>
      <c r="IU371" s="792">
        <f t="shared" ref="IU371:IU372" si="3676">HB371+HG371+HL371+HQ371+HV371+IA371+IF371+IK371+IP371</f>
        <v>152374320</v>
      </c>
      <c r="IV371" s="792">
        <f t="shared" ref="IV371:IV372" si="3677">HC371+HH371+HM371+HR371+HW371+IB371+IG371+IL371+IQ371</f>
        <v>151919320</v>
      </c>
      <c r="IW371" s="793">
        <f t="shared" ref="IW371:IW372" si="3678">HD371+HI371+HN371+HS371+HX371+IC371+IH371+IM371+IR371</f>
        <v>0</v>
      </c>
    </row>
    <row r="372" spans="1:257" ht="65.25" customHeight="1" x14ac:dyDescent="0.2">
      <c r="A372" s="346"/>
      <c r="B372" s="401"/>
      <c r="C372" s="284"/>
      <c r="D372" s="293"/>
      <c r="E372" s="295"/>
      <c r="F372" s="415"/>
      <c r="G372" s="273">
        <v>248</v>
      </c>
      <c r="H372" s="854" t="s">
        <v>835</v>
      </c>
      <c r="I372" s="282" t="s">
        <v>836</v>
      </c>
      <c r="J372" s="270" t="s">
        <v>822</v>
      </c>
      <c r="K372" s="479">
        <v>17</v>
      </c>
      <c r="L372" s="299" t="s">
        <v>58</v>
      </c>
      <c r="M372" s="299" t="s">
        <v>53</v>
      </c>
      <c r="N372" s="299">
        <v>12</v>
      </c>
      <c r="O372" s="267">
        <v>12</v>
      </c>
      <c r="P372" s="432">
        <v>12</v>
      </c>
      <c r="Q372" s="299">
        <v>12</v>
      </c>
      <c r="R372" s="275"/>
      <c r="S372" s="426">
        <v>12</v>
      </c>
      <c r="T372" s="299">
        <v>12</v>
      </c>
      <c r="U372" s="299"/>
      <c r="V372" s="426">
        <v>12</v>
      </c>
      <c r="W372" s="299">
        <v>12</v>
      </c>
      <c r="X372" s="299"/>
      <c r="Y372" s="426">
        <v>12</v>
      </c>
      <c r="Z372" s="604">
        <f>BM372/BM370</f>
        <v>0.5</v>
      </c>
      <c r="AA372" s="273">
        <v>17</v>
      </c>
      <c r="AB372" s="270" t="s">
        <v>837</v>
      </c>
      <c r="AC372" s="46"/>
      <c r="AD372" s="47"/>
      <c r="AE372" s="48"/>
      <c r="AF372" s="48"/>
      <c r="AG372" s="46"/>
      <c r="AH372" s="47"/>
      <c r="AI372" s="47"/>
      <c r="AJ372" s="47"/>
      <c r="AK372" s="46">
        <v>25000000</v>
      </c>
      <c r="AL372" s="42">
        <v>25000000</v>
      </c>
      <c r="AM372" s="42">
        <v>20000000</v>
      </c>
      <c r="AN372" s="42">
        <v>20000000</v>
      </c>
      <c r="AO372" s="46"/>
      <c r="AP372" s="47"/>
      <c r="AQ372" s="47"/>
      <c r="AR372" s="47"/>
      <c r="AS372" s="46"/>
      <c r="AT372" s="47"/>
      <c r="AU372" s="48"/>
      <c r="AV372" s="48"/>
      <c r="AW372" s="46"/>
      <c r="AX372" s="47"/>
      <c r="AY372" s="47"/>
      <c r="AZ372" s="47"/>
      <c r="BA372" s="46"/>
      <c r="BB372" s="47"/>
      <c r="BC372" s="47"/>
      <c r="BD372" s="47"/>
      <c r="BE372" s="46"/>
      <c r="BF372" s="47"/>
      <c r="BG372" s="48"/>
      <c r="BH372" s="48"/>
      <c r="BI372" s="46"/>
      <c r="BJ372" s="47"/>
      <c r="BK372" s="47"/>
      <c r="BL372" s="47"/>
      <c r="BM372" s="40">
        <f>+AC372+AG372+AK372+AO372+AS372+AW372+BA372+BE372+BI372</f>
        <v>25000000</v>
      </c>
      <c r="BN372" s="41">
        <f t="shared" si="3629"/>
        <v>25000000</v>
      </c>
      <c r="BO372" s="41">
        <f t="shared" si="3629"/>
        <v>20000000</v>
      </c>
      <c r="BP372" s="41">
        <f t="shared" si="3629"/>
        <v>20000000</v>
      </c>
      <c r="BQ372" s="87"/>
      <c r="BR372" s="87"/>
      <c r="BS372" s="87"/>
      <c r="BT372" s="87"/>
      <c r="BU372" s="87"/>
      <c r="BV372" s="87"/>
      <c r="BW372" s="87"/>
      <c r="BX372" s="87"/>
      <c r="BY372" s="87"/>
      <c r="BZ372" s="88">
        <v>40000000</v>
      </c>
      <c r="CA372" s="86">
        <v>40000000</v>
      </c>
      <c r="CB372" s="86">
        <v>12000000</v>
      </c>
      <c r="CC372" s="86">
        <v>3324000</v>
      </c>
      <c r="CD372" s="86"/>
      <c r="CE372" s="87"/>
      <c r="CF372" s="87"/>
      <c r="CG372" s="87"/>
      <c r="CH372" s="87"/>
      <c r="CI372" s="87"/>
      <c r="CJ372" s="87"/>
      <c r="CK372" s="87"/>
      <c r="CL372" s="87"/>
      <c r="CM372" s="87"/>
      <c r="CN372" s="87"/>
      <c r="CO372" s="87"/>
      <c r="CP372" s="87"/>
      <c r="CQ372" s="87"/>
      <c r="CR372" s="87"/>
      <c r="CS372" s="87"/>
      <c r="CT372" s="87"/>
      <c r="CU372" s="87"/>
      <c r="CV372" s="87"/>
      <c r="CW372" s="87"/>
      <c r="CX372" s="87"/>
      <c r="CY372" s="87"/>
      <c r="CZ372" s="87"/>
      <c r="DA372" s="87"/>
      <c r="DB372" s="87"/>
      <c r="DC372" s="87"/>
      <c r="DD372" s="87"/>
      <c r="DE372" s="82">
        <f t="shared" si="3630"/>
        <v>40000000</v>
      </c>
      <c r="DF372" s="102">
        <f t="shared" si="3630"/>
        <v>40000000</v>
      </c>
      <c r="DG372" s="102">
        <f t="shared" si="3630"/>
        <v>12000000</v>
      </c>
      <c r="DH372" s="102">
        <f t="shared" si="3630"/>
        <v>3324000</v>
      </c>
      <c r="DI372" s="102"/>
      <c r="DJ372" s="87"/>
      <c r="DK372" s="86"/>
      <c r="DL372" s="87"/>
      <c r="DM372" s="87"/>
      <c r="DN372" s="87"/>
      <c r="DO372" s="87"/>
      <c r="DP372" s="87"/>
      <c r="DQ372" s="87"/>
      <c r="DR372" s="87"/>
      <c r="DS372" s="87">
        <v>25000000</v>
      </c>
      <c r="DT372" s="87">
        <v>29000000</v>
      </c>
      <c r="DU372" s="87">
        <v>26000000</v>
      </c>
      <c r="DV372" s="87">
        <v>25150000</v>
      </c>
      <c r="DW372" s="87"/>
      <c r="DX372" s="87"/>
      <c r="DY372" s="87"/>
      <c r="DZ372" s="87"/>
      <c r="EA372" s="87"/>
      <c r="EB372" s="87"/>
      <c r="EC372" s="87"/>
      <c r="ED372" s="87"/>
      <c r="EE372" s="87"/>
      <c r="EF372" s="87"/>
      <c r="EG372" s="87"/>
      <c r="EH372" s="87"/>
      <c r="EI372" s="87"/>
      <c r="EJ372" s="87"/>
      <c r="EK372" s="87"/>
      <c r="EL372" s="87"/>
      <c r="EM372" s="87"/>
      <c r="EN372" s="87"/>
      <c r="EO372" s="87"/>
      <c r="EP372" s="87"/>
      <c r="EQ372" s="87"/>
      <c r="ER372" s="87"/>
      <c r="ES372" s="87"/>
      <c r="ET372" s="87"/>
      <c r="EU372" s="87"/>
      <c r="EV372" s="87"/>
      <c r="EW372" s="82">
        <f t="shared" si="3631"/>
        <v>25000000</v>
      </c>
      <c r="EX372" s="90">
        <f t="shared" si="3631"/>
        <v>29000000</v>
      </c>
      <c r="EY372" s="90">
        <f t="shared" si="3632"/>
        <v>26000000</v>
      </c>
      <c r="EZ372" s="90">
        <f t="shared" si="3632"/>
        <v>25150000</v>
      </c>
      <c r="FA372" s="173"/>
      <c r="FB372" s="87"/>
      <c r="FC372" s="88"/>
      <c r="FD372" s="88"/>
      <c r="FE372" s="88"/>
      <c r="FF372" s="133"/>
      <c r="FG372" s="87"/>
      <c r="FH372" s="87">
        <v>30000000</v>
      </c>
      <c r="FI372" s="87">
        <v>14999400</v>
      </c>
      <c r="FJ372" s="87">
        <v>14999400</v>
      </c>
      <c r="FK372" s="87"/>
      <c r="FL372" s="87">
        <v>25000000</v>
      </c>
      <c r="FM372" s="87">
        <v>28500000</v>
      </c>
      <c r="FN372" s="87">
        <v>21550320</v>
      </c>
      <c r="FO372" s="87">
        <v>21550320</v>
      </c>
      <c r="FP372" s="87"/>
      <c r="FQ372" s="87"/>
      <c r="FR372" s="87"/>
      <c r="FS372" s="87"/>
      <c r="FT372" s="87"/>
      <c r="FU372" s="87"/>
      <c r="FV372" s="87"/>
      <c r="FW372" s="87"/>
      <c r="FX372" s="87"/>
      <c r="FY372" s="87"/>
      <c r="FZ372" s="87"/>
      <c r="GA372" s="87"/>
      <c r="GB372" s="87"/>
      <c r="GC372" s="87"/>
      <c r="GD372" s="87"/>
      <c r="GE372" s="87"/>
      <c r="GF372" s="87"/>
      <c r="GG372" s="87"/>
      <c r="GH372" s="87"/>
      <c r="GI372" s="87"/>
      <c r="GJ372" s="87"/>
      <c r="GK372" s="87"/>
      <c r="GL372" s="87"/>
      <c r="GM372" s="87"/>
      <c r="GN372" s="87"/>
      <c r="GO372" s="87"/>
      <c r="GP372" s="87"/>
      <c r="GQ372" s="87"/>
      <c r="GR372" s="87"/>
      <c r="GS372" s="87"/>
      <c r="GT372" s="87"/>
      <c r="GU372" s="82">
        <f>FB372+FG372+FL372+FQ372+FV372+GA372+GF372+GK372+GP372</f>
        <v>25000000</v>
      </c>
      <c r="GV372" s="82">
        <f>FC372+FH372+FM372+FR372+FW372+GB372+GG372+GL372+GQ372</f>
        <v>58500000</v>
      </c>
      <c r="GW372" s="82">
        <f>FD372+FI372+FN372+FS372+FX372+GC372+GH372+GM372+GR372</f>
        <v>36549720</v>
      </c>
      <c r="GX372" s="82">
        <f>FE372+FJ372+FO372+FT372+FY372+GD372+GI372+GN372+GS372</f>
        <v>36549720</v>
      </c>
      <c r="GY372" s="792">
        <f>FF372+FK372+FP372+FU372+FZ372+GE372+GJ372+GO372+GT372</f>
        <v>0</v>
      </c>
      <c r="GZ372" s="792">
        <f t="shared" si="3633"/>
        <v>0</v>
      </c>
      <c r="HA372" s="792">
        <f t="shared" si="3634"/>
        <v>0</v>
      </c>
      <c r="HB372" s="792">
        <f t="shared" si="3635"/>
        <v>0</v>
      </c>
      <c r="HC372" s="792">
        <f t="shared" si="3636"/>
        <v>0</v>
      </c>
      <c r="HD372" s="792">
        <f t="shared" si="3637"/>
        <v>0</v>
      </c>
      <c r="HE372" s="792">
        <f t="shared" si="3638"/>
        <v>0</v>
      </c>
      <c r="HF372" s="792">
        <f t="shared" si="3639"/>
        <v>30000000</v>
      </c>
      <c r="HG372" s="792">
        <f t="shared" si="3640"/>
        <v>14999400</v>
      </c>
      <c r="HH372" s="792">
        <f t="shared" si="3641"/>
        <v>14999400</v>
      </c>
      <c r="HI372" s="792">
        <f t="shared" si="3642"/>
        <v>0</v>
      </c>
      <c r="HJ372" s="792">
        <f t="shared" si="3643"/>
        <v>115000000</v>
      </c>
      <c r="HK372" s="792">
        <f t="shared" si="3644"/>
        <v>122500000</v>
      </c>
      <c r="HL372" s="792">
        <f t="shared" si="3645"/>
        <v>79550320</v>
      </c>
      <c r="HM372" s="792">
        <f t="shared" si="3646"/>
        <v>70024320</v>
      </c>
      <c r="HN372" s="792">
        <f t="shared" si="3647"/>
        <v>0</v>
      </c>
      <c r="HO372" s="792">
        <f t="shared" si="3648"/>
        <v>0</v>
      </c>
      <c r="HP372" s="792">
        <f t="shared" si="3649"/>
        <v>0</v>
      </c>
      <c r="HQ372" s="792">
        <f t="shared" si="3650"/>
        <v>0</v>
      </c>
      <c r="HR372" s="792">
        <f t="shared" si="3651"/>
        <v>0</v>
      </c>
      <c r="HS372" s="792">
        <f t="shared" si="3652"/>
        <v>0</v>
      </c>
      <c r="HT372" s="792">
        <f t="shared" si="3653"/>
        <v>0</v>
      </c>
      <c r="HU372" s="792">
        <f t="shared" si="3654"/>
        <v>0</v>
      </c>
      <c r="HV372" s="792">
        <f t="shared" si="3655"/>
        <v>0</v>
      </c>
      <c r="HW372" s="792">
        <f t="shared" si="3656"/>
        <v>0</v>
      </c>
      <c r="HX372" s="792">
        <f t="shared" si="3657"/>
        <v>0</v>
      </c>
      <c r="HY372" s="792">
        <f t="shared" si="3658"/>
        <v>0</v>
      </c>
      <c r="HZ372" s="792">
        <f t="shared" si="3659"/>
        <v>0</v>
      </c>
      <c r="IA372" s="792">
        <f t="shared" si="3660"/>
        <v>0</v>
      </c>
      <c r="IB372" s="792">
        <f t="shared" si="3661"/>
        <v>0</v>
      </c>
      <c r="IC372" s="792">
        <f t="shared" si="3662"/>
        <v>0</v>
      </c>
      <c r="ID372" s="792">
        <f t="shared" si="3663"/>
        <v>0</v>
      </c>
      <c r="IE372" s="792">
        <f t="shared" si="3664"/>
        <v>0</v>
      </c>
      <c r="IF372" s="792">
        <f t="shared" si="3665"/>
        <v>0</v>
      </c>
      <c r="IG372" s="792">
        <f t="shared" si="3666"/>
        <v>0</v>
      </c>
      <c r="IH372" s="792">
        <f t="shared" si="3667"/>
        <v>0</v>
      </c>
      <c r="II372" s="792">
        <f t="shared" si="3668"/>
        <v>0</v>
      </c>
      <c r="IJ372" s="792">
        <f t="shared" si="3669"/>
        <v>0</v>
      </c>
      <c r="IK372" s="792">
        <f t="shared" si="3670"/>
        <v>0</v>
      </c>
      <c r="IL372" s="792">
        <f t="shared" si="3671"/>
        <v>0</v>
      </c>
      <c r="IM372" s="792">
        <f t="shared" si="3672"/>
        <v>0</v>
      </c>
      <c r="IN372" s="792">
        <f t="shared" si="3673"/>
        <v>0</v>
      </c>
      <c r="IO372" s="792"/>
      <c r="IP372" s="792"/>
      <c r="IQ372" s="792"/>
      <c r="IR372" s="792"/>
      <c r="IS372" s="792">
        <f t="shared" si="3674"/>
        <v>115000000</v>
      </c>
      <c r="IT372" s="792">
        <f t="shared" si="3675"/>
        <v>152500000</v>
      </c>
      <c r="IU372" s="792">
        <f t="shared" si="3676"/>
        <v>94549720</v>
      </c>
      <c r="IV372" s="792">
        <f t="shared" si="3677"/>
        <v>85023720</v>
      </c>
      <c r="IW372" s="793">
        <f t="shared" si="3678"/>
        <v>0</v>
      </c>
    </row>
    <row r="373" spans="1:257" ht="24.75" customHeight="1" x14ac:dyDescent="0.2">
      <c r="A373" s="346"/>
      <c r="B373" s="239">
        <v>27</v>
      </c>
      <c r="C373" s="344" t="s">
        <v>838</v>
      </c>
      <c r="D373" s="242"/>
      <c r="E373" s="242"/>
      <c r="F373" s="242"/>
      <c r="G373" s="243"/>
      <c r="H373" s="243"/>
      <c r="I373" s="243"/>
      <c r="J373" s="243"/>
      <c r="K373" s="243"/>
      <c r="L373" s="243"/>
      <c r="M373" s="243"/>
      <c r="N373" s="243"/>
      <c r="O373" s="243"/>
      <c r="P373" s="243"/>
      <c r="Q373" s="243"/>
      <c r="R373" s="243"/>
      <c r="S373" s="243"/>
      <c r="T373" s="243"/>
      <c r="U373" s="243"/>
      <c r="V373" s="243"/>
      <c r="W373" s="243"/>
      <c r="X373" s="243"/>
      <c r="Y373" s="246"/>
      <c r="Z373" s="243"/>
      <c r="AA373" s="243"/>
      <c r="AB373" s="243"/>
      <c r="AC373" s="37">
        <f t="shared" ref="AC373:CN373" si="3679">AC374+AC381</f>
        <v>0</v>
      </c>
      <c r="AD373" s="37">
        <f t="shared" si="3679"/>
        <v>0</v>
      </c>
      <c r="AE373" s="37">
        <f t="shared" si="3679"/>
        <v>0</v>
      </c>
      <c r="AF373" s="37">
        <f t="shared" si="3679"/>
        <v>0</v>
      </c>
      <c r="AG373" s="37">
        <f t="shared" si="3679"/>
        <v>0</v>
      </c>
      <c r="AH373" s="37">
        <f t="shared" si="3679"/>
        <v>0</v>
      </c>
      <c r="AI373" s="37">
        <f t="shared" si="3679"/>
        <v>0</v>
      </c>
      <c r="AJ373" s="37">
        <f t="shared" si="3679"/>
        <v>0</v>
      </c>
      <c r="AK373" s="37">
        <f t="shared" si="3679"/>
        <v>580000000</v>
      </c>
      <c r="AL373" s="37">
        <f t="shared" si="3679"/>
        <v>580000000</v>
      </c>
      <c r="AM373" s="37">
        <f t="shared" si="3679"/>
        <v>290939305</v>
      </c>
      <c r="AN373" s="37">
        <f t="shared" si="3679"/>
        <v>219949305</v>
      </c>
      <c r="AO373" s="37">
        <f t="shared" si="3679"/>
        <v>0</v>
      </c>
      <c r="AP373" s="37">
        <f t="shared" si="3679"/>
        <v>0</v>
      </c>
      <c r="AQ373" s="37">
        <f t="shared" si="3679"/>
        <v>0</v>
      </c>
      <c r="AR373" s="37">
        <f t="shared" si="3679"/>
        <v>0</v>
      </c>
      <c r="AS373" s="37">
        <f t="shared" si="3679"/>
        <v>0</v>
      </c>
      <c r="AT373" s="37">
        <f t="shared" si="3679"/>
        <v>0</v>
      </c>
      <c r="AU373" s="37">
        <f t="shared" si="3679"/>
        <v>0</v>
      </c>
      <c r="AV373" s="37">
        <f t="shared" si="3679"/>
        <v>0</v>
      </c>
      <c r="AW373" s="37">
        <f t="shared" si="3679"/>
        <v>0</v>
      </c>
      <c r="AX373" s="37">
        <f t="shared" si="3679"/>
        <v>0</v>
      </c>
      <c r="AY373" s="37">
        <f t="shared" si="3679"/>
        <v>0</v>
      </c>
      <c r="AZ373" s="37">
        <f t="shared" si="3679"/>
        <v>0</v>
      </c>
      <c r="BA373" s="37">
        <f t="shared" si="3679"/>
        <v>0</v>
      </c>
      <c r="BB373" s="37">
        <f t="shared" si="3679"/>
        <v>0</v>
      </c>
      <c r="BC373" s="37">
        <f t="shared" si="3679"/>
        <v>0</v>
      </c>
      <c r="BD373" s="37">
        <f t="shared" si="3679"/>
        <v>0</v>
      </c>
      <c r="BE373" s="37">
        <f t="shared" si="3679"/>
        <v>0</v>
      </c>
      <c r="BF373" s="37">
        <f t="shared" si="3679"/>
        <v>0</v>
      </c>
      <c r="BG373" s="37">
        <f t="shared" si="3679"/>
        <v>0</v>
      </c>
      <c r="BH373" s="37">
        <f t="shared" si="3679"/>
        <v>0</v>
      </c>
      <c r="BI373" s="37">
        <f t="shared" si="3679"/>
        <v>1000000000</v>
      </c>
      <c r="BJ373" s="37">
        <f t="shared" si="3679"/>
        <v>0</v>
      </c>
      <c r="BK373" s="37">
        <f t="shared" si="3679"/>
        <v>0</v>
      </c>
      <c r="BL373" s="37">
        <f t="shared" si="3679"/>
        <v>0</v>
      </c>
      <c r="BM373" s="37">
        <f t="shared" si="3679"/>
        <v>1580000000</v>
      </c>
      <c r="BN373" s="37">
        <f t="shared" si="3679"/>
        <v>580000000</v>
      </c>
      <c r="BO373" s="37">
        <f t="shared" si="3679"/>
        <v>290939305</v>
      </c>
      <c r="BP373" s="37">
        <f t="shared" si="3679"/>
        <v>219949305</v>
      </c>
      <c r="BQ373" s="37">
        <f t="shared" si="3679"/>
        <v>0</v>
      </c>
      <c r="BR373" s="37">
        <f t="shared" si="3679"/>
        <v>0</v>
      </c>
      <c r="BS373" s="37">
        <f t="shared" si="3679"/>
        <v>0</v>
      </c>
      <c r="BT373" s="37">
        <f t="shared" si="3679"/>
        <v>0</v>
      </c>
      <c r="BU373" s="37">
        <f t="shared" si="3679"/>
        <v>0</v>
      </c>
      <c r="BV373" s="37">
        <f t="shared" si="3679"/>
        <v>245500000</v>
      </c>
      <c r="BW373" s="37">
        <f t="shared" si="3679"/>
        <v>219905210</v>
      </c>
      <c r="BX373" s="37">
        <f t="shared" si="3679"/>
        <v>219905210</v>
      </c>
      <c r="BY373" s="37">
        <f t="shared" si="3679"/>
        <v>0</v>
      </c>
      <c r="BZ373" s="37">
        <f t="shared" si="3679"/>
        <v>580000000</v>
      </c>
      <c r="CA373" s="37">
        <f t="shared" si="3679"/>
        <v>500000000</v>
      </c>
      <c r="CB373" s="37">
        <f t="shared" si="3679"/>
        <v>459812968</v>
      </c>
      <c r="CC373" s="37">
        <f t="shared" si="3679"/>
        <v>456107118</v>
      </c>
      <c r="CD373" s="37">
        <f t="shared" si="3679"/>
        <v>42000000</v>
      </c>
      <c r="CE373" s="37">
        <f t="shared" si="3679"/>
        <v>0</v>
      </c>
      <c r="CF373" s="37">
        <f t="shared" si="3679"/>
        <v>0</v>
      </c>
      <c r="CG373" s="37">
        <f t="shared" si="3679"/>
        <v>0</v>
      </c>
      <c r="CH373" s="37">
        <f t="shared" si="3679"/>
        <v>0</v>
      </c>
      <c r="CI373" s="37">
        <f t="shared" si="3679"/>
        <v>0</v>
      </c>
      <c r="CJ373" s="37">
        <f t="shared" si="3679"/>
        <v>0</v>
      </c>
      <c r="CK373" s="37">
        <f t="shared" si="3679"/>
        <v>0</v>
      </c>
      <c r="CL373" s="37">
        <f t="shared" si="3679"/>
        <v>0</v>
      </c>
      <c r="CM373" s="37">
        <f t="shared" si="3679"/>
        <v>0</v>
      </c>
      <c r="CN373" s="37">
        <f t="shared" si="3679"/>
        <v>0</v>
      </c>
      <c r="CO373" s="37">
        <f t="shared" ref="CO373:EV373" si="3680">CO374+CO381</f>
        <v>0</v>
      </c>
      <c r="CP373" s="37">
        <f t="shared" si="3680"/>
        <v>0</v>
      </c>
      <c r="CQ373" s="37">
        <f t="shared" si="3680"/>
        <v>0</v>
      </c>
      <c r="CR373" s="37">
        <f t="shared" si="3680"/>
        <v>0</v>
      </c>
      <c r="CS373" s="37">
        <f t="shared" si="3680"/>
        <v>0</v>
      </c>
      <c r="CT373" s="37">
        <f t="shared" si="3680"/>
        <v>0</v>
      </c>
      <c r="CU373" s="37">
        <f t="shared" si="3680"/>
        <v>0</v>
      </c>
      <c r="CV373" s="37">
        <f t="shared" si="3680"/>
        <v>0</v>
      </c>
      <c r="CW373" s="37">
        <f t="shared" si="3680"/>
        <v>0</v>
      </c>
      <c r="CX373" s="37">
        <f t="shared" si="3680"/>
        <v>0</v>
      </c>
      <c r="CY373" s="37">
        <f t="shared" si="3680"/>
        <v>0</v>
      </c>
      <c r="CZ373" s="37">
        <f t="shared" si="3680"/>
        <v>0</v>
      </c>
      <c r="DA373" s="37">
        <f t="shared" si="3680"/>
        <v>1000000000</v>
      </c>
      <c r="DB373" s="37">
        <f t="shared" si="3680"/>
        <v>0</v>
      </c>
      <c r="DC373" s="37">
        <f t="shared" si="3680"/>
        <v>0</v>
      </c>
      <c r="DD373" s="37">
        <f t="shared" si="3680"/>
        <v>0</v>
      </c>
      <c r="DE373" s="37">
        <f t="shared" si="3680"/>
        <v>1580000000</v>
      </c>
      <c r="DF373" s="37">
        <f t="shared" si="3680"/>
        <v>745500000</v>
      </c>
      <c r="DG373" s="37">
        <f t="shared" si="3680"/>
        <v>679718178</v>
      </c>
      <c r="DH373" s="37">
        <f t="shared" si="3680"/>
        <v>676012328</v>
      </c>
      <c r="DI373" s="37">
        <f t="shared" si="3680"/>
        <v>42000000</v>
      </c>
      <c r="DJ373" s="37">
        <f t="shared" si="3680"/>
        <v>0</v>
      </c>
      <c r="DK373" s="37">
        <f t="shared" si="3680"/>
        <v>0</v>
      </c>
      <c r="DL373" s="37">
        <f t="shared" si="3680"/>
        <v>0</v>
      </c>
      <c r="DM373" s="37">
        <f t="shared" si="3680"/>
        <v>0</v>
      </c>
      <c r="DN373" s="37">
        <f t="shared" si="3680"/>
        <v>0</v>
      </c>
      <c r="DO373" s="37">
        <f t="shared" si="3680"/>
        <v>240000000</v>
      </c>
      <c r="DP373" s="37">
        <f t="shared" si="3680"/>
        <v>62284215</v>
      </c>
      <c r="DQ373" s="37">
        <f t="shared" si="3680"/>
        <v>58521344</v>
      </c>
      <c r="DR373" s="37">
        <f t="shared" si="3680"/>
        <v>0</v>
      </c>
      <c r="DS373" s="37">
        <f t="shared" si="3680"/>
        <v>580000000</v>
      </c>
      <c r="DT373" s="37">
        <f t="shared" si="3680"/>
        <v>513000000</v>
      </c>
      <c r="DU373" s="37">
        <f t="shared" si="3680"/>
        <v>460186074</v>
      </c>
      <c r="DV373" s="37">
        <f t="shared" si="3680"/>
        <v>398372282</v>
      </c>
      <c r="DW373" s="37">
        <f t="shared" si="3680"/>
        <v>0</v>
      </c>
      <c r="DX373" s="37">
        <f t="shared" si="3680"/>
        <v>0</v>
      </c>
      <c r="DY373" s="37">
        <f t="shared" si="3680"/>
        <v>0</v>
      </c>
      <c r="DZ373" s="37">
        <f t="shared" si="3680"/>
        <v>0</v>
      </c>
      <c r="EA373" s="37">
        <f t="shared" si="3680"/>
        <v>0</v>
      </c>
      <c r="EB373" s="37">
        <f t="shared" si="3680"/>
        <v>0</v>
      </c>
      <c r="EC373" s="37">
        <f t="shared" si="3680"/>
        <v>0</v>
      </c>
      <c r="ED373" s="37">
        <f t="shared" si="3680"/>
        <v>0</v>
      </c>
      <c r="EE373" s="37">
        <f t="shared" si="3680"/>
        <v>0</v>
      </c>
      <c r="EF373" s="37">
        <f t="shared" si="3680"/>
        <v>0</v>
      </c>
      <c r="EG373" s="37">
        <f t="shared" si="3680"/>
        <v>0</v>
      </c>
      <c r="EH373" s="37">
        <f t="shared" si="3680"/>
        <v>0</v>
      </c>
      <c r="EI373" s="37">
        <f t="shared" si="3680"/>
        <v>0</v>
      </c>
      <c r="EJ373" s="37">
        <f t="shared" si="3680"/>
        <v>0</v>
      </c>
      <c r="EK373" s="37">
        <f t="shared" si="3680"/>
        <v>0</v>
      </c>
      <c r="EL373" s="37">
        <f t="shared" si="3680"/>
        <v>0</v>
      </c>
      <c r="EM373" s="37">
        <f t="shared" si="3680"/>
        <v>0</v>
      </c>
      <c r="EN373" s="37">
        <f t="shared" si="3680"/>
        <v>0</v>
      </c>
      <c r="EO373" s="37">
        <f t="shared" si="3680"/>
        <v>0</v>
      </c>
      <c r="EP373" s="37">
        <f t="shared" si="3680"/>
        <v>0</v>
      </c>
      <c r="EQ373" s="37">
        <f t="shared" si="3680"/>
        <v>0</v>
      </c>
      <c r="ER373" s="37">
        <f t="shared" si="3680"/>
        <v>0</v>
      </c>
      <c r="ES373" s="37">
        <f t="shared" si="3680"/>
        <v>1000000000</v>
      </c>
      <c r="ET373" s="37">
        <f t="shared" si="3680"/>
        <v>0</v>
      </c>
      <c r="EU373" s="37">
        <f t="shared" si="3680"/>
        <v>0</v>
      </c>
      <c r="EV373" s="37">
        <f t="shared" si="3680"/>
        <v>0</v>
      </c>
      <c r="EW373" s="37">
        <f t="shared" ref="EW373" si="3681">EW374+EW381</f>
        <v>1580000000</v>
      </c>
      <c r="EX373" s="37">
        <f t="shared" ref="EX373:GY373" si="3682">EX374+EX381</f>
        <v>753000000</v>
      </c>
      <c r="EY373" s="37">
        <f t="shared" si="3682"/>
        <v>522470289</v>
      </c>
      <c r="EZ373" s="37">
        <f t="shared" si="3682"/>
        <v>456893626</v>
      </c>
      <c r="FA373" s="37">
        <f t="shared" si="3682"/>
        <v>0</v>
      </c>
      <c r="FB373" s="37">
        <f t="shared" si="3682"/>
        <v>0</v>
      </c>
      <c r="FC373" s="37">
        <f t="shared" si="3682"/>
        <v>0</v>
      </c>
      <c r="FD373" s="37">
        <f t="shared" si="3682"/>
        <v>0</v>
      </c>
      <c r="FE373" s="37">
        <f t="shared" si="3682"/>
        <v>0</v>
      </c>
      <c r="FF373" s="37">
        <f t="shared" si="3682"/>
        <v>0</v>
      </c>
      <c r="FG373" s="37">
        <f t="shared" si="3682"/>
        <v>0</v>
      </c>
      <c r="FH373" s="37">
        <f t="shared" si="3682"/>
        <v>309110500</v>
      </c>
      <c r="FI373" s="37">
        <f t="shared" si="3682"/>
        <v>281980926</v>
      </c>
      <c r="FJ373" s="37">
        <f t="shared" si="3682"/>
        <v>281980926</v>
      </c>
      <c r="FK373" s="37">
        <f t="shared" si="3682"/>
        <v>3762871</v>
      </c>
      <c r="FL373" s="37">
        <f t="shared" si="3682"/>
        <v>580000000</v>
      </c>
      <c r="FM373" s="37">
        <f t="shared" si="3682"/>
        <v>610533533</v>
      </c>
      <c r="FN373" s="37">
        <f t="shared" si="3682"/>
        <v>542182428</v>
      </c>
      <c r="FO373" s="37">
        <f t="shared" si="3682"/>
        <v>542182428</v>
      </c>
      <c r="FP373" s="37">
        <f t="shared" si="3682"/>
        <v>6358258</v>
      </c>
      <c r="FQ373" s="37">
        <f t="shared" si="3682"/>
        <v>0</v>
      </c>
      <c r="FR373" s="37">
        <f t="shared" si="3682"/>
        <v>0</v>
      </c>
      <c r="FS373" s="37">
        <f t="shared" si="3682"/>
        <v>0</v>
      </c>
      <c r="FT373" s="37">
        <f t="shared" si="3682"/>
        <v>0</v>
      </c>
      <c r="FU373" s="37">
        <f t="shared" si="3682"/>
        <v>0</v>
      </c>
      <c r="FV373" s="37">
        <f t="shared" si="3682"/>
        <v>0</v>
      </c>
      <c r="FW373" s="37">
        <f t="shared" si="3682"/>
        <v>0</v>
      </c>
      <c r="FX373" s="37">
        <f t="shared" si="3682"/>
        <v>0</v>
      </c>
      <c r="FY373" s="37">
        <f t="shared" si="3682"/>
        <v>0</v>
      </c>
      <c r="FZ373" s="37">
        <f t="shared" si="3682"/>
        <v>0</v>
      </c>
      <c r="GA373" s="37">
        <f t="shared" si="3682"/>
        <v>0</v>
      </c>
      <c r="GB373" s="37">
        <f t="shared" si="3682"/>
        <v>0</v>
      </c>
      <c r="GC373" s="37">
        <f t="shared" si="3682"/>
        <v>0</v>
      </c>
      <c r="GD373" s="37">
        <f t="shared" si="3682"/>
        <v>0</v>
      </c>
      <c r="GE373" s="37">
        <f t="shared" si="3682"/>
        <v>0</v>
      </c>
      <c r="GF373" s="37">
        <f t="shared" si="3682"/>
        <v>0</v>
      </c>
      <c r="GG373" s="37">
        <f t="shared" si="3682"/>
        <v>0</v>
      </c>
      <c r="GH373" s="37">
        <f t="shared" si="3682"/>
        <v>0</v>
      </c>
      <c r="GI373" s="37">
        <f t="shared" si="3682"/>
        <v>0</v>
      </c>
      <c r="GJ373" s="37">
        <f t="shared" si="3682"/>
        <v>0</v>
      </c>
      <c r="GK373" s="37">
        <f t="shared" si="3682"/>
        <v>0</v>
      </c>
      <c r="GL373" s="37">
        <f t="shared" si="3682"/>
        <v>0</v>
      </c>
      <c r="GM373" s="37">
        <f t="shared" si="3682"/>
        <v>0</v>
      </c>
      <c r="GN373" s="37">
        <f t="shared" si="3682"/>
        <v>0</v>
      </c>
      <c r="GO373" s="37">
        <f t="shared" si="3682"/>
        <v>0</v>
      </c>
      <c r="GP373" s="37">
        <f t="shared" si="3682"/>
        <v>1000000000</v>
      </c>
      <c r="GQ373" s="37">
        <f t="shared" si="3682"/>
        <v>0</v>
      </c>
      <c r="GR373" s="37">
        <f t="shared" si="3682"/>
        <v>0</v>
      </c>
      <c r="GS373" s="37">
        <f t="shared" si="3682"/>
        <v>0</v>
      </c>
      <c r="GT373" s="37">
        <f t="shared" si="3682"/>
        <v>0</v>
      </c>
      <c r="GU373" s="37">
        <f t="shared" si="3682"/>
        <v>1580000000</v>
      </c>
      <c r="GV373" s="37">
        <f t="shared" si="3682"/>
        <v>919644033</v>
      </c>
      <c r="GW373" s="37">
        <f t="shared" si="3682"/>
        <v>824163354</v>
      </c>
      <c r="GX373" s="37">
        <f t="shared" si="3682"/>
        <v>824163354</v>
      </c>
      <c r="GY373" s="961">
        <f t="shared" si="3682"/>
        <v>10121129</v>
      </c>
      <c r="GZ373" s="37">
        <f t="shared" ref="GZ373:IW373" si="3683">GZ374+GZ381</f>
        <v>0</v>
      </c>
      <c r="HA373" s="37">
        <f t="shared" si="3683"/>
        <v>0</v>
      </c>
      <c r="HB373" s="37">
        <f t="shared" si="3683"/>
        <v>0</v>
      </c>
      <c r="HC373" s="37">
        <f t="shared" si="3683"/>
        <v>0</v>
      </c>
      <c r="HD373" s="37">
        <f t="shared" si="3683"/>
        <v>0</v>
      </c>
      <c r="HE373" s="37">
        <f t="shared" si="3683"/>
        <v>0</v>
      </c>
      <c r="HF373" s="37">
        <f t="shared" si="3683"/>
        <v>794610500</v>
      </c>
      <c r="HG373" s="37">
        <f t="shared" si="3683"/>
        <v>564170351</v>
      </c>
      <c r="HH373" s="37">
        <f t="shared" si="3683"/>
        <v>560407480</v>
      </c>
      <c r="HI373" s="37">
        <f t="shared" si="3683"/>
        <v>3762871</v>
      </c>
      <c r="HJ373" s="37">
        <f t="shared" si="3683"/>
        <v>2320000000</v>
      </c>
      <c r="HK373" s="37">
        <f t="shared" si="3683"/>
        <v>2203533533</v>
      </c>
      <c r="HL373" s="37">
        <f t="shared" si="3683"/>
        <v>1753120775</v>
      </c>
      <c r="HM373" s="37">
        <f t="shared" si="3683"/>
        <v>1616611133</v>
      </c>
      <c r="HN373" s="37">
        <f t="shared" si="3683"/>
        <v>48358258</v>
      </c>
      <c r="HO373" s="37">
        <f t="shared" si="3683"/>
        <v>0</v>
      </c>
      <c r="HP373" s="37">
        <f t="shared" si="3683"/>
        <v>0</v>
      </c>
      <c r="HQ373" s="37">
        <f t="shared" si="3683"/>
        <v>0</v>
      </c>
      <c r="HR373" s="37">
        <f t="shared" si="3683"/>
        <v>0</v>
      </c>
      <c r="HS373" s="37">
        <f t="shared" si="3683"/>
        <v>0</v>
      </c>
      <c r="HT373" s="37">
        <f t="shared" si="3683"/>
        <v>0</v>
      </c>
      <c r="HU373" s="37">
        <f t="shared" si="3683"/>
        <v>0</v>
      </c>
      <c r="HV373" s="37">
        <f t="shared" si="3683"/>
        <v>0</v>
      </c>
      <c r="HW373" s="37">
        <f t="shared" si="3683"/>
        <v>0</v>
      </c>
      <c r="HX373" s="37">
        <f t="shared" si="3683"/>
        <v>0</v>
      </c>
      <c r="HY373" s="37">
        <f t="shared" si="3683"/>
        <v>0</v>
      </c>
      <c r="HZ373" s="37">
        <f t="shared" si="3683"/>
        <v>0</v>
      </c>
      <c r="IA373" s="37">
        <f t="shared" si="3683"/>
        <v>0</v>
      </c>
      <c r="IB373" s="37">
        <f t="shared" si="3683"/>
        <v>0</v>
      </c>
      <c r="IC373" s="37">
        <f t="shared" si="3683"/>
        <v>0</v>
      </c>
      <c r="ID373" s="37">
        <f t="shared" si="3683"/>
        <v>0</v>
      </c>
      <c r="IE373" s="37">
        <f t="shared" si="3683"/>
        <v>0</v>
      </c>
      <c r="IF373" s="37">
        <f t="shared" si="3683"/>
        <v>0</v>
      </c>
      <c r="IG373" s="37">
        <f t="shared" si="3683"/>
        <v>0</v>
      </c>
      <c r="IH373" s="37">
        <f t="shared" si="3683"/>
        <v>0</v>
      </c>
      <c r="II373" s="37">
        <f t="shared" si="3683"/>
        <v>0</v>
      </c>
      <c r="IJ373" s="37">
        <f t="shared" si="3683"/>
        <v>0</v>
      </c>
      <c r="IK373" s="37">
        <f t="shared" si="3683"/>
        <v>0</v>
      </c>
      <c r="IL373" s="37">
        <f t="shared" si="3683"/>
        <v>0</v>
      </c>
      <c r="IM373" s="37">
        <f t="shared" si="3683"/>
        <v>0</v>
      </c>
      <c r="IN373" s="37">
        <f t="shared" si="3683"/>
        <v>4000000000</v>
      </c>
      <c r="IO373" s="37">
        <f t="shared" si="3683"/>
        <v>0</v>
      </c>
      <c r="IP373" s="37">
        <f t="shared" si="3683"/>
        <v>0</v>
      </c>
      <c r="IQ373" s="37">
        <f t="shared" si="3683"/>
        <v>0</v>
      </c>
      <c r="IR373" s="37">
        <f t="shared" si="3683"/>
        <v>0</v>
      </c>
      <c r="IS373" s="37">
        <f t="shared" si="3683"/>
        <v>6320000000</v>
      </c>
      <c r="IT373" s="37">
        <f t="shared" si="3683"/>
        <v>2998144033</v>
      </c>
      <c r="IU373" s="37">
        <f t="shared" si="3683"/>
        <v>2317291126</v>
      </c>
      <c r="IV373" s="37">
        <f t="shared" si="3683"/>
        <v>2177018613</v>
      </c>
      <c r="IW373" s="37">
        <f t="shared" si="3683"/>
        <v>52121129</v>
      </c>
    </row>
    <row r="374" spans="1:257" ht="24.75" customHeight="1" x14ac:dyDescent="0.2">
      <c r="A374" s="346"/>
      <c r="B374" s="343"/>
      <c r="C374" s="252">
        <v>85</v>
      </c>
      <c r="D374" s="253" t="s">
        <v>839</v>
      </c>
      <c r="E374" s="256"/>
      <c r="F374" s="256"/>
      <c r="G374" s="257"/>
      <c r="H374" s="257"/>
      <c r="I374" s="257"/>
      <c r="J374" s="257"/>
      <c r="K374" s="257"/>
      <c r="L374" s="257"/>
      <c r="M374" s="257"/>
      <c r="N374" s="257"/>
      <c r="O374" s="257"/>
      <c r="P374" s="257"/>
      <c r="Q374" s="257"/>
      <c r="R374" s="257"/>
      <c r="S374" s="257"/>
      <c r="T374" s="257"/>
      <c r="U374" s="257"/>
      <c r="V374" s="257"/>
      <c r="W374" s="257"/>
      <c r="X374" s="257"/>
      <c r="Y374" s="258"/>
      <c r="Z374" s="257"/>
      <c r="AA374" s="257"/>
      <c r="AB374" s="257"/>
      <c r="AC374" s="38">
        <f t="shared" ref="AC374:BL374" si="3684">SUM(AC375:AC380)</f>
        <v>0</v>
      </c>
      <c r="AD374" s="38">
        <f t="shared" si="3684"/>
        <v>0</v>
      </c>
      <c r="AE374" s="38">
        <f t="shared" si="3684"/>
        <v>0</v>
      </c>
      <c r="AF374" s="38">
        <f t="shared" si="3684"/>
        <v>0</v>
      </c>
      <c r="AG374" s="38">
        <f t="shared" si="3684"/>
        <v>0</v>
      </c>
      <c r="AH374" s="38">
        <f t="shared" si="3684"/>
        <v>0</v>
      </c>
      <c r="AI374" s="38">
        <f t="shared" si="3684"/>
        <v>0</v>
      </c>
      <c r="AJ374" s="38">
        <f t="shared" si="3684"/>
        <v>0</v>
      </c>
      <c r="AK374" s="38">
        <f t="shared" si="3684"/>
        <v>500000000</v>
      </c>
      <c r="AL374" s="38">
        <f t="shared" si="3684"/>
        <v>500000000</v>
      </c>
      <c r="AM374" s="38">
        <f t="shared" si="3684"/>
        <v>234527805</v>
      </c>
      <c r="AN374" s="38">
        <f t="shared" si="3684"/>
        <v>163537805</v>
      </c>
      <c r="AO374" s="38">
        <f t="shared" si="3684"/>
        <v>0</v>
      </c>
      <c r="AP374" s="38">
        <f t="shared" si="3684"/>
        <v>0</v>
      </c>
      <c r="AQ374" s="38">
        <f t="shared" si="3684"/>
        <v>0</v>
      </c>
      <c r="AR374" s="38">
        <f t="shared" si="3684"/>
        <v>0</v>
      </c>
      <c r="AS374" s="38">
        <f t="shared" si="3684"/>
        <v>0</v>
      </c>
      <c r="AT374" s="38">
        <f t="shared" si="3684"/>
        <v>0</v>
      </c>
      <c r="AU374" s="38">
        <f t="shared" si="3684"/>
        <v>0</v>
      </c>
      <c r="AV374" s="38">
        <f t="shared" si="3684"/>
        <v>0</v>
      </c>
      <c r="AW374" s="38">
        <f t="shared" si="3684"/>
        <v>0</v>
      </c>
      <c r="AX374" s="38">
        <f t="shared" si="3684"/>
        <v>0</v>
      </c>
      <c r="AY374" s="38">
        <f t="shared" si="3684"/>
        <v>0</v>
      </c>
      <c r="AZ374" s="38">
        <f t="shared" si="3684"/>
        <v>0</v>
      </c>
      <c r="BA374" s="38">
        <f t="shared" si="3684"/>
        <v>0</v>
      </c>
      <c r="BB374" s="38">
        <f t="shared" si="3684"/>
        <v>0</v>
      </c>
      <c r="BC374" s="38">
        <f t="shared" si="3684"/>
        <v>0</v>
      </c>
      <c r="BD374" s="38">
        <f t="shared" si="3684"/>
        <v>0</v>
      </c>
      <c r="BE374" s="38">
        <f t="shared" si="3684"/>
        <v>0</v>
      </c>
      <c r="BF374" s="38">
        <f t="shared" si="3684"/>
        <v>0</v>
      </c>
      <c r="BG374" s="38">
        <f t="shared" si="3684"/>
        <v>0</v>
      </c>
      <c r="BH374" s="38">
        <f t="shared" si="3684"/>
        <v>0</v>
      </c>
      <c r="BI374" s="38">
        <f t="shared" si="3684"/>
        <v>1000000000</v>
      </c>
      <c r="BJ374" s="38">
        <f t="shared" si="3684"/>
        <v>0</v>
      </c>
      <c r="BK374" s="38">
        <f t="shared" si="3684"/>
        <v>0</v>
      </c>
      <c r="BL374" s="38">
        <f t="shared" si="3684"/>
        <v>0</v>
      </c>
      <c r="BM374" s="38">
        <f t="shared" ref="BM374:DX374" si="3685">SUM(BM375:BM380)</f>
        <v>1500000000</v>
      </c>
      <c r="BN374" s="38">
        <f t="shared" si="3685"/>
        <v>500000000</v>
      </c>
      <c r="BO374" s="38">
        <f t="shared" si="3685"/>
        <v>234527805</v>
      </c>
      <c r="BP374" s="38">
        <f t="shared" si="3685"/>
        <v>163537805</v>
      </c>
      <c r="BQ374" s="38">
        <f t="shared" si="3685"/>
        <v>0</v>
      </c>
      <c r="BR374" s="38">
        <f t="shared" si="3685"/>
        <v>0</v>
      </c>
      <c r="BS374" s="38">
        <f t="shared" si="3685"/>
        <v>0</v>
      </c>
      <c r="BT374" s="38">
        <f t="shared" si="3685"/>
        <v>0</v>
      </c>
      <c r="BU374" s="38">
        <f t="shared" si="3685"/>
        <v>0</v>
      </c>
      <c r="BV374" s="38">
        <f t="shared" si="3685"/>
        <v>225000000</v>
      </c>
      <c r="BW374" s="38">
        <f t="shared" si="3685"/>
        <v>199405210</v>
      </c>
      <c r="BX374" s="38">
        <f t="shared" si="3685"/>
        <v>199405210</v>
      </c>
      <c r="BY374" s="38">
        <f t="shared" si="3685"/>
        <v>0</v>
      </c>
      <c r="BZ374" s="38">
        <f t="shared" si="3685"/>
        <v>500000000</v>
      </c>
      <c r="CA374" s="38">
        <f t="shared" si="3685"/>
        <v>420000000</v>
      </c>
      <c r="CB374" s="38">
        <f t="shared" si="3685"/>
        <v>384857968</v>
      </c>
      <c r="CC374" s="38">
        <f t="shared" si="3685"/>
        <v>381152118</v>
      </c>
      <c r="CD374" s="38">
        <f t="shared" si="3685"/>
        <v>42000000</v>
      </c>
      <c r="CE374" s="38">
        <f t="shared" si="3685"/>
        <v>0</v>
      </c>
      <c r="CF374" s="38">
        <f t="shared" si="3685"/>
        <v>0</v>
      </c>
      <c r="CG374" s="38">
        <f t="shared" si="3685"/>
        <v>0</v>
      </c>
      <c r="CH374" s="38">
        <f t="shared" si="3685"/>
        <v>0</v>
      </c>
      <c r="CI374" s="38">
        <f t="shared" si="3685"/>
        <v>0</v>
      </c>
      <c r="CJ374" s="38">
        <f t="shared" si="3685"/>
        <v>0</v>
      </c>
      <c r="CK374" s="38">
        <f t="shared" si="3685"/>
        <v>0</v>
      </c>
      <c r="CL374" s="38">
        <f t="shared" si="3685"/>
        <v>0</v>
      </c>
      <c r="CM374" s="38">
        <f t="shared" si="3685"/>
        <v>0</v>
      </c>
      <c r="CN374" s="38">
        <f t="shared" si="3685"/>
        <v>0</v>
      </c>
      <c r="CO374" s="38">
        <f t="shared" si="3685"/>
        <v>0</v>
      </c>
      <c r="CP374" s="38">
        <f t="shared" si="3685"/>
        <v>0</v>
      </c>
      <c r="CQ374" s="38">
        <f t="shared" si="3685"/>
        <v>0</v>
      </c>
      <c r="CR374" s="38">
        <f t="shared" si="3685"/>
        <v>0</v>
      </c>
      <c r="CS374" s="38">
        <f t="shared" si="3685"/>
        <v>0</v>
      </c>
      <c r="CT374" s="38">
        <f t="shared" si="3685"/>
        <v>0</v>
      </c>
      <c r="CU374" s="38">
        <f t="shared" si="3685"/>
        <v>0</v>
      </c>
      <c r="CV374" s="38">
        <f t="shared" si="3685"/>
        <v>0</v>
      </c>
      <c r="CW374" s="38">
        <f t="shared" si="3685"/>
        <v>0</v>
      </c>
      <c r="CX374" s="38">
        <f t="shared" si="3685"/>
        <v>0</v>
      </c>
      <c r="CY374" s="38">
        <f t="shared" si="3685"/>
        <v>0</v>
      </c>
      <c r="CZ374" s="38">
        <f t="shared" si="3685"/>
        <v>0</v>
      </c>
      <c r="DA374" s="38">
        <f t="shared" si="3685"/>
        <v>1000000000</v>
      </c>
      <c r="DB374" s="38">
        <f t="shared" si="3685"/>
        <v>0</v>
      </c>
      <c r="DC374" s="38">
        <f t="shared" si="3685"/>
        <v>0</v>
      </c>
      <c r="DD374" s="38">
        <f t="shared" si="3685"/>
        <v>0</v>
      </c>
      <c r="DE374" s="38">
        <f t="shared" si="3685"/>
        <v>1500000000</v>
      </c>
      <c r="DF374" s="38">
        <f t="shared" si="3685"/>
        <v>645000000</v>
      </c>
      <c r="DG374" s="38">
        <f t="shared" si="3685"/>
        <v>584263178</v>
      </c>
      <c r="DH374" s="38">
        <f t="shared" si="3685"/>
        <v>580557328</v>
      </c>
      <c r="DI374" s="38">
        <f t="shared" si="3685"/>
        <v>42000000</v>
      </c>
      <c r="DJ374" s="38">
        <f t="shared" si="3685"/>
        <v>0</v>
      </c>
      <c r="DK374" s="38">
        <f t="shared" si="3685"/>
        <v>0</v>
      </c>
      <c r="DL374" s="38">
        <f t="shared" si="3685"/>
        <v>0</v>
      </c>
      <c r="DM374" s="38">
        <f t="shared" si="3685"/>
        <v>0</v>
      </c>
      <c r="DN374" s="38">
        <f t="shared" si="3685"/>
        <v>0</v>
      </c>
      <c r="DO374" s="38">
        <f t="shared" si="3685"/>
        <v>170000000</v>
      </c>
      <c r="DP374" s="38">
        <f t="shared" si="3685"/>
        <v>2500000</v>
      </c>
      <c r="DQ374" s="38">
        <f t="shared" si="3685"/>
        <v>2500000</v>
      </c>
      <c r="DR374" s="38">
        <f t="shared" si="3685"/>
        <v>0</v>
      </c>
      <c r="DS374" s="38">
        <f t="shared" si="3685"/>
        <v>500000000</v>
      </c>
      <c r="DT374" s="38">
        <f t="shared" si="3685"/>
        <v>413000000</v>
      </c>
      <c r="DU374" s="38">
        <f t="shared" si="3685"/>
        <v>367435930</v>
      </c>
      <c r="DV374" s="38">
        <f t="shared" si="3685"/>
        <v>305622138</v>
      </c>
      <c r="DW374" s="38">
        <f t="shared" si="3685"/>
        <v>0</v>
      </c>
      <c r="DX374" s="38">
        <f t="shared" si="3685"/>
        <v>0</v>
      </c>
      <c r="DY374" s="38">
        <f t="shared" ref="DY374:EW374" si="3686">SUM(DY375:DY380)</f>
        <v>0</v>
      </c>
      <c r="DZ374" s="38">
        <f t="shared" si="3686"/>
        <v>0</v>
      </c>
      <c r="EA374" s="38">
        <f t="shared" si="3686"/>
        <v>0</v>
      </c>
      <c r="EB374" s="38">
        <f t="shared" si="3686"/>
        <v>0</v>
      </c>
      <c r="EC374" s="38">
        <f t="shared" si="3686"/>
        <v>0</v>
      </c>
      <c r="ED374" s="38">
        <f t="shared" si="3686"/>
        <v>0</v>
      </c>
      <c r="EE374" s="38">
        <f t="shared" si="3686"/>
        <v>0</v>
      </c>
      <c r="EF374" s="38">
        <f t="shared" si="3686"/>
        <v>0</v>
      </c>
      <c r="EG374" s="38">
        <f t="shared" si="3686"/>
        <v>0</v>
      </c>
      <c r="EH374" s="38">
        <f t="shared" si="3686"/>
        <v>0</v>
      </c>
      <c r="EI374" s="38">
        <f t="shared" si="3686"/>
        <v>0</v>
      </c>
      <c r="EJ374" s="38">
        <f t="shared" si="3686"/>
        <v>0</v>
      </c>
      <c r="EK374" s="38">
        <f t="shared" si="3686"/>
        <v>0</v>
      </c>
      <c r="EL374" s="38">
        <f t="shared" si="3686"/>
        <v>0</v>
      </c>
      <c r="EM374" s="38">
        <f t="shared" si="3686"/>
        <v>0</v>
      </c>
      <c r="EN374" s="38">
        <f t="shared" si="3686"/>
        <v>0</v>
      </c>
      <c r="EO374" s="38">
        <f t="shared" si="3686"/>
        <v>0</v>
      </c>
      <c r="EP374" s="38">
        <f t="shared" si="3686"/>
        <v>0</v>
      </c>
      <c r="EQ374" s="38">
        <f t="shared" si="3686"/>
        <v>0</v>
      </c>
      <c r="ER374" s="38">
        <f t="shared" si="3686"/>
        <v>0</v>
      </c>
      <c r="ES374" s="38">
        <f t="shared" si="3686"/>
        <v>1000000000</v>
      </c>
      <c r="ET374" s="38">
        <f t="shared" si="3686"/>
        <v>0</v>
      </c>
      <c r="EU374" s="38">
        <f t="shared" si="3686"/>
        <v>0</v>
      </c>
      <c r="EV374" s="38">
        <f t="shared" si="3686"/>
        <v>0</v>
      </c>
      <c r="EW374" s="38">
        <f t="shared" si="3686"/>
        <v>1500000000</v>
      </c>
      <c r="EX374" s="38">
        <f t="shared" ref="EX374:GY374" si="3687">SUM(EX375:EX380)</f>
        <v>583000000</v>
      </c>
      <c r="EY374" s="38">
        <f t="shared" si="3687"/>
        <v>369935930</v>
      </c>
      <c r="EZ374" s="38">
        <f t="shared" si="3687"/>
        <v>308122138</v>
      </c>
      <c r="FA374" s="38">
        <f t="shared" si="3687"/>
        <v>0</v>
      </c>
      <c r="FB374" s="38">
        <f t="shared" si="3687"/>
        <v>0</v>
      </c>
      <c r="FC374" s="38">
        <f t="shared" si="3687"/>
        <v>0</v>
      </c>
      <c r="FD374" s="38">
        <f t="shared" si="3687"/>
        <v>0</v>
      </c>
      <c r="FE374" s="38">
        <f t="shared" si="3687"/>
        <v>0</v>
      </c>
      <c r="FF374" s="38">
        <f t="shared" si="3687"/>
        <v>0</v>
      </c>
      <c r="FG374" s="38">
        <f t="shared" si="3687"/>
        <v>0</v>
      </c>
      <c r="FH374" s="38">
        <f t="shared" si="3687"/>
        <v>309110500</v>
      </c>
      <c r="FI374" s="38">
        <f t="shared" si="3687"/>
        <v>281980926</v>
      </c>
      <c r="FJ374" s="38">
        <f t="shared" si="3687"/>
        <v>281980926</v>
      </c>
      <c r="FK374" s="38">
        <f t="shared" si="3687"/>
        <v>0</v>
      </c>
      <c r="FL374" s="38">
        <f t="shared" si="3687"/>
        <v>500000000</v>
      </c>
      <c r="FM374" s="38">
        <f t="shared" si="3687"/>
        <v>511161133</v>
      </c>
      <c r="FN374" s="38">
        <f t="shared" si="3687"/>
        <v>451257388</v>
      </c>
      <c r="FO374" s="38">
        <f t="shared" si="3687"/>
        <v>451257388</v>
      </c>
      <c r="FP374" s="38">
        <f t="shared" si="3687"/>
        <v>6358258</v>
      </c>
      <c r="FQ374" s="38">
        <f t="shared" si="3687"/>
        <v>0</v>
      </c>
      <c r="FR374" s="38">
        <f t="shared" si="3687"/>
        <v>0</v>
      </c>
      <c r="FS374" s="38">
        <f t="shared" si="3687"/>
        <v>0</v>
      </c>
      <c r="FT374" s="38">
        <f t="shared" si="3687"/>
        <v>0</v>
      </c>
      <c r="FU374" s="38">
        <f t="shared" si="3687"/>
        <v>0</v>
      </c>
      <c r="FV374" s="38">
        <f t="shared" si="3687"/>
        <v>0</v>
      </c>
      <c r="FW374" s="38">
        <f t="shared" si="3687"/>
        <v>0</v>
      </c>
      <c r="FX374" s="38">
        <f t="shared" si="3687"/>
        <v>0</v>
      </c>
      <c r="FY374" s="38">
        <f t="shared" si="3687"/>
        <v>0</v>
      </c>
      <c r="FZ374" s="38">
        <f t="shared" si="3687"/>
        <v>0</v>
      </c>
      <c r="GA374" s="38">
        <f t="shared" si="3687"/>
        <v>0</v>
      </c>
      <c r="GB374" s="38">
        <f t="shared" si="3687"/>
        <v>0</v>
      </c>
      <c r="GC374" s="38">
        <f t="shared" si="3687"/>
        <v>0</v>
      </c>
      <c r="GD374" s="38">
        <f t="shared" si="3687"/>
        <v>0</v>
      </c>
      <c r="GE374" s="38">
        <f t="shared" si="3687"/>
        <v>0</v>
      </c>
      <c r="GF374" s="38">
        <f t="shared" si="3687"/>
        <v>0</v>
      </c>
      <c r="GG374" s="38">
        <f t="shared" si="3687"/>
        <v>0</v>
      </c>
      <c r="GH374" s="38">
        <f t="shared" si="3687"/>
        <v>0</v>
      </c>
      <c r="GI374" s="38">
        <f t="shared" si="3687"/>
        <v>0</v>
      </c>
      <c r="GJ374" s="38">
        <f t="shared" si="3687"/>
        <v>0</v>
      </c>
      <c r="GK374" s="38">
        <f t="shared" si="3687"/>
        <v>0</v>
      </c>
      <c r="GL374" s="38">
        <f t="shared" si="3687"/>
        <v>0</v>
      </c>
      <c r="GM374" s="38">
        <f t="shared" si="3687"/>
        <v>0</v>
      </c>
      <c r="GN374" s="38">
        <f t="shared" si="3687"/>
        <v>0</v>
      </c>
      <c r="GO374" s="38">
        <f t="shared" si="3687"/>
        <v>0</v>
      </c>
      <c r="GP374" s="38">
        <f t="shared" si="3687"/>
        <v>1000000000</v>
      </c>
      <c r="GQ374" s="38">
        <f t="shared" si="3687"/>
        <v>0</v>
      </c>
      <c r="GR374" s="38">
        <f t="shared" si="3687"/>
        <v>0</v>
      </c>
      <c r="GS374" s="38">
        <f t="shared" si="3687"/>
        <v>0</v>
      </c>
      <c r="GT374" s="38">
        <f t="shared" si="3687"/>
        <v>0</v>
      </c>
      <c r="GU374" s="38">
        <f t="shared" si="3687"/>
        <v>1500000000</v>
      </c>
      <c r="GV374" s="38">
        <f t="shared" si="3687"/>
        <v>820271633</v>
      </c>
      <c r="GW374" s="38">
        <f t="shared" si="3687"/>
        <v>733238314</v>
      </c>
      <c r="GX374" s="38">
        <f t="shared" si="3687"/>
        <v>733238314</v>
      </c>
      <c r="GY374" s="724">
        <f t="shared" si="3687"/>
        <v>6358258</v>
      </c>
      <c r="GZ374" s="38">
        <f t="shared" ref="GZ374:IW374" si="3688">SUM(GZ375:GZ380)</f>
        <v>0</v>
      </c>
      <c r="HA374" s="38">
        <f t="shared" si="3688"/>
        <v>0</v>
      </c>
      <c r="HB374" s="38">
        <f t="shared" si="3688"/>
        <v>0</v>
      </c>
      <c r="HC374" s="38">
        <f t="shared" si="3688"/>
        <v>0</v>
      </c>
      <c r="HD374" s="38">
        <f t="shared" si="3688"/>
        <v>0</v>
      </c>
      <c r="HE374" s="38">
        <f t="shared" si="3688"/>
        <v>0</v>
      </c>
      <c r="HF374" s="38">
        <f t="shared" si="3688"/>
        <v>704110500</v>
      </c>
      <c r="HG374" s="38">
        <f t="shared" si="3688"/>
        <v>483886136</v>
      </c>
      <c r="HH374" s="38">
        <f t="shared" si="3688"/>
        <v>483886136</v>
      </c>
      <c r="HI374" s="38">
        <f t="shared" si="3688"/>
        <v>0</v>
      </c>
      <c r="HJ374" s="38">
        <f t="shared" si="3688"/>
        <v>2000000000</v>
      </c>
      <c r="HK374" s="38">
        <f t="shared" si="3688"/>
        <v>1844161133</v>
      </c>
      <c r="HL374" s="38">
        <f t="shared" si="3688"/>
        <v>1438079091</v>
      </c>
      <c r="HM374" s="38">
        <f t="shared" si="3688"/>
        <v>1301569449</v>
      </c>
      <c r="HN374" s="38">
        <f t="shared" si="3688"/>
        <v>48358258</v>
      </c>
      <c r="HO374" s="38">
        <f t="shared" si="3688"/>
        <v>0</v>
      </c>
      <c r="HP374" s="38">
        <f t="shared" si="3688"/>
        <v>0</v>
      </c>
      <c r="HQ374" s="38">
        <f t="shared" si="3688"/>
        <v>0</v>
      </c>
      <c r="HR374" s="38">
        <f t="shared" si="3688"/>
        <v>0</v>
      </c>
      <c r="HS374" s="38">
        <f t="shared" si="3688"/>
        <v>0</v>
      </c>
      <c r="HT374" s="38">
        <f t="shared" si="3688"/>
        <v>0</v>
      </c>
      <c r="HU374" s="38">
        <f t="shared" si="3688"/>
        <v>0</v>
      </c>
      <c r="HV374" s="38">
        <f t="shared" si="3688"/>
        <v>0</v>
      </c>
      <c r="HW374" s="38">
        <f t="shared" si="3688"/>
        <v>0</v>
      </c>
      <c r="HX374" s="38">
        <f t="shared" si="3688"/>
        <v>0</v>
      </c>
      <c r="HY374" s="38">
        <f t="shared" si="3688"/>
        <v>0</v>
      </c>
      <c r="HZ374" s="38">
        <f t="shared" si="3688"/>
        <v>0</v>
      </c>
      <c r="IA374" s="38">
        <f t="shared" si="3688"/>
        <v>0</v>
      </c>
      <c r="IB374" s="38">
        <f t="shared" si="3688"/>
        <v>0</v>
      </c>
      <c r="IC374" s="38">
        <f t="shared" si="3688"/>
        <v>0</v>
      </c>
      <c r="ID374" s="38">
        <f t="shared" si="3688"/>
        <v>0</v>
      </c>
      <c r="IE374" s="38">
        <f t="shared" si="3688"/>
        <v>0</v>
      </c>
      <c r="IF374" s="38">
        <f t="shared" si="3688"/>
        <v>0</v>
      </c>
      <c r="IG374" s="38">
        <f t="shared" si="3688"/>
        <v>0</v>
      </c>
      <c r="IH374" s="38">
        <f t="shared" si="3688"/>
        <v>0</v>
      </c>
      <c r="II374" s="38">
        <f t="shared" si="3688"/>
        <v>0</v>
      </c>
      <c r="IJ374" s="38">
        <f t="shared" si="3688"/>
        <v>0</v>
      </c>
      <c r="IK374" s="38">
        <f t="shared" si="3688"/>
        <v>0</v>
      </c>
      <c r="IL374" s="38">
        <f t="shared" si="3688"/>
        <v>0</v>
      </c>
      <c r="IM374" s="38">
        <f t="shared" si="3688"/>
        <v>0</v>
      </c>
      <c r="IN374" s="38">
        <f t="shared" si="3688"/>
        <v>4000000000</v>
      </c>
      <c r="IO374" s="38">
        <f t="shared" si="3688"/>
        <v>0</v>
      </c>
      <c r="IP374" s="38">
        <f t="shared" si="3688"/>
        <v>0</v>
      </c>
      <c r="IQ374" s="38">
        <f t="shared" si="3688"/>
        <v>0</v>
      </c>
      <c r="IR374" s="38">
        <f t="shared" si="3688"/>
        <v>0</v>
      </c>
      <c r="IS374" s="38">
        <f t="shared" si="3688"/>
        <v>6000000000</v>
      </c>
      <c r="IT374" s="38">
        <f t="shared" si="3688"/>
        <v>2548271633</v>
      </c>
      <c r="IU374" s="38">
        <f t="shared" si="3688"/>
        <v>1921965227</v>
      </c>
      <c r="IV374" s="38">
        <f t="shared" si="3688"/>
        <v>1785455585</v>
      </c>
      <c r="IW374" s="38">
        <f t="shared" si="3688"/>
        <v>48358258</v>
      </c>
    </row>
    <row r="375" spans="1:257" ht="78.75" customHeight="1" x14ac:dyDescent="0.2">
      <c r="A375" s="346"/>
      <c r="B375" s="346"/>
      <c r="C375" s="264">
        <v>37</v>
      </c>
      <c r="D375" s="287" t="s">
        <v>831</v>
      </c>
      <c r="E375" s="288" t="s">
        <v>537</v>
      </c>
      <c r="F375" s="599">
        <v>0.6</v>
      </c>
      <c r="G375" s="273">
        <v>249</v>
      </c>
      <c r="H375" s="848" t="s">
        <v>840</v>
      </c>
      <c r="I375" s="282" t="s">
        <v>841</v>
      </c>
      <c r="J375" s="270" t="s">
        <v>842</v>
      </c>
      <c r="K375" s="479">
        <v>16</v>
      </c>
      <c r="L375" s="299" t="s">
        <v>58</v>
      </c>
      <c r="M375" s="299">
        <v>1</v>
      </c>
      <c r="N375" s="299">
        <v>1</v>
      </c>
      <c r="O375" s="267">
        <v>1</v>
      </c>
      <c r="P375" s="675">
        <v>1</v>
      </c>
      <c r="Q375" s="299">
        <v>1</v>
      </c>
      <c r="R375" s="275"/>
      <c r="S375" s="426">
        <v>1</v>
      </c>
      <c r="T375" s="299">
        <v>1</v>
      </c>
      <c r="U375" s="299"/>
      <c r="V375" s="426">
        <v>1</v>
      </c>
      <c r="W375" s="299">
        <v>1</v>
      </c>
      <c r="X375" s="322"/>
      <c r="Y375" s="756">
        <v>1</v>
      </c>
      <c r="Z375" s="427">
        <f t="shared" ref="Z375:Z380" si="3689">BM375/$BM$374</f>
        <v>0.13333333333333333</v>
      </c>
      <c r="AA375" s="273">
        <v>16</v>
      </c>
      <c r="AB375" s="270" t="s">
        <v>376</v>
      </c>
      <c r="AC375" s="45"/>
      <c r="AD375" s="42"/>
      <c r="AE375" s="41"/>
      <c r="AF375" s="41"/>
      <c r="AG375" s="45"/>
      <c r="AH375" s="42"/>
      <c r="AI375" s="42"/>
      <c r="AJ375" s="42"/>
      <c r="AK375" s="46">
        <v>200000000</v>
      </c>
      <c r="AL375" s="42">
        <v>200000000</v>
      </c>
      <c r="AM375" s="53">
        <v>154729472</v>
      </c>
      <c r="AN375" s="42">
        <v>83739472</v>
      </c>
      <c r="AO375" s="46"/>
      <c r="AP375" s="47"/>
      <c r="AQ375" s="47"/>
      <c r="AR375" s="42"/>
      <c r="AS375" s="45"/>
      <c r="AT375" s="42"/>
      <c r="AU375" s="41"/>
      <c r="AV375" s="41"/>
      <c r="AW375" s="45"/>
      <c r="AX375" s="42"/>
      <c r="AY375" s="42"/>
      <c r="AZ375" s="42"/>
      <c r="BA375" s="45"/>
      <c r="BB375" s="42"/>
      <c r="BC375" s="42"/>
      <c r="BD375" s="42"/>
      <c r="BE375" s="45"/>
      <c r="BF375" s="42"/>
      <c r="BG375" s="41"/>
      <c r="BH375" s="41"/>
      <c r="BI375" s="45"/>
      <c r="BJ375" s="42"/>
      <c r="BK375" s="42"/>
      <c r="BL375" s="42"/>
      <c r="BM375" s="40">
        <f t="shared" ref="BM375:BM380" si="3690">+AC375+AG375+AK375+AO375+AS375+AW375+BA375+BE375+BI375</f>
        <v>200000000</v>
      </c>
      <c r="BN375" s="41">
        <f t="shared" ref="BN375:BP380" si="3691">AD375+AH375+AL375+AP375+AT375+AX375+BB375+BF375+BJ375</f>
        <v>200000000</v>
      </c>
      <c r="BO375" s="41">
        <f t="shared" si="3691"/>
        <v>154729472</v>
      </c>
      <c r="BP375" s="41">
        <f t="shared" si="3691"/>
        <v>83739472</v>
      </c>
      <c r="BQ375" s="87"/>
      <c r="BR375" s="87"/>
      <c r="BS375" s="87"/>
      <c r="BT375" s="87"/>
      <c r="BU375" s="87"/>
      <c r="BV375" s="87">
        <v>20000000</v>
      </c>
      <c r="BW375" s="87">
        <v>7500000</v>
      </c>
      <c r="BX375" s="87">
        <v>7500000</v>
      </c>
      <c r="BY375" s="87"/>
      <c r="BZ375" s="87">
        <v>200000000</v>
      </c>
      <c r="CA375" s="86">
        <v>120000000</v>
      </c>
      <c r="CB375" s="86">
        <v>105452716</v>
      </c>
      <c r="CC375" s="86">
        <v>105452716</v>
      </c>
      <c r="CD375" s="87">
        <v>42000000</v>
      </c>
      <c r="CE375" s="87"/>
      <c r="CF375" s="87"/>
      <c r="CG375" s="87"/>
      <c r="CH375" s="87"/>
      <c r="CI375" s="87"/>
      <c r="CJ375" s="87"/>
      <c r="CK375" s="87"/>
      <c r="CL375" s="87"/>
      <c r="CM375" s="87"/>
      <c r="CN375" s="87"/>
      <c r="CO375" s="87"/>
      <c r="CP375" s="87"/>
      <c r="CQ375" s="87"/>
      <c r="CR375" s="87"/>
      <c r="CS375" s="87"/>
      <c r="CT375" s="87"/>
      <c r="CU375" s="87"/>
      <c r="CV375" s="87"/>
      <c r="CW375" s="87"/>
      <c r="CX375" s="87"/>
      <c r="CY375" s="87"/>
      <c r="CZ375" s="87"/>
      <c r="DA375" s="87"/>
      <c r="DB375" s="87"/>
      <c r="DC375" s="87"/>
      <c r="DD375" s="87"/>
      <c r="DE375" s="82">
        <f t="shared" ref="DE375:DE382" si="3692">BQ375+BU375+BZ375+CE375+CI375+CM375+CQ375+CV375+DA375</f>
        <v>200000000</v>
      </c>
      <c r="DF375" s="102">
        <f t="shared" ref="DF375:DF380" si="3693">BR375+BV375+CA375+CF375+CJ375+CN375+CR375+CW375+DB375</f>
        <v>140000000</v>
      </c>
      <c r="DG375" s="102">
        <f t="shared" ref="DG375:DG380" si="3694">BS375+BW375+CB375+CG375+CK375+CO375+CS375+CX375+DC375</f>
        <v>112952716</v>
      </c>
      <c r="DH375" s="102">
        <f t="shared" ref="DH375:DH380" si="3695">BT375+BX375+CC375+CH375+CL375+CP375+CT375+CY375+DD375</f>
        <v>112952716</v>
      </c>
      <c r="DI375" s="102">
        <f>CD375</f>
        <v>42000000</v>
      </c>
      <c r="DJ375" s="87"/>
      <c r="DK375" s="86"/>
      <c r="DL375" s="87"/>
      <c r="DM375" s="87"/>
      <c r="DN375" s="87"/>
      <c r="DO375" s="87"/>
      <c r="DP375" s="87"/>
      <c r="DQ375" s="87"/>
      <c r="DR375" s="87"/>
      <c r="DS375" s="87">
        <v>200000000</v>
      </c>
      <c r="DT375" s="87">
        <v>120000000</v>
      </c>
      <c r="DU375" s="87">
        <v>113548863</v>
      </c>
      <c r="DV375" s="87">
        <v>66528329</v>
      </c>
      <c r="DW375" s="87"/>
      <c r="DX375" s="87"/>
      <c r="DY375" s="87"/>
      <c r="DZ375" s="87"/>
      <c r="EA375" s="87"/>
      <c r="EB375" s="87"/>
      <c r="EC375" s="87"/>
      <c r="ED375" s="87"/>
      <c r="EE375" s="87"/>
      <c r="EF375" s="87"/>
      <c r="EG375" s="87"/>
      <c r="EH375" s="87"/>
      <c r="EI375" s="87"/>
      <c r="EJ375" s="87"/>
      <c r="EK375" s="87"/>
      <c r="EL375" s="87"/>
      <c r="EM375" s="87"/>
      <c r="EN375" s="87"/>
      <c r="EO375" s="87"/>
      <c r="EP375" s="87"/>
      <c r="EQ375" s="87"/>
      <c r="ER375" s="87"/>
      <c r="ES375" s="87"/>
      <c r="ET375" s="87"/>
      <c r="EU375" s="87"/>
      <c r="EV375" s="87"/>
      <c r="EW375" s="82">
        <f t="shared" ref="EW375:EX380" si="3696">DJ375+DN375+DS375+DX375+EB375+EF375+EJ375+EN375+ES375</f>
        <v>200000000</v>
      </c>
      <c r="EX375" s="90">
        <f t="shared" si="3696"/>
        <v>120000000</v>
      </c>
      <c r="EY375" s="90">
        <f t="shared" ref="EY375:EZ380" si="3697">DL375+DP375+DU375+DZ375+ED375+EH375+EL375+EP375+EU375</f>
        <v>113548863</v>
      </c>
      <c r="EZ375" s="90">
        <f t="shared" si="3697"/>
        <v>66528329</v>
      </c>
      <c r="FA375" s="173"/>
      <c r="FB375" s="87"/>
      <c r="FC375" s="88"/>
      <c r="FD375" s="88"/>
      <c r="FE375" s="88"/>
      <c r="FF375" s="133"/>
      <c r="FG375" s="87"/>
      <c r="FH375" s="87"/>
      <c r="FI375" s="87"/>
      <c r="FJ375" s="87"/>
      <c r="FK375" s="87"/>
      <c r="FL375" s="87">
        <v>200000000</v>
      </c>
      <c r="FM375" s="87">
        <v>120000000</v>
      </c>
      <c r="FN375" s="87">
        <v>96811500</v>
      </c>
      <c r="FO375" s="87">
        <v>96811500</v>
      </c>
      <c r="FP375" s="87"/>
      <c r="FQ375" s="87"/>
      <c r="FR375" s="87"/>
      <c r="FS375" s="87"/>
      <c r="FT375" s="87"/>
      <c r="FU375" s="87"/>
      <c r="FV375" s="87"/>
      <c r="FW375" s="87"/>
      <c r="FX375" s="87"/>
      <c r="FY375" s="87"/>
      <c r="FZ375" s="87"/>
      <c r="GA375" s="87"/>
      <c r="GB375" s="87"/>
      <c r="GC375" s="87"/>
      <c r="GD375" s="87"/>
      <c r="GE375" s="87"/>
      <c r="GF375" s="87"/>
      <c r="GG375" s="87"/>
      <c r="GH375" s="87"/>
      <c r="GI375" s="87"/>
      <c r="GJ375" s="87"/>
      <c r="GK375" s="87"/>
      <c r="GL375" s="87"/>
      <c r="GM375" s="87"/>
      <c r="GN375" s="87"/>
      <c r="GO375" s="87"/>
      <c r="GP375" s="87"/>
      <c r="GQ375" s="87"/>
      <c r="GR375" s="87"/>
      <c r="GS375" s="87"/>
      <c r="GT375" s="87"/>
      <c r="GU375" s="82">
        <f>FB375+FG375+FL375+FQ375+FV375+GA375+GF375+GK375+GP375</f>
        <v>200000000</v>
      </c>
      <c r="GV375" s="82">
        <f>FC375+FH375+FM375+FR375+FW375+GB375+GG375+GL375+GQ375</f>
        <v>120000000</v>
      </c>
      <c r="GW375" s="82">
        <f>FD375+FI375+FN375+FS375+FX375+GC375+GH375+GM375+GR375</f>
        <v>96811500</v>
      </c>
      <c r="GX375" s="82">
        <f>FE375+FJ375+FO375+FT375+FY375+GD375+GI375+GN375+GS375</f>
        <v>96811500</v>
      </c>
      <c r="GY375" s="792">
        <f>FF375+FK375+FP375+FU375+FZ375+GE375+GJ375+GO375+GT375</f>
        <v>0</v>
      </c>
      <c r="GZ375" s="792">
        <f t="shared" ref="GZ375:GZ380" si="3698">AC375+BQ375+DJ375+FB375</f>
        <v>0</v>
      </c>
      <c r="HA375" s="792">
        <f t="shared" ref="HA375:HA380" si="3699">AD375+BR375+DK375+FC375</f>
        <v>0</v>
      </c>
      <c r="HB375" s="792">
        <f t="shared" ref="HB375:HB380" si="3700">AE375+BS375+DL375+FD375</f>
        <v>0</v>
      </c>
      <c r="HC375" s="792">
        <f t="shared" ref="HC375:HC380" si="3701">AF375+BT375+DM375+FE375</f>
        <v>0</v>
      </c>
      <c r="HD375" s="792">
        <f t="shared" ref="HD375:HD380" si="3702">FF375</f>
        <v>0</v>
      </c>
      <c r="HE375" s="792">
        <f t="shared" ref="HE375:HE380" si="3703">AG375+BU375+DN375+FG375</f>
        <v>0</v>
      </c>
      <c r="HF375" s="792">
        <f t="shared" ref="HF375:HF380" si="3704">AH375+BV375+DO375+FH375</f>
        <v>20000000</v>
      </c>
      <c r="HG375" s="792">
        <f t="shared" ref="HG375:HG380" si="3705">AI375+BW375+DP375+FI375</f>
        <v>7500000</v>
      </c>
      <c r="HH375" s="792">
        <f t="shared" ref="HH375:HH380" si="3706">AJ375+BX375+DQ375+FJ375</f>
        <v>7500000</v>
      </c>
      <c r="HI375" s="792">
        <f t="shared" ref="HI375:HI380" si="3707">BY375+DR375+FK375</f>
        <v>0</v>
      </c>
      <c r="HJ375" s="792">
        <f t="shared" ref="HJ375:HJ380" si="3708">AK375+BZ375+DS375+FL375</f>
        <v>800000000</v>
      </c>
      <c r="HK375" s="792">
        <f t="shared" ref="HK375:HK380" si="3709">AL375+CA375+DT375+FM375</f>
        <v>560000000</v>
      </c>
      <c r="HL375" s="792">
        <f t="shared" ref="HL375:HL380" si="3710">AM375+CB375+DU375+FN375</f>
        <v>470542551</v>
      </c>
      <c r="HM375" s="792">
        <f t="shared" ref="HM375:HM380" si="3711">AN375+CC375+DV375+FO375</f>
        <v>352532017</v>
      </c>
      <c r="HN375" s="792">
        <f t="shared" ref="HN375:HN380" si="3712">CD375+DW375+FP375</f>
        <v>42000000</v>
      </c>
      <c r="HO375" s="792">
        <f t="shared" ref="HO375:HO380" si="3713">AO375+CE375+DX375+FQ375</f>
        <v>0</v>
      </c>
      <c r="HP375" s="792">
        <f t="shared" ref="HP375:HP380" si="3714">AP375+CF375+DY375+FR375</f>
        <v>0</v>
      </c>
      <c r="HQ375" s="792">
        <f t="shared" ref="HQ375:HQ380" si="3715">AQ375+CG375+DZ375+FS375</f>
        <v>0</v>
      </c>
      <c r="HR375" s="792">
        <f t="shared" ref="HR375:HR380" si="3716">AR375+CH375+EA375+FT375</f>
        <v>0</v>
      </c>
      <c r="HS375" s="792">
        <f t="shared" ref="HS375:HS380" si="3717">FU375</f>
        <v>0</v>
      </c>
      <c r="HT375" s="792">
        <f t="shared" ref="HT375:HT380" si="3718">AS375+CI375+EB375+FV375</f>
        <v>0</v>
      </c>
      <c r="HU375" s="792">
        <f t="shared" ref="HU375:HU380" si="3719">AT375+CJ375+EC375+FW375</f>
        <v>0</v>
      </c>
      <c r="HV375" s="792">
        <f t="shared" ref="HV375:HV380" si="3720">AU375+CK375+ED375+FX375</f>
        <v>0</v>
      </c>
      <c r="HW375" s="792">
        <f t="shared" ref="HW375:HW380" si="3721">AV375+CL375+EE375+FY375</f>
        <v>0</v>
      </c>
      <c r="HX375" s="792">
        <f t="shared" ref="HX375:HX380" si="3722">FZ375</f>
        <v>0</v>
      </c>
      <c r="HY375" s="792">
        <f t="shared" ref="HY375:HY380" si="3723">AW375+CM375+EF375+GA375</f>
        <v>0</v>
      </c>
      <c r="HZ375" s="792">
        <f t="shared" ref="HZ375:HZ380" si="3724">AX375+CN375+EG375+GB375</f>
        <v>0</v>
      </c>
      <c r="IA375" s="792">
        <f t="shared" ref="IA375:IA380" si="3725">AY375+CO375+EH375+GC375</f>
        <v>0</v>
      </c>
      <c r="IB375" s="792">
        <f t="shared" ref="IB375:IB380" si="3726">AZ375+CP375+EI375+GD375</f>
        <v>0</v>
      </c>
      <c r="IC375" s="792">
        <f t="shared" ref="IC375:IC380" si="3727">GE375</f>
        <v>0</v>
      </c>
      <c r="ID375" s="792">
        <f t="shared" ref="ID375:ID380" si="3728">BA375+CQ375+EJ375+GF375</f>
        <v>0</v>
      </c>
      <c r="IE375" s="792">
        <f t="shared" ref="IE375:IE380" si="3729">BB375+CR375+EK375+GG375</f>
        <v>0</v>
      </c>
      <c r="IF375" s="792">
        <f t="shared" ref="IF375:IF380" si="3730">BC375+CS375+EL375+GH375</f>
        <v>0</v>
      </c>
      <c r="IG375" s="792">
        <f t="shared" ref="IG375:IG380" si="3731">BD375+CT375+EM375+GI375</f>
        <v>0</v>
      </c>
      <c r="IH375" s="792">
        <f t="shared" ref="IH375:IH380" si="3732">CU375+GJ375</f>
        <v>0</v>
      </c>
      <c r="II375" s="792">
        <f t="shared" ref="II375:II380" si="3733">BE375+CV375+EN375+GK375</f>
        <v>0</v>
      </c>
      <c r="IJ375" s="792">
        <f t="shared" ref="IJ375:IJ380" si="3734">BF375+CW375+EO375+GL375</f>
        <v>0</v>
      </c>
      <c r="IK375" s="792">
        <f t="shared" ref="IK375:IK380" si="3735">BG375+CX375+EP375+GM375</f>
        <v>0</v>
      </c>
      <c r="IL375" s="792">
        <f t="shared" ref="IL375:IL380" si="3736">BH375+CY375+EQ375+GM375</f>
        <v>0</v>
      </c>
      <c r="IM375" s="792">
        <f t="shared" ref="IM375:IM380" si="3737">CZ375+ER375+GO375</f>
        <v>0</v>
      </c>
      <c r="IN375" s="792">
        <f t="shared" ref="IN375:IN380" si="3738">BI375+DA375+ES375+GP375</f>
        <v>0</v>
      </c>
      <c r="IO375" s="792"/>
      <c r="IP375" s="792"/>
      <c r="IQ375" s="792"/>
      <c r="IR375" s="792"/>
      <c r="IS375" s="792">
        <f t="shared" ref="IS375:IS380" si="3739">GZ375+HE375+HJ375+HO375+HT375+HY375+ID375+II375+IN375</f>
        <v>800000000</v>
      </c>
      <c r="IT375" s="792">
        <f t="shared" ref="IT375:IT380" si="3740">HA375+HF375+HK375+HP375+HU375+HZ375+IE375+IJ375+IO375</f>
        <v>580000000</v>
      </c>
      <c r="IU375" s="792">
        <f t="shared" ref="IU375:IU380" si="3741">HB375+HG375+HL375+HQ375+HV375+IA375+IF375+IK375+IP375</f>
        <v>478042551</v>
      </c>
      <c r="IV375" s="792">
        <f t="shared" ref="IV375:IV380" si="3742">HC375+HH375+HM375+HR375+HW375+IB375+IG375+IL375+IQ375</f>
        <v>360032017</v>
      </c>
      <c r="IW375" s="793">
        <f t="shared" ref="IW375:IW380" si="3743">HD375+HI375+HN375+HS375+HX375+IC375+IH375+IM375+IR375</f>
        <v>42000000</v>
      </c>
    </row>
    <row r="376" spans="1:257" ht="78.75" customHeight="1" x14ac:dyDescent="0.2">
      <c r="A376" s="346"/>
      <c r="B376" s="346"/>
      <c r="C376" s="286"/>
      <c r="D376" s="331"/>
      <c r="E376" s="324"/>
      <c r="F376" s="639"/>
      <c r="G376" s="800">
        <v>250</v>
      </c>
      <c r="H376" s="848" t="s">
        <v>843</v>
      </c>
      <c r="I376" s="282" t="s">
        <v>844</v>
      </c>
      <c r="J376" s="270" t="s">
        <v>842</v>
      </c>
      <c r="K376" s="479">
        <v>16</v>
      </c>
      <c r="L376" s="299" t="s">
        <v>58</v>
      </c>
      <c r="M376" s="299">
        <v>1</v>
      </c>
      <c r="N376" s="299">
        <v>3</v>
      </c>
      <c r="O376" s="267">
        <v>3</v>
      </c>
      <c r="P376" s="432">
        <v>3</v>
      </c>
      <c r="Q376" s="299">
        <v>3</v>
      </c>
      <c r="R376" s="275"/>
      <c r="S376" s="426">
        <v>3</v>
      </c>
      <c r="T376" s="284">
        <v>3</v>
      </c>
      <c r="U376" s="284"/>
      <c r="V376" s="644">
        <v>3</v>
      </c>
      <c r="W376" s="284">
        <v>3</v>
      </c>
      <c r="X376" s="640"/>
      <c r="Y376" s="770">
        <v>3</v>
      </c>
      <c r="Z376" s="427">
        <f t="shared" si="3689"/>
        <v>4.6166666666666668E-2</v>
      </c>
      <c r="AA376" s="273">
        <v>16</v>
      </c>
      <c r="AB376" s="270" t="s">
        <v>376</v>
      </c>
      <c r="AC376" s="45"/>
      <c r="AD376" s="42"/>
      <c r="AE376" s="41"/>
      <c r="AF376" s="41"/>
      <c r="AG376" s="45"/>
      <c r="AH376" s="42"/>
      <c r="AI376" s="42"/>
      <c r="AJ376" s="42"/>
      <c r="AK376" s="46">
        <v>69250000</v>
      </c>
      <c r="AL376" s="41">
        <v>69250000</v>
      </c>
      <c r="AM376" s="47">
        <v>47228333</v>
      </c>
      <c r="AN376" s="47">
        <v>47228333</v>
      </c>
      <c r="AO376" s="46"/>
      <c r="AP376" s="47"/>
      <c r="AQ376" s="47"/>
      <c r="AR376" s="42"/>
      <c r="AS376" s="45"/>
      <c r="AT376" s="42"/>
      <c r="AU376" s="41"/>
      <c r="AV376" s="41"/>
      <c r="AW376" s="45"/>
      <c r="AX376" s="42"/>
      <c r="AY376" s="42"/>
      <c r="AZ376" s="42"/>
      <c r="BA376" s="45"/>
      <c r="BB376" s="42"/>
      <c r="BC376" s="42"/>
      <c r="BD376" s="42"/>
      <c r="BE376" s="45"/>
      <c r="BF376" s="42"/>
      <c r="BG376" s="41"/>
      <c r="BH376" s="41"/>
      <c r="BI376" s="45"/>
      <c r="BJ376" s="42"/>
      <c r="BK376" s="42"/>
      <c r="BL376" s="42"/>
      <c r="BM376" s="40">
        <f t="shared" si="3690"/>
        <v>69250000</v>
      </c>
      <c r="BN376" s="41">
        <f t="shared" si="3691"/>
        <v>69250000</v>
      </c>
      <c r="BO376" s="41">
        <f t="shared" si="3691"/>
        <v>47228333</v>
      </c>
      <c r="BP376" s="41">
        <f t="shared" si="3691"/>
        <v>47228333</v>
      </c>
      <c r="BQ376" s="87"/>
      <c r="BR376" s="87"/>
      <c r="BS376" s="87"/>
      <c r="BT376" s="87"/>
      <c r="BU376" s="87"/>
      <c r="BV376" s="87">
        <v>205000000</v>
      </c>
      <c r="BW376" s="87">
        <v>191905210</v>
      </c>
      <c r="BX376" s="87">
        <v>191905210</v>
      </c>
      <c r="BY376" s="87"/>
      <c r="BZ376" s="87">
        <v>69250000</v>
      </c>
      <c r="CA376" s="87">
        <v>69250000</v>
      </c>
      <c r="CB376" s="87">
        <v>61805415</v>
      </c>
      <c r="CC376" s="87">
        <v>61805415</v>
      </c>
      <c r="CD376" s="87"/>
      <c r="CE376" s="87"/>
      <c r="CF376" s="87"/>
      <c r="CG376" s="87"/>
      <c r="CH376" s="87"/>
      <c r="CI376" s="87"/>
      <c r="CJ376" s="87"/>
      <c r="CK376" s="87"/>
      <c r="CL376" s="87"/>
      <c r="CM376" s="87"/>
      <c r="CN376" s="87"/>
      <c r="CO376" s="87"/>
      <c r="CP376" s="87"/>
      <c r="CQ376" s="87"/>
      <c r="CR376" s="87"/>
      <c r="CS376" s="87"/>
      <c r="CT376" s="87"/>
      <c r="CU376" s="87"/>
      <c r="CV376" s="87"/>
      <c r="CW376" s="87"/>
      <c r="CX376" s="87"/>
      <c r="CY376" s="87"/>
      <c r="CZ376" s="87"/>
      <c r="DA376" s="87"/>
      <c r="DB376" s="87"/>
      <c r="DC376" s="87"/>
      <c r="DD376" s="87"/>
      <c r="DE376" s="82">
        <f t="shared" si="3692"/>
        <v>69250000</v>
      </c>
      <c r="DF376" s="102">
        <f t="shared" si="3693"/>
        <v>274250000</v>
      </c>
      <c r="DG376" s="102">
        <f t="shared" si="3694"/>
        <v>253710625</v>
      </c>
      <c r="DH376" s="102">
        <f t="shared" si="3695"/>
        <v>253710625</v>
      </c>
      <c r="DI376" s="102"/>
      <c r="DJ376" s="87"/>
      <c r="DK376" s="86"/>
      <c r="DL376" s="87"/>
      <c r="DM376" s="87"/>
      <c r="DN376" s="87"/>
      <c r="DO376" s="87">
        <v>170000000</v>
      </c>
      <c r="DP376" s="87">
        <v>2500000</v>
      </c>
      <c r="DQ376" s="87">
        <v>2500000</v>
      </c>
      <c r="DR376" s="87"/>
      <c r="DS376" s="87">
        <v>60000000</v>
      </c>
      <c r="DT376" s="87">
        <v>194500000</v>
      </c>
      <c r="DU376" s="87">
        <v>183549737</v>
      </c>
      <c r="DV376" s="87">
        <v>168756479</v>
      </c>
      <c r="DW376" s="87"/>
      <c r="DX376" s="87"/>
      <c r="DY376" s="87"/>
      <c r="DZ376" s="87"/>
      <c r="EA376" s="87"/>
      <c r="EB376" s="87"/>
      <c r="EC376" s="87"/>
      <c r="ED376" s="87"/>
      <c r="EE376" s="87"/>
      <c r="EF376" s="87"/>
      <c r="EG376" s="87"/>
      <c r="EH376" s="87"/>
      <c r="EI376" s="87"/>
      <c r="EJ376" s="87"/>
      <c r="EK376" s="87"/>
      <c r="EL376" s="87"/>
      <c r="EM376" s="87"/>
      <c r="EN376" s="87"/>
      <c r="EO376" s="87"/>
      <c r="EP376" s="87"/>
      <c r="EQ376" s="87"/>
      <c r="ER376" s="87"/>
      <c r="ES376" s="87"/>
      <c r="ET376" s="87"/>
      <c r="EU376" s="87"/>
      <c r="EV376" s="87"/>
      <c r="EW376" s="82">
        <f t="shared" si="3696"/>
        <v>60000000</v>
      </c>
      <c r="EX376" s="90">
        <f t="shared" si="3696"/>
        <v>364500000</v>
      </c>
      <c r="EY376" s="90">
        <f t="shared" si="3697"/>
        <v>186049737</v>
      </c>
      <c r="EZ376" s="90">
        <f t="shared" si="3697"/>
        <v>171256479</v>
      </c>
      <c r="FA376" s="173"/>
      <c r="FB376" s="87"/>
      <c r="FC376" s="88"/>
      <c r="FD376" s="88"/>
      <c r="FE376" s="88"/>
      <c r="FF376" s="133"/>
      <c r="FG376" s="87"/>
      <c r="FH376" s="87">
        <v>164360500</v>
      </c>
      <c r="FI376" s="87">
        <v>144412460</v>
      </c>
      <c r="FJ376" s="87">
        <v>144412460</v>
      </c>
      <c r="FK376" s="87"/>
      <c r="FL376" s="87">
        <v>60000000</v>
      </c>
      <c r="FM376" s="87">
        <v>205165963</v>
      </c>
      <c r="FN376" s="87">
        <v>188861197</v>
      </c>
      <c r="FO376" s="87">
        <v>188861197</v>
      </c>
      <c r="FP376" s="87">
        <v>6358258</v>
      </c>
      <c r="FQ376" s="87"/>
      <c r="FR376" s="87"/>
      <c r="FS376" s="87"/>
      <c r="FT376" s="87"/>
      <c r="FU376" s="87"/>
      <c r="FV376" s="87"/>
      <c r="FW376" s="87"/>
      <c r="FX376" s="87"/>
      <c r="FY376" s="87"/>
      <c r="FZ376" s="87"/>
      <c r="GA376" s="87"/>
      <c r="GB376" s="87"/>
      <c r="GC376" s="87"/>
      <c r="GD376" s="87"/>
      <c r="GE376" s="87"/>
      <c r="GF376" s="87"/>
      <c r="GG376" s="87"/>
      <c r="GH376" s="87"/>
      <c r="GI376" s="87"/>
      <c r="GJ376" s="87"/>
      <c r="GK376" s="87"/>
      <c r="GL376" s="87"/>
      <c r="GM376" s="87"/>
      <c r="GN376" s="87"/>
      <c r="GO376" s="87"/>
      <c r="GP376" s="87"/>
      <c r="GQ376" s="87"/>
      <c r="GR376" s="87"/>
      <c r="GS376" s="87"/>
      <c r="GT376" s="87"/>
      <c r="GU376" s="82">
        <f>FB376+FG376+FL376+FQ376+FV376+GA376+GF376+GK376+GP376</f>
        <v>60000000</v>
      </c>
      <c r="GV376" s="82">
        <f t="shared" ref="GV376:GY380" si="3744">GQ376+GL376+GG376+GB376+FW376+FR376+FM376+FH376+FC376</f>
        <v>369526463</v>
      </c>
      <c r="GW376" s="82">
        <f t="shared" si="3744"/>
        <v>333273657</v>
      </c>
      <c r="GX376" s="82">
        <f t="shared" si="3744"/>
        <v>333273657</v>
      </c>
      <c r="GY376" s="792">
        <f t="shared" si="3744"/>
        <v>6358258</v>
      </c>
      <c r="GZ376" s="792">
        <f t="shared" si="3698"/>
        <v>0</v>
      </c>
      <c r="HA376" s="792">
        <f t="shared" si="3699"/>
        <v>0</v>
      </c>
      <c r="HB376" s="792">
        <f t="shared" si="3700"/>
        <v>0</v>
      </c>
      <c r="HC376" s="792">
        <f t="shared" si="3701"/>
        <v>0</v>
      </c>
      <c r="HD376" s="792">
        <f t="shared" si="3702"/>
        <v>0</v>
      </c>
      <c r="HE376" s="792">
        <f t="shared" si="3703"/>
        <v>0</v>
      </c>
      <c r="HF376" s="792">
        <f t="shared" si="3704"/>
        <v>539360500</v>
      </c>
      <c r="HG376" s="792">
        <f t="shared" si="3705"/>
        <v>338817670</v>
      </c>
      <c r="HH376" s="792">
        <f t="shared" si="3706"/>
        <v>338817670</v>
      </c>
      <c r="HI376" s="792">
        <f t="shared" si="3707"/>
        <v>0</v>
      </c>
      <c r="HJ376" s="792">
        <f t="shared" si="3708"/>
        <v>258500000</v>
      </c>
      <c r="HK376" s="792">
        <f t="shared" si="3709"/>
        <v>538165963</v>
      </c>
      <c r="HL376" s="792">
        <f t="shared" si="3710"/>
        <v>481444682</v>
      </c>
      <c r="HM376" s="792">
        <f t="shared" si="3711"/>
        <v>466651424</v>
      </c>
      <c r="HN376" s="792">
        <f t="shared" si="3712"/>
        <v>6358258</v>
      </c>
      <c r="HO376" s="792">
        <f t="shared" si="3713"/>
        <v>0</v>
      </c>
      <c r="HP376" s="792">
        <f t="shared" si="3714"/>
        <v>0</v>
      </c>
      <c r="HQ376" s="792">
        <f t="shared" si="3715"/>
        <v>0</v>
      </c>
      <c r="HR376" s="792">
        <f t="shared" si="3716"/>
        <v>0</v>
      </c>
      <c r="HS376" s="792">
        <f t="shared" si="3717"/>
        <v>0</v>
      </c>
      <c r="HT376" s="792">
        <f t="shared" si="3718"/>
        <v>0</v>
      </c>
      <c r="HU376" s="792">
        <f t="shared" si="3719"/>
        <v>0</v>
      </c>
      <c r="HV376" s="792">
        <f t="shared" si="3720"/>
        <v>0</v>
      </c>
      <c r="HW376" s="792">
        <f t="shared" si="3721"/>
        <v>0</v>
      </c>
      <c r="HX376" s="792">
        <f t="shared" si="3722"/>
        <v>0</v>
      </c>
      <c r="HY376" s="792">
        <f t="shared" si="3723"/>
        <v>0</v>
      </c>
      <c r="HZ376" s="792">
        <f t="shared" si="3724"/>
        <v>0</v>
      </c>
      <c r="IA376" s="792">
        <f t="shared" si="3725"/>
        <v>0</v>
      </c>
      <c r="IB376" s="792">
        <f t="shared" si="3726"/>
        <v>0</v>
      </c>
      <c r="IC376" s="792">
        <f t="shared" si="3727"/>
        <v>0</v>
      </c>
      <c r="ID376" s="792">
        <f t="shared" si="3728"/>
        <v>0</v>
      </c>
      <c r="IE376" s="792">
        <f t="shared" si="3729"/>
        <v>0</v>
      </c>
      <c r="IF376" s="792">
        <f t="shared" si="3730"/>
        <v>0</v>
      </c>
      <c r="IG376" s="792">
        <f t="shared" si="3731"/>
        <v>0</v>
      </c>
      <c r="IH376" s="792">
        <f t="shared" si="3732"/>
        <v>0</v>
      </c>
      <c r="II376" s="792">
        <f t="shared" si="3733"/>
        <v>0</v>
      </c>
      <c r="IJ376" s="792">
        <f t="shared" si="3734"/>
        <v>0</v>
      </c>
      <c r="IK376" s="792">
        <f t="shared" si="3735"/>
        <v>0</v>
      </c>
      <c r="IL376" s="792">
        <f t="shared" si="3736"/>
        <v>0</v>
      </c>
      <c r="IM376" s="792">
        <f t="shared" si="3737"/>
        <v>0</v>
      </c>
      <c r="IN376" s="792">
        <f t="shared" si="3738"/>
        <v>0</v>
      </c>
      <c r="IO376" s="792"/>
      <c r="IP376" s="792"/>
      <c r="IQ376" s="792"/>
      <c r="IR376" s="792"/>
      <c r="IS376" s="792">
        <f t="shared" si="3739"/>
        <v>258500000</v>
      </c>
      <c r="IT376" s="792">
        <f t="shared" si="3740"/>
        <v>1077526463</v>
      </c>
      <c r="IU376" s="792">
        <f t="shared" si="3741"/>
        <v>820262352</v>
      </c>
      <c r="IV376" s="792">
        <f t="shared" si="3742"/>
        <v>805469094</v>
      </c>
      <c r="IW376" s="793">
        <f t="shared" si="3743"/>
        <v>6358258</v>
      </c>
    </row>
    <row r="377" spans="1:257" ht="68.25" customHeight="1" x14ac:dyDescent="0.2">
      <c r="A377" s="346"/>
      <c r="B377" s="346"/>
      <c r="C377" s="286"/>
      <c r="D377" s="331"/>
      <c r="E377" s="324"/>
      <c r="F377" s="639"/>
      <c r="G377" s="800">
        <v>251</v>
      </c>
      <c r="H377" s="848" t="s">
        <v>845</v>
      </c>
      <c r="I377" s="282" t="s">
        <v>846</v>
      </c>
      <c r="J377" s="270" t="s">
        <v>842</v>
      </c>
      <c r="K377" s="479">
        <v>16</v>
      </c>
      <c r="L377" s="299" t="s">
        <v>58</v>
      </c>
      <c r="M377" s="299">
        <v>0</v>
      </c>
      <c r="N377" s="299">
        <v>1</v>
      </c>
      <c r="O377" s="267">
        <v>1</v>
      </c>
      <c r="P377" s="432">
        <v>1</v>
      </c>
      <c r="Q377" s="264">
        <v>1</v>
      </c>
      <c r="R377" s="275"/>
      <c r="S377" s="535">
        <v>1</v>
      </c>
      <c r="T377" s="299">
        <v>1</v>
      </c>
      <c r="U377" s="299"/>
      <c r="V377" s="426">
        <v>1</v>
      </c>
      <c r="W377" s="299">
        <v>1</v>
      </c>
      <c r="X377" s="322"/>
      <c r="Y377" s="917">
        <v>1</v>
      </c>
      <c r="Z377" s="427">
        <f t="shared" si="3689"/>
        <v>0.13716666666666666</v>
      </c>
      <c r="AA377" s="273">
        <v>16</v>
      </c>
      <c r="AB377" s="270" t="s">
        <v>376</v>
      </c>
      <c r="AC377" s="45"/>
      <c r="AD377" s="42"/>
      <c r="AE377" s="41"/>
      <c r="AF377" s="41"/>
      <c r="AG377" s="45"/>
      <c r="AH377" s="42"/>
      <c r="AI377" s="42"/>
      <c r="AJ377" s="42"/>
      <c r="AK377" s="46">
        <v>205750000</v>
      </c>
      <c r="AL377" s="41">
        <v>205750000</v>
      </c>
      <c r="AM377" s="47">
        <v>15870000</v>
      </c>
      <c r="AN377" s="47">
        <v>15870000</v>
      </c>
      <c r="AO377" s="46"/>
      <c r="AP377" s="47"/>
      <c r="AQ377" s="47"/>
      <c r="AR377" s="42"/>
      <c r="AS377" s="45"/>
      <c r="AT377" s="42"/>
      <c r="AU377" s="41"/>
      <c r="AV377" s="41"/>
      <c r="AW377" s="45"/>
      <c r="AX377" s="42"/>
      <c r="AY377" s="42"/>
      <c r="AZ377" s="42"/>
      <c r="BA377" s="45"/>
      <c r="BB377" s="42"/>
      <c r="BC377" s="42"/>
      <c r="BD377" s="42"/>
      <c r="BE377" s="45"/>
      <c r="BF377" s="42"/>
      <c r="BG377" s="41"/>
      <c r="BH377" s="41"/>
      <c r="BI377" s="45"/>
      <c r="BJ377" s="42"/>
      <c r="BK377" s="42"/>
      <c r="BL377" s="42"/>
      <c r="BM377" s="40">
        <f t="shared" si="3690"/>
        <v>205750000</v>
      </c>
      <c r="BN377" s="41">
        <f t="shared" si="3691"/>
        <v>205750000</v>
      </c>
      <c r="BO377" s="41">
        <f t="shared" si="3691"/>
        <v>15870000</v>
      </c>
      <c r="BP377" s="41">
        <f t="shared" si="3691"/>
        <v>15870000</v>
      </c>
      <c r="BQ377" s="87"/>
      <c r="BR377" s="87"/>
      <c r="BS377" s="87"/>
      <c r="BT377" s="87"/>
      <c r="BU377" s="87"/>
      <c r="BV377" s="87"/>
      <c r="BW377" s="87"/>
      <c r="BX377" s="87"/>
      <c r="BY377" s="87"/>
      <c r="BZ377" s="87">
        <v>205750000</v>
      </c>
      <c r="CA377" s="87">
        <v>205750000</v>
      </c>
      <c r="CB377" s="87">
        <v>192838987</v>
      </c>
      <c r="CC377" s="87">
        <v>190393987</v>
      </c>
      <c r="CD377" s="87"/>
      <c r="CE377" s="87"/>
      <c r="CF377" s="87"/>
      <c r="CG377" s="87"/>
      <c r="CH377" s="87"/>
      <c r="CI377" s="87"/>
      <c r="CJ377" s="87"/>
      <c r="CK377" s="87"/>
      <c r="CL377" s="87"/>
      <c r="CM377" s="87"/>
      <c r="CN377" s="87"/>
      <c r="CO377" s="87"/>
      <c r="CP377" s="87"/>
      <c r="CQ377" s="87"/>
      <c r="CR377" s="87"/>
      <c r="CS377" s="87"/>
      <c r="CT377" s="87"/>
      <c r="CU377" s="87"/>
      <c r="CV377" s="87"/>
      <c r="CW377" s="87"/>
      <c r="CX377" s="87"/>
      <c r="CY377" s="87"/>
      <c r="CZ377" s="87"/>
      <c r="DA377" s="87"/>
      <c r="DB377" s="87"/>
      <c r="DC377" s="87"/>
      <c r="DD377" s="87"/>
      <c r="DE377" s="82">
        <f t="shared" si="3692"/>
        <v>205750000</v>
      </c>
      <c r="DF377" s="102">
        <f t="shared" si="3693"/>
        <v>205750000</v>
      </c>
      <c r="DG377" s="102">
        <f t="shared" si="3694"/>
        <v>192838987</v>
      </c>
      <c r="DH377" s="102">
        <f t="shared" si="3695"/>
        <v>190393987</v>
      </c>
      <c r="DI377" s="102"/>
      <c r="DJ377" s="87"/>
      <c r="DK377" s="86"/>
      <c r="DL377" s="87"/>
      <c r="DM377" s="87"/>
      <c r="DN377" s="87"/>
      <c r="DO377" s="87"/>
      <c r="DP377" s="87"/>
      <c r="DQ377" s="87"/>
      <c r="DR377" s="87"/>
      <c r="DS377" s="87">
        <v>205000000</v>
      </c>
      <c r="DT377" s="87">
        <v>50000000</v>
      </c>
      <c r="DU377" s="87">
        <v>21837330</v>
      </c>
      <c r="DV377" s="87">
        <v>21837330</v>
      </c>
      <c r="DW377" s="87"/>
      <c r="DX377" s="87"/>
      <c r="DY377" s="87"/>
      <c r="DZ377" s="87"/>
      <c r="EA377" s="87"/>
      <c r="EB377" s="87"/>
      <c r="EC377" s="87"/>
      <c r="ED377" s="87"/>
      <c r="EE377" s="87"/>
      <c r="EF377" s="87"/>
      <c r="EG377" s="87"/>
      <c r="EH377" s="87"/>
      <c r="EI377" s="87"/>
      <c r="EJ377" s="87"/>
      <c r="EK377" s="87"/>
      <c r="EL377" s="87"/>
      <c r="EM377" s="87"/>
      <c r="EN377" s="87"/>
      <c r="EO377" s="87"/>
      <c r="EP377" s="87"/>
      <c r="EQ377" s="87"/>
      <c r="ER377" s="87"/>
      <c r="ES377" s="87"/>
      <c r="ET377" s="87"/>
      <c r="EU377" s="87"/>
      <c r="EV377" s="87"/>
      <c r="EW377" s="82">
        <f t="shared" si="3696"/>
        <v>205000000</v>
      </c>
      <c r="EX377" s="90">
        <f t="shared" si="3696"/>
        <v>50000000</v>
      </c>
      <c r="EY377" s="90">
        <f t="shared" si="3697"/>
        <v>21837330</v>
      </c>
      <c r="EZ377" s="90">
        <f t="shared" si="3697"/>
        <v>21837330</v>
      </c>
      <c r="FA377" s="173"/>
      <c r="FB377" s="87"/>
      <c r="FC377" s="88"/>
      <c r="FD377" s="88"/>
      <c r="FE377" s="88"/>
      <c r="FF377" s="133"/>
      <c r="FG377" s="87"/>
      <c r="FH377" s="87"/>
      <c r="FI377" s="87"/>
      <c r="FJ377" s="87"/>
      <c r="FK377" s="87"/>
      <c r="FL377" s="87">
        <v>205000000</v>
      </c>
      <c r="FM377" s="87">
        <v>49690000</v>
      </c>
      <c r="FN377" s="87">
        <v>39221057</v>
      </c>
      <c r="FO377" s="87">
        <v>39221057</v>
      </c>
      <c r="FP377" s="87"/>
      <c r="FQ377" s="87"/>
      <c r="FR377" s="87"/>
      <c r="FS377" s="87"/>
      <c r="FT377" s="87"/>
      <c r="FU377" s="87"/>
      <c r="FV377" s="87"/>
      <c r="FW377" s="87"/>
      <c r="FX377" s="87"/>
      <c r="FY377" s="87"/>
      <c r="FZ377" s="87"/>
      <c r="GA377" s="87"/>
      <c r="GB377" s="87"/>
      <c r="GC377" s="87"/>
      <c r="GD377" s="87"/>
      <c r="GE377" s="87"/>
      <c r="GF377" s="87"/>
      <c r="GG377" s="87"/>
      <c r="GH377" s="87"/>
      <c r="GI377" s="87"/>
      <c r="GJ377" s="87"/>
      <c r="GK377" s="87"/>
      <c r="GL377" s="87"/>
      <c r="GM377" s="87"/>
      <c r="GN377" s="87"/>
      <c r="GO377" s="87"/>
      <c r="GP377" s="87"/>
      <c r="GQ377" s="87"/>
      <c r="GR377" s="87"/>
      <c r="GS377" s="87"/>
      <c r="GT377" s="87"/>
      <c r="GU377" s="82">
        <f>FB377+FG377+FL377+FQ377+FV377+GA377+GF377+GK377+GP377</f>
        <v>205000000</v>
      </c>
      <c r="GV377" s="82">
        <f t="shared" si="3744"/>
        <v>49690000</v>
      </c>
      <c r="GW377" s="82">
        <f t="shared" si="3744"/>
        <v>39221057</v>
      </c>
      <c r="GX377" s="82">
        <f t="shared" si="3744"/>
        <v>39221057</v>
      </c>
      <c r="GY377" s="792">
        <f t="shared" si="3744"/>
        <v>0</v>
      </c>
      <c r="GZ377" s="792">
        <f t="shared" si="3698"/>
        <v>0</v>
      </c>
      <c r="HA377" s="792">
        <f t="shared" si="3699"/>
        <v>0</v>
      </c>
      <c r="HB377" s="792">
        <f t="shared" si="3700"/>
        <v>0</v>
      </c>
      <c r="HC377" s="792">
        <f t="shared" si="3701"/>
        <v>0</v>
      </c>
      <c r="HD377" s="792">
        <f t="shared" si="3702"/>
        <v>0</v>
      </c>
      <c r="HE377" s="792">
        <f t="shared" si="3703"/>
        <v>0</v>
      </c>
      <c r="HF377" s="792">
        <f t="shared" si="3704"/>
        <v>0</v>
      </c>
      <c r="HG377" s="792">
        <f t="shared" si="3705"/>
        <v>0</v>
      </c>
      <c r="HH377" s="792">
        <f t="shared" si="3706"/>
        <v>0</v>
      </c>
      <c r="HI377" s="792">
        <f t="shared" si="3707"/>
        <v>0</v>
      </c>
      <c r="HJ377" s="792">
        <f t="shared" si="3708"/>
        <v>821500000</v>
      </c>
      <c r="HK377" s="792">
        <f t="shared" si="3709"/>
        <v>511190000</v>
      </c>
      <c r="HL377" s="792">
        <f t="shared" si="3710"/>
        <v>269767374</v>
      </c>
      <c r="HM377" s="792">
        <f t="shared" si="3711"/>
        <v>267322374</v>
      </c>
      <c r="HN377" s="792">
        <f t="shared" si="3712"/>
        <v>0</v>
      </c>
      <c r="HO377" s="792">
        <f t="shared" si="3713"/>
        <v>0</v>
      </c>
      <c r="HP377" s="792">
        <f t="shared" si="3714"/>
        <v>0</v>
      </c>
      <c r="HQ377" s="792">
        <f t="shared" si="3715"/>
        <v>0</v>
      </c>
      <c r="HR377" s="792">
        <f t="shared" si="3716"/>
        <v>0</v>
      </c>
      <c r="HS377" s="792">
        <f t="shared" si="3717"/>
        <v>0</v>
      </c>
      <c r="HT377" s="792">
        <f t="shared" si="3718"/>
        <v>0</v>
      </c>
      <c r="HU377" s="792">
        <f t="shared" si="3719"/>
        <v>0</v>
      </c>
      <c r="HV377" s="792">
        <f t="shared" si="3720"/>
        <v>0</v>
      </c>
      <c r="HW377" s="792">
        <f t="shared" si="3721"/>
        <v>0</v>
      </c>
      <c r="HX377" s="792">
        <f t="shared" si="3722"/>
        <v>0</v>
      </c>
      <c r="HY377" s="792">
        <f t="shared" si="3723"/>
        <v>0</v>
      </c>
      <c r="HZ377" s="792">
        <f t="shared" si="3724"/>
        <v>0</v>
      </c>
      <c r="IA377" s="792">
        <f t="shared" si="3725"/>
        <v>0</v>
      </c>
      <c r="IB377" s="792">
        <f t="shared" si="3726"/>
        <v>0</v>
      </c>
      <c r="IC377" s="792">
        <f t="shared" si="3727"/>
        <v>0</v>
      </c>
      <c r="ID377" s="792">
        <f t="shared" si="3728"/>
        <v>0</v>
      </c>
      <c r="IE377" s="792">
        <f t="shared" si="3729"/>
        <v>0</v>
      </c>
      <c r="IF377" s="792">
        <f t="shared" si="3730"/>
        <v>0</v>
      </c>
      <c r="IG377" s="792">
        <f t="shared" si="3731"/>
        <v>0</v>
      </c>
      <c r="IH377" s="792">
        <f t="shared" si="3732"/>
        <v>0</v>
      </c>
      <c r="II377" s="792">
        <f t="shared" si="3733"/>
        <v>0</v>
      </c>
      <c r="IJ377" s="792">
        <f t="shared" si="3734"/>
        <v>0</v>
      </c>
      <c r="IK377" s="792">
        <f t="shared" si="3735"/>
        <v>0</v>
      </c>
      <c r="IL377" s="792">
        <f t="shared" si="3736"/>
        <v>0</v>
      </c>
      <c r="IM377" s="792">
        <f t="shared" si="3737"/>
        <v>0</v>
      </c>
      <c r="IN377" s="792">
        <f t="shared" si="3738"/>
        <v>0</v>
      </c>
      <c r="IO377" s="792"/>
      <c r="IP377" s="792"/>
      <c r="IQ377" s="792"/>
      <c r="IR377" s="792"/>
      <c r="IS377" s="792">
        <f t="shared" si="3739"/>
        <v>821500000</v>
      </c>
      <c r="IT377" s="792">
        <f t="shared" si="3740"/>
        <v>511190000</v>
      </c>
      <c r="IU377" s="792">
        <f t="shared" si="3741"/>
        <v>269767374</v>
      </c>
      <c r="IV377" s="792">
        <f t="shared" si="3742"/>
        <v>267322374</v>
      </c>
      <c r="IW377" s="793">
        <f t="shared" si="3743"/>
        <v>0</v>
      </c>
    </row>
    <row r="378" spans="1:257" ht="83.25" customHeight="1" x14ac:dyDescent="0.2">
      <c r="A378" s="346"/>
      <c r="B378" s="346"/>
      <c r="C378" s="286"/>
      <c r="D378" s="331"/>
      <c r="E378" s="324"/>
      <c r="F378" s="639"/>
      <c r="G378" s="800">
        <v>252</v>
      </c>
      <c r="H378" s="848" t="s">
        <v>847</v>
      </c>
      <c r="I378" s="282" t="s">
        <v>848</v>
      </c>
      <c r="J378" s="270" t="s">
        <v>842</v>
      </c>
      <c r="K378" s="267">
        <v>16</v>
      </c>
      <c r="L378" s="299" t="s">
        <v>73</v>
      </c>
      <c r="M378" s="299">
        <v>4</v>
      </c>
      <c r="N378" s="299">
        <v>3</v>
      </c>
      <c r="O378" s="299">
        <v>0</v>
      </c>
      <c r="P378" s="676"/>
      <c r="Q378" s="299">
        <v>0</v>
      </c>
      <c r="R378" s="677"/>
      <c r="S378" s="426"/>
      <c r="T378" s="410">
        <v>1</v>
      </c>
      <c r="U378" s="825">
        <v>2</v>
      </c>
      <c r="V378" s="529">
        <v>2</v>
      </c>
      <c r="W378" s="299">
        <v>2</v>
      </c>
      <c r="X378" s="913">
        <v>1</v>
      </c>
      <c r="Y378" s="917">
        <v>1</v>
      </c>
      <c r="Z378" s="427">
        <f t="shared" si="3689"/>
        <v>0</v>
      </c>
      <c r="AA378" s="273">
        <v>16</v>
      </c>
      <c r="AB378" s="270" t="s">
        <v>376</v>
      </c>
      <c r="AC378" s="45"/>
      <c r="AD378" s="42"/>
      <c r="AE378" s="41"/>
      <c r="AF378" s="41"/>
      <c r="AG378" s="45"/>
      <c r="AH378" s="42"/>
      <c r="AI378" s="42"/>
      <c r="AJ378" s="42"/>
      <c r="AK378" s="46"/>
      <c r="AL378" s="47"/>
      <c r="AM378" s="47"/>
      <c r="AN378" s="47"/>
      <c r="AO378" s="46"/>
      <c r="AP378" s="47"/>
      <c r="AQ378" s="47"/>
      <c r="AR378" s="42"/>
      <c r="AS378" s="45"/>
      <c r="AT378" s="42"/>
      <c r="AU378" s="41"/>
      <c r="AV378" s="41"/>
      <c r="AW378" s="45"/>
      <c r="AX378" s="42"/>
      <c r="AY378" s="42"/>
      <c r="AZ378" s="42"/>
      <c r="BA378" s="45"/>
      <c r="BB378" s="42"/>
      <c r="BC378" s="42"/>
      <c r="BD378" s="42"/>
      <c r="BE378" s="45"/>
      <c r="BF378" s="42"/>
      <c r="BG378" s="41"/>
      <c r="BH378" s="41"/>
      <c r="BI378" s="45"/>
      <c r="BJ378" s="42"/>
      <c r="BK378" s="42"/>
      <c r="BL378" s="42"/>
      <c r="BM378" s="40">
        <f t="shared" si="3690"/>
        <v>0</v>
      </c>
      <c r="BN378" s="41">
        <f t="shared" si="3691"/>
        <v>0</v>
      </c>
      <c r="BO378" s="41">
        <f t="shared" si="3691"/>
        <v>0</v>
      </c>
      <c r="BP378" s="41">
        <f t="shared" si="3691"/>
        <v>0</v>
      </c>
      <c r="BQ378" s="87"/>
      <c r="BR378" s="87"/>
      <c r="BS378" s="87"/>
      <c r="BT378" s="87"/>
      <c r="BU378" s="87"/>
      <c r="BV378" s="87"/>
      <c r="BW378" s="87"/>
      <c r="BX378" s="87"/>
      <c r="BY378" s="87"/>
      <c r="BZ378" s="87"/>
      <c r="CA378" s="87"/>
      <c r="CB378" s="87"/>
      <c r="CC378" s="87"/>
      <c r="CD378" s="87"/>
      <c r="CE378" s="87"/>
      <c r="CF378" s="87"/>
      <c r="CG378" s="87"/>
      <c r="CH378" s="87"/>
      <c r="CI378" s="87"/>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2">
        <f t="shared" si="3692"/>
        <v>0</v>
      </c>
      <c r="DF378" s="82">
        <f t="shared" si="3693"/>
        <v>0</v>
      </c>
      <c r="DG378" s="82">
        <f t="shared" si="3694"/>
        <v>0</v>
      </c>
      <c r="DH378" s="82">
        <f t="shared" si="3695"/>
        <v>0</v>
      </c>
      <c r="DI378" s="82"/>
      <c r="DJ378" s="87"/>
      <c r="DK378" s="86"/>
      <c r="DL378" s="87"/>
      <c r="DM378" s="87"/>
      <c r="DN378" s="87"/>
      <c r="DO378" s="87"/>
      <c r="DP378" s="87"/>
      <c r="DQ378" s="87"/>
      <c r="DR378" s="87"/>
      <c r="DS378" s="87">
        <v>10000000</v>
      </c>
      <c r="DT378" s="87">
        <v>18500000</v>
      </c>
      <c r="DU378" s="87">
        <v>18500000</v>
      </c>
      <c r="DV378" s="87">
        <v>18500000</v>
      </c>
      <c r="DW378" s="87"/>
      <c r="DX378" s="87"/>
      <c r="DY378" s="87"/>
      <c r="DZ378" s="87"/>
      <c r="EA378" s="87"/>
      <c r="EB378" s="87"/>
      <c r="EC378" s="87"/>
      <c r="ED378" s="87"/>
      <c r="EE378" s="87"/>
      <c r="EF378" s="87"/>
      <c r="EG378" s="87"/>
      <c r="EH378" s="87"/>
      <c r="EI378" s="87"/>
      <c r="EJ378" s="87"/>
      <c r="EK378" s="87"/>
      <c r="EL378" s="87"/>
      <c r="EM378" s="87"/>
      <c r="EN378" s="87"/>
      <c r="EO378" s="87"/>
      <c r="EP378" s="87"/>
      <c r="EQ378" s="87"/>
      <c r="ER378" s="87"/>
      <c r="ES378" s="87"/>
      <c r="ET378" s="87"/>
      <c r="EU378" s="87"/>
      <c r="EV378" s="87"/>
      <c r="EW378" s="82">
        <f t="shared" si="3696"/>
        <v>10000000</v>
      </c>
      <c r="EX378" s="90">
        <f t="shared" si="3696"/>
        <v>18500000</v>
      </c>
      <c r="EY378" s="90">
        <f t="shared" si="3697"/>
        <v>18500000</v>
      </c>
      <c r="EZ378" s="90">
        <f t="shared" si="3697"/>
        <v>18500000</v>
      </c>
      <c r="FA378" s="173"/>
      <c r="FB378" s="87"/>
      <c r="FC378" s="88"/>
      <c r="FD378" s="88"/>
      <c r="FE378" s="88"/>
      <c r="FF378" s="133"/>
      <c r="FG378" s="87"/>
      <c r="FH378" s="87"/>
      <c r="FI378" s="87"/>
      <c r="FJ378" s="87"/>
      <c r="FK378" s="87"/>
      <c r="FL378" s="87">
        <v>10000000</v>
      </c>
      <c r="FM378" s="87">
        <v>11254037</v>
      </c>
      <c r="FN378" s="87">
        <v>11254037</v>
      </c>
      <c r="FO378" s="87">
        <v>11254037</v>
      </c>
      <c r="FP378" s="87"/>
      <c r="FQ378" s="87"/>
      <c r="FR378" s="87"/>
      <c r="FS378" s="87"/>
      <c r="FT378" s="87"/>
      <c r="FU378" s="87"/>
      <c r="FV378" s="87"/>
      <c r="FW378" s="87"/>
      <c r="FX378" s="87"/>
      <c r="FY378" s="87"/>
      <c r="FZ378" s="87"/>
      <c r="GA378" s="87"/>
      <c r="GB378" s="87"/>
      <c r="GC378" s="87"/>
      <c r="GD378" s="87"/>
      <c r="GE378" s="87"/>
      <c r="GF378" s="87"/>
      <c r="GG378" s="87"/>
      <c r="GH378" s="87"/>
      <c r="GI378" s="87"/>
      <c r="GJ378" s="87"/>
      <c r="GK378" s="87"/>
      <c r="GL378" s="87"/>
      <c r="GM378" s="87"/>
      <c r="GN378" s="87"/>
      <c r="GO378" s="87"/>
      <c r="GP378" s="87"/>
      <c r="GQ378" s="87"/>
      <c r="GR378" s="87"/>
      <c r="GS378" s="87"/>
      <c r="GT378" s="87"/>
      <c r="GU378" s="82">
        <f>FB378+FG378+FL378+FQ378+FV378+GA378+GF378+GK378+GP378</f>
        <v>10000000</v>
      </c>
      <c r="GV378" s="82">
        <f t="shared" si="3744"/>
        <v>11254037</v>
      </c>
      <c r="GW378" s="82">
        <f t="shared" si="3744"/>
        <v>11254037</v>
      </c>
      <c r="GX378" s="82">
        <f t="shared" si="3744"/>
        <v>11254037</v>
      </c>
      <c r="GY378" s="792">
        <f t="shared" si="3744"/>
        <v>0</v>
      </c>
      <c r="GZ378" s="792">
        <f t="shared" si="3698"/>
        <v>0</v>
      </c>
      <c r="HA378" s="792">
        <f t="shared" si="3699"/>
        <v>0</v>
      </c>
      <c r="HB378" s="792">
        <f t="shared" si="3700"/>
        <v>0</v>
      </c>
      <c r="HC378" s="792">
        <f t="shared" si="3701"/>
        <v>0</v>
      </c>
      <c r="HD378" s="792">
        <f t="shared" si="3702"/>
        <v>0</v>
      </c>
      <c r="HE378" s="792">
        <f t="shared" si="3703"/>
        <v>0</v>
      </c>
      <c r="HF378" s="792">
        <f t="shared" si="3704"/>
        <v>0</v>
      </c>
      <c r="HG378" s="792">
        <f t="shared" si="3705"/>
        <v>0</v>
      </c>
      <c r="HH378" s="792">
        <f t="shared" si="3706"/>
        <v>0</v>
      </c>
      <c r="HI378" s="792">
        <f t="shared" si="3707"/>
        <v>0</v>
      </c>
      <c r="HJ378" s="792">
        <f t="shared" si="3708"/>
        <v>20000000</v>
      </c>
      <c r="HK378" s="792">
        <f t="shared" si="3709"/>
        <v>29754037</v>
      </c>
      <c r="HL378" s="792">
        <f t="shared" si="3710"/>
        <v>29754037</v>
      </c>
      <c r="HM378" s="792">
        <f t="shared" si="3711"/>
        <v>29754037</v>
      </c>
      <c r="HN378" s="792">
        <f t="shared" si="3712"/>
        <v>0</v>
      </c>
      <c r="HO378" s="792">
        <f t="shared" si="3713"/>
        <v>0</v>
      </c>
      <c r="HP378" s="792">
        <f t="shared" si="3714"/>
        <v>0</v>
      </c>
      <c r="HQ378" s="792">
        <f t="shared" si="3715"/>
        <v>0</v>
      </c>
      <c r="HR378" s="792">
        <f t="shared" si="3716"/>
        <v>0</v>
      </c>
      <c r="HS378" s="792">
        <f t="shared" si="3717"/>
        <v>0</v>
      </c>
      <c r="HT378" s="792">
        <f t="shared" si="3718"/>
        <v>0</v>
      </c>
      <c r="HU378" s="792">
        <f t="shared" si="3719"/>
        <v>0</v>
      </c>
      <c r="HV378" s="792">
        <f t="shared" si="3720"/>
        <v>0</v>
      </c>
      <c r="HW378" s="792">
        <f t="shared" si="3721"/>
        <v>0</v>
      </c>
      <c r="HX378" s="792">
        <f t="shared" si="3722"/>
        <v>0</v>
      </c>
      <c r="HY378" s="792">
        <f t="shared" si="3723"/>
        <v>0</v>
      </c>
      <c r="HZ378" s="792">
        <f t="shared" si="3724"/>
        <v>0</v>
      </c>
      <c r="IA378" s="792">
        <f t="shared" si="3725"/>
        <v>0</v>
      </c>
      <c r="IB378" s="792">
        <f t="shared" si="3726"/>
        <v>0</v>
      </c>
      <c r="IC378" s="792">
        <f t="shared" si="3727"/>
        <v>0</v>
      </c>
      <c r="ID378" s="792">
        <f t="shared" si="3728"/>
        <v>0</v>
      </c>
      <c r="IE378" s="792">
        <f t="shared" si="3729"/>
        <v>0</v>
      </c>
      <c r="IF378" s="792">
        <f t="shared" si="3730"/>
        <v>0</v>
      </c>
      <c r="IG378" s="792">
        <f t="shared" si="3731"/>
        <v>0</v>
      </c>
      <c r="IH378" s="792">
        <f t="shared" si="3732"/>
        <v>0</v>
      </c>
      <c r="II378" s="792">
        <f t="shared" si="3733"/>
        <v>0</v>
      </c>
      <c r="IJ378" s="792">
        <f t="shared" si="3734"/>
        <v>0</v>
      </c>
      <c r="IK378" s="792">
        <f t="shared" si="3735"/>
        <v>0</v>
      </c>
      <c r="IL378" s="792">
        <f t="shared" si="3736"/>
        <v>0</v>
      </c>
      <c r="IM378" s="792">
        <f t="shared" si="3737"/>
        <v>0</v>
      </c>
      <c r="IN378" s="792">
        <f t="shared" si="3738"/>
        <v>0</v>
      </c>
      <c r="IO378" s="792"/>
      <c r="IP378" s="792"/>
      <c r="IQ378" s="792"/>
      <c r="IR378" s="792"/>
      <c r="IS378" s="792">
        <f t="shared" si="3739"/>
        <v>20000000</v>
      </c>
      <c r="IT378" s="792">
        <f t="shared" si="3740"/>
        <v>29754037</v>
      </c>
      <c r="IU378" s="792">
        <f t="shared" si="3741"/>
        <v>29754037</v>
      </c>
      <c r="IV378" s="792">
        <f t="shared" si="3742"/>
        <v>29754037</v>
      </c>
      <c r="IW378" s="793">
        <f t="shared" si="3743"/>
        <v>0</v>
      </c>
    </row>
    <row r="379" spans="1:257" ht="61.5" customHeight="1" x14ac:dyDescent="0.2">
      <c r="A379" s="346"/>
      <c r="B379" s="346"/>
      <c r="C379" s="286"/>
      <c r="D379" s="331"/>
      <c r="E379" s="324"/>
      <c r="F379" s="639"/>
      <c r="G379" s="800">
        <v>253</v>
      </c>
      <c r="H379" s="850" t="s">
        <v>849</v>
      </c>
      <c r="I379" s="282" t="s">
        <v>850</v>
      </c>
      <c r="J379" s="270" t="s">
        <v>842</v>
      </c>
      <c r="K379" s="479">
        <v>16</v>
      </c>
      <c r="L379" s="678" t="s">
        <v>73</v>
      </c>
      <c r="M379" s="267">
        <v>0</v>
      </c>
      <c r="N379" s="479">
        <v>1</v>
      </c>
      <c r="O379" s="679">
        <v>0.25</v>
      </c>
      <c r="P379" s="432">
        <v>0</v>
      </c>
      <c r="Q379" s="680">
        <v>0.25</v>
      </c>
      <c r="R379" s="505"/>
      <c r="S379" s="681">
        <v>0.25</v>
      </c>
      <c r="T379" s="679">
        <v>0.25</v>
      </c>
      <c r="U379" s="979"/>
      <c r="V379" s="980">
        <v>0.125</v>
      </c>
      <c r="W379" s="679">
        <v>0.25</v>
      </c>
      <c r="X379" s="944">
        <f>O379+W379+V379</f>
        <v>0.625</v>
      </c>
      <c r="Y379" s="945">
        <v>0.625</v>
      </c>
      <c r="Z379" s="427">
        <f t="shared" si="3689"/>
        <v>0.66666666666666663</v>
      </c>
      <c r="AA379" s="273">
        <v>16</v>
      </c>
      <c r="AB379" s="270" t="s">
        <v>376</v>
      </c>
      <c r="AC379" s="45"/>
      <c r="AD379" s="42"/>
      <c r="AE379" s="41"/>
      <c r="AF379" s="41"/>
      <c r="AG379" s="45"/>
      <c r="AH379" s="42"/>
      <c r="AI379" s="42"/>
      <c r="AJ379" s="42"/>
      <c r="AK379" s="46"/>
      <c r="AL379" s="47"/>
      <c r="AM379" s="47"/>
      <c r="AN379" s="47"/>
      <c r="AO379" s="46"/>
      <c r="AP379" s="47"/>
      <c r="AQ379" s="47"/>
      <c r="AR379" s="42"/>
      <c r="AS379" s="45"/>
      <c r="AT379" s="42"/>
      <c r="AU379" s="41"/>
      <c r="AV379" s="41"/>
      <c r="AW379" s="45"/>
      <c r="AX379" s="42"/>
      <c r="AY379" s="42"/>
      <c r="AZ379" s="42"/>
      <c r="BA379" s="45"/>
      <c r="BB379" s="42"/>
      <c r="BC379" s="42"/>
      <c r="BD379" s="42"/>
      <c r="BE379" s="45"/>
      <c r="BF379" s="42"/>
      <c r="BG379" s="41"/>
      <c r="BH379" s="41"/>
      <c r="BI379" s="45">
        <v>1000000000</v>
      </c>
      <c r="BJ379" s="42"/>
      <c r="BK379" s="42"/>
      <c r="BL379" s="42"/>
      <c r="BM379" s="40">
        <f t="shared" si="3690"/>
        <v>1000000000</v>
      </c>
      <c r="BN379" s="41">
        <f t="shared" si="3691"/>
        <v>0</v>
      </c>
      <c r="BO379" s="41">
        <f t="shared" si="3691"/>
        <v>0</v>
      </c>
      <c r="BP379" s="41">
        <f t="shared" si="3691"/>
        <v>0</v>
      </c>
      <c r="BQ379" s="87">
        <v>0</v>
      </c>
      <c r="BR379" s="87">
        <v>0</v>
      </c>
      <c r="BS379" s="87">
        <v>0</v>
      </c>
      <c r="BT379" s="87">
        <v>0</v>
      </c>
      <c r="BU379" s="87">
        <v>0</v>
      </c>
      <c r="BV379" s="87">
        <v>0</v>
      </c>
      <c r="BW379" s="87">
        <v>0</v>
      </c>
      <c r="BX379" s="87">
        <v>0</v>
      </c>
      <c r="BY379" s="87"/>
      <c r="BZ379" s="87">
        <v>0</v>
      </c>
      <c r="CA379" s="87"/>
      <c r="CB379" s="87"/>
      <c r="CC379" s="87"/>
      <c r="CD379" s="87"/>
      <c r="CE379" s="87">
        <v>0</v>
      </c>
      <c r="CF379" s="87">
        <v>0</v>
      </c>
      <c r="CG379" s="87">
        <v>0</v>
      </c>
      <c r="CH379" s="87">
        <v>0</v>
      </c>
      <c r="CI379" s="87">
        <v>0</v>
      </c>
      <c r="CJ379" s="87">
        <v>0</v>
      </c>
      <c r="CK379" s="87">
        <v>0</v>
      </c>
      <c r="CL379" s="87">
        <v>0</v>
      </c>
      <c r="CM379" s="87">
        <v>0</v>
      </c>
      <c r="CN379" s="87">
        <v>0</v>
      </c>
      <c r="CO379" s="87">
        <v>0</v>
      </c>
      <c r="CP379" s="87">
        <v>0</v>
      </c>
      <c r="CQ379" s="87">
        <v>0</v>
      </c>
      <c r="CR379" s="87">
        <v>0</v>
      </c>
      <c r="CS379" s="87">
        <v>0</v>
      </c>
      <c r="CT379" s="87">
        <v>0</v>
      </c>
      <c r="CU379" s="87"/>
      <c r="CV379" s="87">
        <v>0</v>
      </c>
      <c r="CW379" s="87">
        <v>0</v>
      </c>
      <c r="CX379" s="87">
        <v>0</v>
      </c>
      <c r="CY379" s="87">
        <v>0</v>
      </c>
      <c r="CZ379" s="87"/>
      <c r="DA379" s="87">
        <v>1000000000</v>
      </c>
      <c r="DB379" s="87">
        <v>0</v>
      </c>
      <c r="DC379" s="87">
        <v>0</v>
      </c>
      <c r="DD379" s="87">
        <v>0</v>
      </c>
      <c r="DE379" s="82">
        <f t="shared" si="3692"/>
        <v>1000000000</v>
      </c>
      <c r="DF379" s="82">
        <f t="shared" si="3693"/>
        <v>0</v>
      </c>
      <c r="DG379" s="82">
        <f t="shared" si="3694"/>
        <v>0</v>
      </c>
      <c r="DH379" s="82">
        <f t="shared" si="3695"/>
        <v>0</v>
      </c>
      <c r="DI379" s="82"/>
      <c r="DJ379" s="87"/>
      <c r="DK379" s="86"/>
      <c r="DL379" s="87"/>
      <c r="DM379" s="87"/>
      <c r="DN379" s="87"/>
      <c r="DO379" s="87"/>
      <c r="DP379" s="87"/>
      <c r="DQ379" s="87"/>
      <c r="DR379" s="87"/>
      <c r="DS379" s="87">
        <v>0</v>
      </c>
      <c r="DT379" s="87"/>
      <c r="DU379" s="87"/>
      <c r="DV379" s="87"/>
      <c r="DW379" s="87"/>
      <c r="DX379" s="87">
        <v>0</v>
      </c>
      <c r="DY379" s="87"/>
      <c r="DZ379" s="87"/>
      <c r="EA379" s="87"/>
      <c r="EB379" s="87">
        <v>0</v>
      </c>
      <c r="EC379" s="87"/>
      <c r="ED379" s="87"/>
      <c r="EE379" s="87"/>
      <c r="EF379" s="87">
        <v>0</v>
      </c>
      <c r="EG379" s="87"/>
      <c r="EH379" s="87"/>
      <c r="EI379" s="87"/>
      <c r="EJ379" s="87">
        <v>0</v>
      </c>
      <c r="EK379" s="87"/>
      <c r="EL379" s="87"/>
      <c r="EM379" s="87"/>
      <c r="EN379" s="87">
        <v>0</v>
      </c>
      <c r="EO379" s="87"/>
      <c r="EP379" s="87"/>
      <c r="EQ379" s="87"/>
      <c r="ER379" s="87"/>
      <c r="ES379" s="87">
        <v>1000000000</v>
      </c>
      <c r="ET379" s="87"/>
      <c r="EU379" s="87"/>
      <c r="EV379" s="87"/>
      <c r="EW379" s="82">
        <f t="shared" si="3696"/>
        <v>1000000000</v>
      </c>
      <c r="EX379" s="90">
        <f t="shared" si="3696"/>
        <v>0</v>
      </c>
      <c r="EY379" s="90">
        <f t="shared" si="3697"/>
        <v>0</v>
      </c>
      <c r="EZ379" s="90">
        <f t="shared" si="3697"/>
        <v>0</v>
      </c>
      <c r="FA379" s="173"/>
      <c r="FB379" s="87"/>
      <c r="FC379" s="88"/>
      <c r="FD379" s="88"/>
      <c r="FE379" s="88"/>
      <c r="FF379" s="133"/>
      <c r="FG379" s="87"/>
      <c r="FH379" s="87">
        <v>144750000</v>
      </c>
      <c r="FI379" s="87">
        <v>137568466</v>
      </c>
      <c r="FJ379" s="87">
        <v>137568466</v>
      </c>
      <c r="FK379" s="87"/>
      <c r="FL379" s="87">
        <v>0</v>
      </c>
      <c r="FM379" s="87">
        <v>95250000</v>
      </c>
      <c r="FN379" s="87">
        <v>86200797</v>
      </c>
      <c r="FO379" s="87">
        <v>86200797</v>
      </c>
      <c r="FP379" s="87"/>
      <c r="FQ379" s="87">
        <v>0</v>
      </c>
      <c r="FR379" s="87"/>
      <c r="FS379" s="87"/>
      <c r="FT379" s="87"/>
      <c r="FU379" s="87"/>
      <c r="FV379" s="87">
        <v>0</v>
      </c>
      <c r="FW379" s="87"/>
      <c r="FX379" s="87"/>
      <c r="FY379" s="87"/>
      <c r="FZ379" s="87"/>
      <c r="GA379" s="87">
        <v>0</v>
      </c>
      <c r="GB379" s="87"/>
      <c r="GC379" s="87"/>
      <c r="GD379" s="87"/>
      <c r="GE379" s="87"/>
      <c r="GF379" s="87">
        <v>0</v>
      </c>
      <c r="GG379" s="87"/>
      <c r="GH379" s="87"/>
      <c r="GI379" s="87"/>
      <c r="GJ379" s="87"/>
      <c r="GK379" s="87">
        <v>0</v>
      </c>
      <c r="GL379" s="87"/>
      <c r="GM379" s="87"/>
      <c r="GN379" s="87"/>
      <c r="GO379" s="87"/>
      <c r="GP379" s="87">
        <v>1000000000</v>
      </c>
      <c r="GQ379" s="87"/>
      <c r="GR379" s="87"/>
      <c r="GS379" s="87"/>
      <c r="GT379" s="87"/>
      <c r="GU379" s="82">
        <f>FB379+FG379+FL379+FQ379+FV379+GA379+GF379+GK379+GP379</f>
        <v>1000000000</v>
      </c>
      <c r="GV379" s="82">
        <f t="shared" si="3744"/>
        <v>240000000</v>
      </c>
      <c r="GW379" s="82">
        <f t="shared" si="3744"/>
        <v>223769263</v>
      </c>
      <c r="GX379" s="82">
        <f t="shared" si="3744"/>
        <v>223769263</v>
      </c>
      <c r="GY379" s="792">
        <f t="shared" si="3744"/>
        <v>0</v>
      </c>
      <c r="GZ379" s="792">
        <f t="shared" si="3698"/>
        <v>0</v>
      </c>
      <c r="HA379" s="792">
        <f t="shared" si="3699"/>
        <v>0</v>
      </c>
      <c r="HB379" s="792">
        <f t="shared" si="3700"/>
        <v>0</v>
      </c>
      <c r="HC379" s="792">
        <f t="shared" si="3701"/>
        <v>0</v>
      </c>
      <c r="HD379" s="792">
        <f t="shared" si="3702"/>
        <v>0</v>
      </c>
      <c r="HE379" s="792">
        <f t="shared" si="3703"/>
        <v>0</v>
      </c>
      <c r="HF379" s="792">
        <f t="shared" si="3704"/>
        <v>144750000</v>
      </c>
      <c r="HG379" s="792">
        <f t="shared" si="3705"/>
        <v>137568466</v>
      </c>
      <c r="HH379" s="792">
        <f t="shared" si="3706"/>
        <v>137568466</v>
      </c>
      <c r="HI379" s="792">
        <f t="shared" si="3707"/>
        <v>0</v>
      </c>
      <c r="HJ379" s="792">
        <f t="shared" si="3708"/>
        <v>0</v>
      </c>
      <c r="HK379" s="792">
        <f t="shared" si="3709"/>
        <v>95250000</v>
      </c>
      <c r="HL379" s="792">
        <f t="shared" si="3710"/>
        <v>86200797</v>
      </c>
      <c r="HM379" s="792">
        <f t="shared" si="3711"/>
        <v>86200797</v>
      </c>
      <c r="HN379" s="792">
        <f t="shared" si="3712"/>
        <v>0</v>
      </c>
      <c r="HO379" s="792">
        <f t="shared" si="3713"/>
        <v>0</v>
      </c>
      <c r="HP379" s="792">
        <f t="shared" si="3714"/>
        <v>0</v>
      </c>
      <c r="HQ379" s="792">
        <f t="shared" si="3715"/>
        <v>0</v>
      </c>
      <c r="HR379" s="792">
        <f t="shared" si="3716"/>
        <v>0</v>
      </c>
      <c r="HS379" s="792">
        <f t="shared" si="3717"/>
        <v>0</v>
      </c>
      <c r="HT379" s="792">
        <f t="shared" si="3718"/>
        <v>0</v>
      </c>
      <c r="HU379" s="792">
        <f t="shared" si="3719"/>
        <v>0</v>
      </c>
      <c r="HV379" s="792">
        <f t="shared" si="3720"/>
        <v>0</v>
      </c>
      <c r="HW379" s="792">
        <f t="shared" si="3721"/>
        <v>0</v>
      </c>
      <c r="HX379" s="792">
        <f t="shared" si="3722"/>
        <v>0</v>
      </c>
      <c r="HY379" s="792">
        <f t="shared" si="3723"/>
        <v>0</v>
      </c>
      <c r="HZ379" s="792">
        <f t="shared" si="3724"/>
        <v>0</v>
      </c>
      <c r="IA379" s="792">
        <f t="shared" si="3725"/>
        <v>0</v>
      </c>
      <c r="IB379" s="792">
        <f t="shared" si="3726"/>
        <v>0</v>
      </c>
      <c r="IC379" s="792">
        <f t="shared" si="3727"/>
        <v>0</v>
      </c>
      <c r="ID379" s="792">
        <f t="shared" si="3728"/>
        <v>0</v>
      </c>
      <c r="IE379" s="792">
        <f t="shared" si="3729"/>
        <v>0</v>
      </c>
      <c r="IF379" s="792">
        <f t="shared" si="3730"/>
        <v>0</v>
      </c>
      <c r="IG379" s="792">
        <f t="shared" si="3731"/>
        <v>0</v>
      </c>
      <c r="IH379" s="792">
        <f t="shared" si="3732"/>
        <v>0</v>
      </c>
      <c r="II379" s="792">
        <f t="shared" si="3733"/>
        <v>0</v>
      </c>
      <c r="IJ379" s="792">
        <f t="shared" si="3734"/>
        <v>0</v>
      </c>
      <c r="IK379" s="792">
        <f t="shared" si="3735"/>
        <v>0</v>
      </c>
      <c r="IL379" s="792">
        <f t="shared" si="3736"/>
        <v>0</v>
      </c>
      <c r="IM379" s="792">
        <f t="shared" si="3737"/>
        <v>0</v>
      </c>
      <c r="IN379" s="792">
        <f t="shared" si="3738"/>
        <v>4000000000</v>
      </c>
      <c r="IO379" s="792"/>
      <c r="IP379" s="792"/>
      <c r="IQ379" s="792"/>
      <c r="IR379" s="792"/>
      <c r="IS379" s="792">
        <f t="shared" si="3739"/>
        <v>4000000000</v>
      </c>
      <c r="IT379" s="792">
        <f t="shared" si="3740"/>
        <v>240000000</v>
      </c>
      <c r="IU379" s="792">
        <f t="shared" si="3741"/>
        <v>223769263</v>
      </c>
      <c r="IV379" s="792">
        <f t="shared" si="3742"/>
        <v>223769263</v>
      </c>
      <c r="IW379" s="793">
        <f t="shared" si="3743"/>
        <v>0</v>
      </c>
    </row>
    <row r="380" spans="1:257" ht="98.25" customHeight="1" x14ac:dyDescent="0.2">
      <c r="A380" s="346"/>
      <c r="B380" s="346"/>
      <c r="C380" s="284"/>
      <c r="D380" s="293"/>
      <c r="E380" s="295"/>
      <c r="F380" s="415"/>
      <c r="G380" s="800">
        <v>254</v>
      </c>
      <c r="H380" s="850" t="s">
        <v>851</v>
      </c>
      <c r="I380" s="282" t="s">
        <v>852</v>
      </c>
      <c r="J380" s="270" t="s">
        <v>842</v>
      </c>
      <c r="K380" s="479">
        <v>16</v>
      </c>
      <c r="L380" s="267" t="s">
        <v>58</v>
      </c>
      <c r="M380" s="267">
        <v>0</v>
      </c>
      <c r="N380" s="479">
        <v>1</v>
      </c>
      <c r="O380" s="267">
        <v>1</v>
      </c>
      <c r="P380" s="626">
        <v>0.5</v>
      </c>
      <c r="Q380" s="299">
        <v>1</v>
      </c>
      <c r="R380" s="275"/>
      <c r="S380" s="426">
        <v>1</v>
      </c>
      <c r="T380" s="299">
        <v>1</v>
      </c>
      <c r="U380" s="299"/>
      <c r="V380" s="424">
        <v>0.1</v>
      </c>
      <c r="W380" s="299">
        <v>1</v>
      </c>
      <c r="X380" s="322"/>
      <c r="Y380" s="917">
        <v>1</v>
      </c>
      <c r="Z380" s="427">
        <f t="shared" si="3689"/>
        <v>1.6666666666666666E-2</v>
      </c>
      <c r="AA380" s="273">
        <v>16</v>
      </c>
      <c r="AB380" s="270" t="s">
        <v>376</v>
      </c>
      <c r="AC380" s="45"/>
      <c r="AD380" s="42"/>
      <c r="AE380" s="41"/>
      <c r="AF380" s="41"/>
      <c r="AG380" s="45"/>
      <c r="AH380" s="42"/>
      <c r="AI380" s="42"/>
      <c r="AJ380" s="42"/>
      <c r="AK380" s="46">
        <v>25000000</v>
      </c>
      <c r="AL380" s="42">
        <v>25000000</v>
      </c>
      <c r="AM380" s="47">
        <v>16700000</v>
      </c>
      <c r="AN380" s="47">
        <v>16700000</v>
      </c>
      <c r="AO380" s="46"/>
      <c r="AP380" s="47"/>
      <c r="AQ380" s="47"/>
      <c r="AR380" s="42"/>
      <c r="AS380" s="45"/>
      <c r="AT380" s="42"/>
      <c r="AU380" s="41"/>
      <c r="AV380" s="41"/>
      <c r="AW380" s="45"/>
      <c r="AX380" s="42"/>
      <c r="AY380" s="42"/>
      <c r="AZ380" s="42"/>
      <c r="BA380" s="45"/>
      <c r="BB380" s="42"/>
      <c r="BC380" s="42"/>
      <c r="BD380" s="42"/>
      <c r="BE380" s="45"/>
      <c r="BF380" s="42"/>
      <c r="BG380" s="41"/>
      <c r="BH380" s="41"/>
      <c r="BI380" s="45"/>
      <c r="BJ380" s="42"/>
      <c r="BK380" s="42"/>
      <c r="BL380" s="42"/>
      <c r="BM380" s="40">
        <f t="shared" si="3690"/>
        <v>25000000</v>
      </c>
      <c r="BN380" s="41">
        <f t="shared" si="3691"/>
        <v>25000000</v>
      </c>
      <c r="BO380" s="41">
        <f t="shared" si="3691"/>
        <v>16700000</v>
      </c>
      <c r="BP380" s="41">
        <f t="shared" si="3691"/>
        <v>16700000</v>
      </c>
      <c r="BQ380" s="87"/>
      <c r="BR380" s="87"/>
      <c r="BS380" s="87"/>
      <c r="BT380" s="87"/>
      <c r="BU380" s="87"/>
      <c r="BV380" s="87"/>
      <c r="BW380" s="87"/>
      <c r="BX380" s="87"/>
      <c r="BY380" s="87"/>
      <c r="BZ380" s="87">
        <v>25000000</v>
      </c>
      <c r="CA380" s="87">
        <v>25000000</v>
      </c>
      <c r="CB380" s="87">
        <v>24760850</v>
      </c>
      <c r="CC380" s="87">
        <v>23500000</v>
      </c>
      <c r="CD380" s="87"/>
      <c r="CE380" s="87"/>
      <c r="CF380" s="87"/>
      <c r="CG380" s="87"/>
      <c r="CH380" s="87"/>
      <c r="CI380" s="87"/>
      <c r="CJ380" s="87"/>
      <c r="CK380" s="87"/>
      <c r="CL380" s="87"/>
      <c r="CM380" s="87"/>
      <c r="CN380" s="87"/>
      <c r="CO380" s="87"/>
      <c r="CP380" s="87"/>
      <c r="CQ380" s="87"/>
      <c r="CR380" s="87"/>
      <c r="CS380" s="87"/>
      <c r="CT380" s="87"/>
      <c r="CU380" s="87"/>
      <c r="CV380" s="87"/>
      <c r="CW380" s="87"/>
      <c r="CX380" s="87"/>
      <c r="CY380" s="87"/>
      <c r="CZ380" s="87"/>
      <c r="DA380" s="87"/>
      <c r="DB380" s="87"/>
      <c r="DC380" s="87"/>
      <c r="DD380" s="87"/>
      <c r="DE380" s="82">
        <f t="shared" si="3692"/>
        <v>25000000</v>
      </c>
      <c r="DF380" s="102">
        <f t="shared" si="3693"/>
        <v>25000000</v>
      </c>
      <c r="DG380" s="102">
        <f t="shared" si="3694"/>
        <v>24760850</v>
      </c>
      <c r="DH380" s="102">
        <f t="shared" si="3695"/>
        <v>23500000</v>
      </c>
      <c r="DI380" s="102"/>
      <c r="DJ380" s="87"/>
      <c r="DK380" s="86"/>
      <c r="DL380" s="87"/>
      <c r="DM380" s="87"/>
      <c r="DN380" s="87"/>
      <c r="DO380" s="87"/>
      <c r="DP380" s="87"/>
      <c r="DQ380" s="87"/>
      <c r="DR380" s="87"/>
      <c r="DS380" s="87">
        <v>25000000</v>
      </c>
      <c r="DT380" s="87">
        <v>30000000</v>
      </c>
      <c r="DU380" s="87">
        <v>30000000</v>
      </c>
      <c r="DV380" s="87">
        <v>30000000</v>
      </c>
      <c r="DW380" s="87"/>
      <c r="DX380" s="87"/>
      <c r="DY380" s="87"/>
      <c r="DZ380" s="87"/>
      <c r="EA380" s="87"/>
      <c r="EB380" s="87"/>
      <c r="EC380" s="87"/>
      <c r="ED380" s="87"/>
      <c r="EE380" s="87"/>
      <c r="EF380" s="87"/>
      <c r="EG380" s="87"/>
      <c r="EH380" s="87"/>
      <c r="EI380" s="87"/>
      <c r="EJ380" s="87"/>
      <c r="EK380" s="87"/>
      <c r="EL380" s="87"/>
      <c r="EM380" s="87"/>
      <c r="EN380" s="87"/>
      <c r="EO380" s="87"/>
      <c r="EP380" s="87"/>
      <c r="EQ380" s="87"/>
      <c r="ER380" s="87"/>
      <c r="ES380" s="87"/>
      <c r="ET380" s="87"/>
      <c r="EU380" s="87"/>
      <c r="EV380" s="87"/>
      <c r="EW380" s="82">
        <f t="shared" si="3696"/>
        <v>25000000</v>
      </c>
      <c r="EX380" s="90">
        <f t="shared" si="3696"/>
        <v>30000000</v>
      </c>
      <c r="EY380" s="90">
        <f t="shared" si="3697"/>
        <v>30000000</v>
      </c>
      <c r="EZ380" s="90">
        <f t="shared" si="3697"/>
        <v>30000000</v>
      </c>
      <c r="FA380" s="173"/>
      <c r="FB380" s="87"/>
      <c r="FC380" s="88"/>
      <c r="FD380" s="88"/>
      <c r="FE380" s="88"/>
      <c r="FF380" s="133"/>
      <c r="FG380" s="87"/>
      <c r="FH380" s="87"/>
      <c r="FI380" s="87"/>
      <c r="FJ380" s="87"/>
      <c r="FK380" s="87"/>
      <c r="FL380" s="87">
        <v>25000000</v>
      </c>
      <c r="FM380" s="87">
        <v>29801133</v>
      </c>
      <c r="FN380" s="87">
        <v>28908800</v>
      </c>
      <c r="FO380" s="87">
        <v>28908800</v>
      </c>
      <c r="FP380" s="87"/>
      <c r="FQ380" s="87"/>
      <c r="FR380" s="87"/>
      <c r="FS380" s="87"/>
      <c r="FT380" s="87"/>
      <c r="FU380" s="87"/>
      <c r="FV380" s="87"/>
      <c r="FW380" s="87"/>
      <c r="FX380" s="87"/>
      <c r="FY380" s="87"/>
      <c r="FZ380" s="87"/>
      <c r="GA380" s="87"/>
      <c r="GB380" s="87"/>
      <c r="GC380" s="87"/>
      <c r="GD380" s="87"/>
      <c r="GE380" s="87"/>
      <c r="GF380" s="87"/>
      <c r="GG380" s="87"/>
      <c r="GH380" s="87"/>
      <c r="GI380" s="87"/>
      <c r="GJ380" s="87"/>
      <c r="GK380" s="87"/>
      <c r="GL380" s="87"/>
      <c r="GM380" s="87"/>
      <c r="GN380" s="87"/>
      <c r="GO380" s="87"/>
      <c r="GP380" s="87"/>
      <c r="GQ380" s="87"/>
      <c r="GR380" s="87"/>
      <c r="GS380" s="87"/>
      <c r="GT380" s="87"/>
      <c r="GU380" s="82">
        <f>FB380+FG380+FL380+FQ380+FV380+GA380+GF380+GK380+GP380</f>
        <v>25000000</v>
      </c>
      <c r="GV380" s="82">
        <f t="shared" si="3744"/>
        <v>29801133</v>
      </c>
      <c r="GW380" s="82">
        <f t="shared" si="3744"/>
        <v>28908800</v>
      </c>
      <c r="GX380" s="82">
        <f t="shared" si="3744"/>
        <v>28908800</v>
      </c>
      <c r="GY380" s="792">
        <f t="shared" si="3744"/>
        <v>0</v>
      </c>
      <c r="GZ380" s="792">
        <f t="shared" si="3698"/>
        <v>0</v>
      </c>
      <c r="HA380" s="792">
        <f t="shared" si="3699"/>
        <v>0</v>
      </c>
      <c r="HB380" s="792">
        <f t="shared" si="3700"/>
        <v>0</v>
      </c>
      <c r="HC380" s="792">
        <f t="shared" si="3701"/>
        <v>0</v>
      </c>
      <c r="HD380" s="792">
        <f t="shared" si="3702"/>
        <v>0</v>
      </c>
      <c r="HE380" s="792">
        <f t="shared" si="3703"/>
        <v>0</v>
      </c>
      <c r="HF380" s="792">
        <f t="shared" si="3704"/>
        <v>0</v>
      </c>
      <c r="HG380" s="792">
        <f t="shared" si="3705"/>
        <v>0</v>
      </c>
      <c r="HH380" s="792">
        <f t="shared" si="3706"/>
        <v>0</v>
      </c>
      <c r="HI380" s="792">
        <f t="shared" si="3707"/>
        <v>0</v>
      </c>
      <c r="HJ380" s="792">
        <f t="shared" si="3708"/>
        <v>100000000</v>
      </c>
      <c r="HK380" s="792">
        <f t="shared" si="3709"/>
        <v>109801133</v>
      </c>
      <c r="HL380" s="792">
        <f t="shared" si="3710"/>
        <v>100369650</v>
      </c>
      <c r="HM380" s="792">
        <f t="shared" si="3711"/>
        <v>99108800</v>
      </c>
      <c r="HN380" s="792">
        <f t="shared" si="3712"/>
        <v>0</v>
      </c>
      <c r="HO380" s="792">
        <f t="shared" si="3713"/>
        <v>0</v>
      </c>
      <c r="HP380" s="792">
        <f t="shared" si="3714"/>
        <v>0</v>
      </c>
      <c r="HQ380" s="792">
        <f t="shared" si="3715"/>
        <v>0</v>
      </c>
      <c r="HR380" s="792">
        <f t="shared" si="3716"/>
        <v>0</v>
      </c>
      <c r="HS380" s="792">
        <f t="shared" si="3717"/>
        <v>0</v>
      </c>
      <c r="HT380" s="792">
        <f t="shared" si="3718"/>
        <v>0</v>
      </c>
      <c r="HU380" s="792">
        <f t="shared" si="3719"/>
        <v>0</v>
      </c>
      <c r="HV380" s="792">
        <f t="shared" si="3720"/>
        <v>0</v>
      </c>
      <c r="HW380" s="792">
        <f t="shared" si="3721"/>
        <v>0</v>
      </c>
      <c r="HX380" s="792">
        <f t="shared" si="3722"/>
        <v>0</v>
      </c>
      <c r="HY380" s="792">
        <f t="shared" si="3723"/>
        <v>0</v>
      </c>
      <c r="HZ380" s="792">
        <f t="shared" si="3724"/>
        <v>0</v>
      </c>
      <c r="IA380" s="792">
        <f t="shared" si="3725"/>
        <v>0</v>
      </c>
      <c r="IB380" s="792">
        <f t="shared" si="3726"/>
        <v>0</v>
      </c>
      <c r="IC380" s="792">
        <f t="shared" si="3727"/>
        <v>0</v>
      </c>
      <c r="ID380" s="792">
        <f t="shared" si="3728"/>
        <v>0</v>
      </c>
      <c r="IE380" s="792">
        <f t="shared" si="3729"/>
        <v>0</v>
      </c>
      <c r="IF380" s="792">
        <f t="shared" si="3730"/>
        <v>0</v>
      </c>
      <c r="IG380" s="792">
        <f t="shared" si="3731"/>
        <v>0</v>
      </c>
      <c r="IH380" s="792">
        <f t="shared" si="3732"/>
        <v>0</v>
      </c>
      <c r="II380" s="792">
        <f t="shared" si="3733"/>
        <v>0</v>
      </c>
      <c r="IJ380" s="792">
        <f t="shared" si="3734"/>
        <v>0</v>
      </c>
      <c r="IK380" s="792">
        <f t="shared" si="3735"/>
        <v>0</v>
      </c>
      <c r="IL380" s="792">
        <f t="shared" si="3736"/>
        <v>0</v>
      </c>
      <c r="IM380" s="792">
        <f t="shared" si="3737"/>
        <v>0</v>
      </c>
      <c r="IN380" s="792">
        <f t="shared" si="3738"/>
        <v>0</v>
      </c>
      <c r="IO380" s="792"/>
      <c r="IP380" s="792"/>
      <c r="IQ380" s="792"/>
      <c r="IR380" s="792"/>
      <c r="IS380" s="792">
        <f t="shared" si="3739"/>
        <v>100000000</v>
      </c>
      <c r="IT380" s="792">
        <f t="shared" si="3740"/>
        <v>109801133</v>
      </c>
      <c r="IU380" s="792">
        <f t="shared" si="3741"/>
        <v>100369650</v>
      </c>
      <c r="IV380" s="792">
        <f t="shared" si="3742"/>
        <v>99108800</v>
      </c>
      <c r="IW380" s="793">
        <f t="shared" si="3743"/>
        <v>0</v>
      </c>
    </row>
    <row r="381" spans="1:257" ht="24.75" customHeight="1" x14ac:dyDescent="0.2">
      <c r="A381" s="346"/>
      <c r="B381" s="346"/>
      <c r="C381" s="252">
        <v>86</v>
      </c>
      <c r="D381" s="253" t="s">
        <v>853</v>
      </c>
      <c r="E381" s="256"/>
      <c r="F381" s="256"/>
      <c r="G381" s="255"/>
      <c r="H381" s="255"/>
      <c r="I381" s="255"/>
      <c r="J381" s="255"/>
      <c r="K381" s="255"/>
      <c r="L381" s="255"/>
      <c r="M381" s="255"/>
      <c r="N381" s="255"/>
      <c r="O381" s="255"/>
      <c r="P381" s="255"/>
      <c r="Q381" s="255"/>
      <c r="R381" s="255"/>
      <c r="S381" s="255"/>
      <c r="T381" s="255"/>
      <c r="U381" s="255"/>
      <c r="V381" s="255"/>
      <c r="W381" s="255"/>
      <c r="X381" s="255"/>
      <c r="Y381" s="312"/>
      <c r="Z381" s="255"/>
      <c r="AA381" s="255"/>
      <c r="AB381" s="255"/>
      <c r="AC381" s="38">
        <f t="shared" ref="AC381:BL381" si="3745">SUM(AC382)</f>
        <v>0</v>
      </c>
      <c r="AD381" s="38">
        <f t="shared" si="3745"/>
        <v>0</v>
      </c>
      <c r="AE381" s="38">
        <f t="shared" si="3745"/>
        <v>0</v>
      </c>
      <c r="AF381" s="38">
        <f t="shared" si="3745"/>
        <v>0</v>
      </c>
      <c r="AG381" s="38">
        <f t="shared" si="3745"/>
        <v>0</v>
      </c>
      <c r="AH381" s="38">
        <f t="shared" si="3745"/>
        <v>0</v>
      </c>
      <c r="AI381" s="38">
        <f t="shared" si="3745"/>
        <v>0</v>
      </c>
      <c r="AJ381" s="38">
        <f t="shared" si="3745"/>
        <v>0</v>
      </c>
      <c r="AK381" s="38">
        <f t="shared" si="3745"/>
        <v>80000000</v>
      </c>
      <c r="AL381" s="38">
        <f t="shared" si="3745"/>
        <v>80000000</v>
      </c>
      <c r="AM381" s="38">
        <f t="shared" si="3745"/>
        <v>56411500</v>
      </c>
      <c r="AN381" s="38">
        <f t="shared" si="3745"/>
        <v>56411500</v>
      </c>
      <c r="AO381" s="38">
        <f t="shared" si="3745"/>
        <v>0</v>
      </c>
      <c r="AP381" s="38">
        <f t="shared" si="3745"/>
        <v>0</v>
      </c>
      <c r="AQ381" s="38">
        <f t="shared" si="3745"/>
        <v>0</v>
      </c>
      <c r="AR381" s="38">
        <f t="shared" si="3745"/>
        <v>0</v>
      </c>
      <c r="AS381" s="38">
        <f t="shared" si="3745"/>
        <v>0</v>
      </c>
      <c r="AT381" s="38">
        <f t="shared" si="3745"/>
        <v>0</v>
      </c>
      <c r="AU381" s="38">
        <f t="shared" si="3745"/>
        <v>0</v>
      </c>
      <c r="AV381" s="38">
        <f t="shared" si="3745"/>
        <v>0</v>
      </c>
      <c r="AW381" s="38">
        <f t="shared" si="3745"/>
        <v>0</v>
      </c>
      <c r="AX381" s="38">
        <f t="shared" si="3745"/>
        <v>0</v>
      </c>
      <c r="AY381" s="38">
        <f t="shared" si="3745"/>
        <v>0</v>
      </c>
      <c r="AZ381" s="38">
        <f t="shared" si="3745"/>
        <v>0</v>
      </c>
      <c r="BA381" s="38">
        <f t="shared" si="3745"/>
        <v>0</v>
      </c>
      <c r="BB381" s="38">
        <f t="shared" si="3745"/>
        <v>0</v>
      </c>
      <c r="BC381" s="38">
        <f t="shared" si="3745"/>
        <v>0</v>
      </c>
      <c r="BD381" s="38">
        <f t="shared" si="3745"/>
        <v>0</v>
      </c>
      <c r="BE381" s="38">
        <f t="shared" si="3745"/>
        <v>0</v>
      </c>
      <c r="BF381" s="38">
        <f t="shared" si="3745"/>
        <v>0</v>
      </c>
      <c r="BG381" s="38">
        <f t="shared" si="3745"/>
        <v>0</v>
      </c>
      <c r="BH381" s="38">
        <f t="shared" si="3745"/>
        <v>0</v>
      </c>
      <c r="BI381" s="38">
        <f t="shared" si="3745"/>
        <v>0</v>
      </c>
      <c r="BJ381" s="38">
        <f t="shared" si="3745"/>
        <v>0</v>
      </c>
      <c r="BK381" s="38">
        <f t="shared" si="3745"/>
        <v>0</v>
      </c>
      <c r="BL381" s="38">
        <f t="shared" si="3745"/>
        <v>0</v>
      </c>
      <c r="BM381" s="38">
        <f t="shared" ref="BM381:DX381" si="3746">SUM(BM382)</f>
        <v>80000000</v>
      </c>
      <c r="BN381" s="38">
        <f t="shared" si="3746"/>
        <v>80000000</v>
      </c>
      <c r="BO381" s="38">
        <f t="shared" si="3746"/>
        <v>56411500</v>
      </c>
      <c r="BP381" s="38">
        <f t="shared" si="3746"/>
        <v>56411500</v>
      </c>
      <c r="BQ381" s="38">
        <f t="shared" si="3746"/>
        <v>0</v>
      </c>
      <c r="BR381" s="38">
        <f t="shared" si="3746"/>
        <v>0</v>
      </c>
      <c r="BS381" s="38">
        <f t="shared" si="3746"/>
        <v>0</v>
      </c>
      <c r="BT381" s="38">
        <f t="shared" si="3746"/>
        <v>0</v>
      </c>
      <c r="BU381" s="38">
        <f t="shared" si="3746"/>
        <v>0</v>
      </c>
      <c r="BV381" s="38">
        <f t="shared" si="3746"/>
        <v>20500000</v>
      </c>
      <c r="BW381" s="38">
        <f t="shared" si="3746"/>
        <v>20500000</v>
      </c>
      <c r="BX381" s="38">
        <f t="shared" si="3746"/>
        <v>20500000</v>
      </c>
      <c r="BY381" s="38">
        <f t="shared" si="3746"/>
        <v>0</v>
      </c>
      <c r="BZ381" s="38">
        <f t="shared" si="3746"/>
        <v>80000000</v>
      </c>
      <c r="CA381" s="38">
        <f t="shared" si="3746"/>
        <v>80000000</v>
      </c>
      <c r="CB381" s="38">
        <f t="shared" si="3746"/>
        <v>74955000</v>
      </c>
      <c r="CC381" s="38">
        <f t="shared" si="3746"/>
        <v>74955000</v>
      </c>
      <c r="CD381" s="38">
        <f t="shared" si="3746"/>
        <v>0</v>
      </c>
      <c r="CE381" s="38">
        <f t="shared" si="3746"/>
        <v>0</v>
      </c>
      <c r="CF381" s="38">
        <f t="shared" si="3746"/>
        <v>0</v>
      </c>
      <c r="CG381" s="38">
        <f t="shared" si="3746"/>
        <v>0</v>
      </c>
      <c r="CH381" s="38">
        <f t="shared" si="3746"/>
        <v>0</v>
      </c>
      <c r="CI381" s="38">
        <f t="shared" si="3746"/>
        <v>0</v>
      </c>
      <c r="CJ381" s="38">
        <f t="shared" si="3746"/>
        <v>0</v>
      </c>
      <c r="CK381" s="38">
        <f t="shared" si="3746"/>
        <v>0</v>
      </c>
      <c r="CL381" s="38">
        <f t="shared" si="3746"/>
        <v>0</v>
      </c>
      <c r="CM381" s="38">
        <f t="shared" si="3746"/>
        <v>0</v>
      </c>
      <c r="CN381" s="38">
        <f t="shared" si="3746"/>
        <v>0</v>
      </c>
      <c r="CO381" s="38">
        <f t="shared" si="3746"/>
        <v>0</v>
      </c>
      <c r="CP381" s="38">
        <f t="shared" si="3746"/>
        <v>0</v>
      </c>
      <c r="CQ381" s="38">
        <f t="shared" si="3746"/>
        <v>0</v>
      </c>
      <c r="CR381" s="38">
        <f t="shared" si="3746"/>
        <v>0</v>
      </c>
      <c r="CS381" s="38">
        <f t="shared" si="3746"/>
        <v>0</v>
      </c>
      <c r="CT381" s="38">
        <f t="shared" si="3746"/>
        <v>0</v>
      </c>
      <c r="CU381" s="38">
        <f t="shared" si="3746"/>
        <v>0</v>
      </c>
      <c r="CV381" s="38">
        <f t="shared" si="3746"/>
        <v>0</v>
      </c>
      <c r="CW381" s="38">
        <f t="shared" si="3746"/>
        <v>0</v>
      </c>
      <c r="CX381" s="38">
        <f t="shared" si="3746"/>
        <v>0</v>
      </c>
      <c r="CY381" s="38">
        <f t="shared" si="3746"/>
        <v>0</v>
      </c>
      <c r="CZ381" s="38">
        <f t="shared" si="3746"/>
        <v>0</v>
      </c>
      <c r="DA381" s="38">
        <f t="shared" si="3746"/>
        <v>0</v>
      </c>
      <c r="DB381" s="38">
        <f t="shared" si="3746"/>
        <v>0</v>
      </c>
      <c r="DC381" s="38">
        <f t="shared" si="3746"/>
        <v>0</v>
      </c>
      <c r="DD381" s="38">
        <f t="shared" si="3746"/>
        <v>0</v>
      </c>
      <c r="DE381" s="38">
        <f t="shared" si="3746"/>
        <v>80000000</v>
      </c>
      <c r="DF381" s="38">
        <f t="shared" si="3746"/>
        <v>100500000</v>
      </c>
      <c r="DG381" s="38">
        <f t="shared" si="3746"/>
        <v>95455000</v>
      </c>
      <c r="DH381" s="38">
        <f t="shared" si="3746"/>
        <v>95455000</v>
      </c>
      <c r="DI381" s="38">
        <f t="shared" si="3746"/>
        <v>0</v>
      </c>
      <c r="DJ381" s="38">
        <f t="shared" si="3746"/>
        <v>0</v>
      </c>
      <c r="DK381" s="38">
        <f t="shared" si="3746"/>
        <v>0</v>
      </c>
      <c r="DL381" s="38">
        <f t="shared" si="3746"/>
        <v>0</v>
      </c>
      <c r="DM381" s="38">
        <f t="shared" si="3746"/>
        <v>0</v>
      </c>
      <c r="DN381" s="38">
        <f t="shared" si="3746"/>
        <v>0</v>
      </c>
      <c r="DO381" s="38">
        <f t="shared" si="3746"/>
        <v>70000000</v>
      </c>
      <c r="DP381" s="38">
        <f t="shared" si="3746"/>
        <v>59784215</v>
      </c>
      <c r="DQ381" s="38">
        <f t="shared" si="3746"/>
        <v>56021344</v>
      </c>
      <c r="DR381" s="38">
        <f t="shared" si="3746"/>
        <v>0</v>
      </c>
      <c r="DS381" s="38">
        <f t="shared" si="3746"/>
        <v>80000000</v>
      </c>
      <c r="DT381" s="38">
        <f t="shared" si="3746"/>
        <v>100000000</v>
      </c>
      <c r="DU381" s="38">
        <f t="shared" si="3746"/>
        <v>92750144</v>
      </c>
      <c r="DV381" s="38">
        <f t="shared" si="3746"/>
        <v>92750144</v>
      </c>
      <c r="DW381" s="38">
        <f t="shared" si="3746"/>
        <v>0</v>
      </c>
      <c r="DX381" s="38">
        <f t="shared" si="3746"/>
        <v>0</v>
      </c>
      <c r="DY381" s="38">
        <f t="shared" ref="DY381:EW381" si="3747">SUM(DY382)</f>
        <v>0</v>
      </c>
      <c r="DZ381" s="38">
        <f t="shared" si="3747"/>
        <v>0</v>
      </c>
      <c r="EA381" s="38">
        <f t="shared" si="3747"/>
        <v>0</v>
      </c>
      <c r="EB381" s="38">
        <f t="shared" si="3747"/>
        <v>0</v>
      </c>
      <c r="EC381" s="38">
        <f t="shared" si="3747"/>
        <v>0</v>
      </c>
      <c r="ED381" s="38">
        <f t="shared" si="3747"/>
        <v>0</v>
      </c>
      <c r="EE381" s="38">
        <f t="shared" si="3747"/>
        <v>0</v>
      </c>
      <c r="EF381" s="38">
        <f t="shared" si="3747"/>
        <v>0</v>
      </c>
      <c r="EG381" s="38">
        <f t="shared" si="3747"/>
        <v>0</v>
      </c>
      <c r="EH381" s="38">
        <f t="shared" si="3747"/>
        <v>0</v>
      </c>
      <c r="EI381" s="38">
        <f t="shared" si="3747"/>
        <v>0</v>
      </c>
      <c r="EJ381" s="38">
        <f t="shared" si="3747"/>
        <v>0</v>
      </c>
      <c r="EK381" s="38">
        <f t="shared" si="3747"/>
        <v>0</v>
      </c>
      <c r="EL381" s="38">
        <f t="shared" si="3747"/>
        <v>0</v>
      </c>
      <c r="EM381" s="38">
        <f t="shared" si="3747"/>
        <v>0</v>
      </c>
      <c r="EN381" s="38">
        <f t="shared" si="3747"/>
        <v>0</v>
      </c>
      <c r="EO381" s="38">
        <f t="shared" si="3747"/>
        <v>0</v>
      </c>
      <c r="EP381" s="38">
        <f t="shared" si="3747"/>
        <v>0</v>
      </c>
      <c r="EQ381" s="38">
        <f t="shared" si="3747"/>
        <v>0</v>
      </c>
      <c r="ER381" s="38">
        <f t="shared" si="3747"/>
        <v>0</v>
      </c>
      <c r="ES381" s="38">
        <f t="shared" si="3747"/>
        <v>0</v>
      </c>
      <c r="ET381" s="38">
        <f t="shared" si="3747"/>
        <v>0</v>
      </c>
      <c r="EU381" s="38">
        <f t="shared" si="3747"/>
        <v>0</v>
      </c>
      <c r="EV381" s="38">
        <f t="shared" si="3747"/>
        <v>0</v>
      </c>
      <c r="EW381" s="38">
        <f t="shared" si="3747"/>
        <v>80000000</v>
      </c>
      <c r="EX381" s="38">
        <f t="shared" ref="EX381:IW381" si="3748">SUM(EX382)</f>
        <v>170000000</v>
      </c>
      <c r="EY381" s="38">
        <f t="shared" si="3748"/>
        <v>152534359</v>
      </c>
      <c r="EZ381" s="38">
        <f t="shared" si="3748"/>
        <v>148771488</v>
      </c>
      <c r="FA381" s="38">
        <f t="shared" si="3748"/>
        <v>0</v>
      </c>
      <c r="FB381" s="38">
        <f t="shared" si="3748"/>
        <v>0</v>
      </c>
      <c r="FC381" s="38">
        <f t="shared" si="3748"/>
        <v>0</v>
      </c>
      <c r="FD381" s="38">
        <f t="shared" si="3748"/>
        <v>0</v>
      </c>
      <c r="FE381" s="38">
        <f t="shared" si="3748"/>
        <v>0</v>
      </c>
      <c r="FF381" s="38">
        <f t="shared" si="3748"/>
        <v>0</v>
      </c>
      <c r="FG381" s="38">
        <f t="shared" si="3748"/>
        <v>0</v>
      </c>
      <c r="FH381" s="38">
        <f t="shared" si="3748"/>
        <v>0</v>
      </c>
      <c r="FI381" s="38">
        <f t="shared" si="3748"/>
        <v>0</v>
      </c>
      <c r="FJ381" s="38">
        <f t="shared" si="3748"/>
        <v>0</v>
      </c>
      <c r="FK381" s="38">
        <f t="shared" si="3748"/>
        <v>3762871</v>
      </c>
      <c r="FL381" s="38">
        <f t="shared" si="3748"/>
        <v>80000000</v>
      </c>
      <c r="FM381" s="38">
        <f t="shared" si="3748"/>
        <v>99372400</v>
      </c>
      <c r="FN381" s="38">
        <f t="shared" si="3748"/>
        <v>90925040</v>
      </c>
      <c r="FO381" s="38">
        <f t="shared" si="3748"/>
        <v>90925040</v>
      </c>
      <c r="FP381" s="38">
        <f t="shared" si="3748"/>
        <v>0</v>
      </c>
      <c r="FQ381" s="38">
        <f t="shared" si="3748"/>
        <v>0</v>
      </c>
      <c r="FR381" s="38">
        <f t="shared" si="3748"/>
        <v>0</v>
      </c>
      <c r="FS381" s="38">
        <f t="shared" si="3748"/>
        <v>0</v>
      </c>
      <c r="FT381" s="38">
        <f t="shared" si="3748"/>
        <v>0</v>
      </c>
      <c r="FU381" s="38">
        <f t="shared" si="3748"/>
        <v>0</v>
      </c>
      <c r="FV381" s="38">
        <f t="shared" si="3748"/>
        <v>0</v>
      </c>
      <c r="FW381" s="38">
        <f t="shared" si="3748"/>
        <v>0</v>
      </c>
      <c r="FX381" s="38">
        <f t="shared" si="3748"/>
        <v>0</v>
      </c>
      <c r="FY381" s="38">
        <f t="shared" si="3748"/>
        <v>0</v>
      </c>
      <c r="FZ381" s="38">
        <f t="shared" si="3748"/>
        <v>0</v>
      </c>
      <c r="GA381" s="38">
        <f t="shared" si="3748"/>
        <v>0</v>
      </c>
      <c r="GB381" s="38">
        <f t="shared" si="3748"/>
        <v>0</v>
      </c>
      <c r="GC381" s="38">
        <f t="shared" si="3748"/>
        <v>0</v>
      </c>
      <c r="GD381" s="38">
        <f t="shared" si="3748"/>
        <v>0</v>
      </c>
      <c r="GE381" s="38">
        <f t="shared" si="3748"/>
        <v>0</v>
      </c>
      <c r="GF381" s="38">
        <f t="shared" si="3748"/>
        <v>0</v>
      </c>
      <c r="GG381" s="38">
        <f t="shared" si="3748"/>
        <v>0</v>
      </c>
      <c r="GH381" s="38">
        <f t="shared" si="3748"/>
        <v>0</v>
      </c>
      <c r="GI381" s="38">
        <f t="shared" si="3748"/>
        <v>0</v>
      </c>
      <c r="GJ381" s="38">
        <f t="shared" si="3748"/>
        <v>0</v>
      </c>
      <c r="GK381" s="38">
        <f t="shared" si="3748"/>
        <v>0</v>
      </c>
      <c r="GL381" s="38">
        <f t="shared" si="3748"/>
        <v>0</v>
      </c>
      <c r="GM381" s="38">
        <f t="shared" si="3748"/>
        <v>0</v>
      </c>
      <c r="GN381" s="38">
        <f t="shared" si="3748"/>
        <v>0</v>
      </c>
      <c r="GO381" s="38">
        <f t="shared" si="3748"/>
        <v>0</v>
      </c>
      <c r="GP381" s="38">
        <f t="shared" si="3748"/>
        <v>0</v>
      </c>
      <c r="GQ381" s="38">
        <f t="shared" si="3748"/>
        <v>0</v>
      </c>
      <c r="GR381" s="38">
        <f t="shared" si="3748"/>
        <v>0</v>
      </c>
      <c r="GS381" s="38">
        <f t="shared" si="3748"/>
        <v>0</v>
      </c>
      <c r="GT381" s="38">
        <f t="shared" si="3748"/>
        <v>0</v>
      </c>
      <c r="GU381" s="38">
        <f t="shared" si="3748"/>
        <v>80000000</v>
      </c>
      <c r="GV381" s="38">
        <f t="shared" si="3748"/>
        <v>99372400</v>
      </c>
      <c r="GW381" s="38">
        <f t="shared" si="3748"/>
        <v>90925040</v>
      </c>
      <c r="GX381" s="38">
        <f t="shared" si="3748"/>
        <v>90925040</v>
      </c>
      <c r="GY381" s="724">
        <f t="shared" si="3748"/>
        <v>3762871</v>
      </c>
      <c r="GZ381" s="38">
        <f t="shared" si="3748"/>
        <v>0</v>
      </c>
      <c r="HA381" s="38">
        <f t="shared" si="3748"/>
        <v>0</v>
      </c>
      <c r="HB381" s="38">
        <f t="shared" si="3748"/>
        <v>0</v>
      </c>
      <c r="HC381" s="38">
        <f t="shared" si="3748"/>
        <v>0</v>
      </c>
      <c r="HD381" s="38">
        <f t="shared" si="3748"/>
        <v>0</v>
      </c>
      <c r="HE381" s="38">
        <f t="shared" si="3748"/>
        <v>0</v>
      </c>
      <c r="HF381" s="38">
        <f t="shared" si="3748"/>
        <v>90500000</v>
      </c>
      <c r="HG381" s="38">
        <f t="shared" si="3748"/>
        <v>80284215</v>
      </c>
      <c r="HH381" s="38">
        <f t="shared" si="3748"/>
        <v>76521344</v>
      </c>
      <c r="HI381" s="38">
        <f t="shared" si="3748"/>
        <v>3762871</v>
      </c>
      <c r="HJ381" s="38">
        <f t="shared" si="3748"/>
        <v>320000000</v>
      </c>
      <c r="HK381" s="38">
        <f t="shared" si="3748"/>
        <v>359372400</v>
      </c>
      <c r="HL381" s="38">
        <f t="shared" si="3748"/>
        <v>315041684</v>
      </c>
      <c r="HM381" s="38">
        <f t="shared" si="3748"/>
        <v>315041684</v>
      </c>
      <c r="HN381" s="38">
        <f t="shared" si="3748"/>
        <v>0</v>
      </c>
      <c r="HO381" s="38">
        <f t="shared" si="3748"/>
        <v>0</v>
      </c>
      <c r="HP381" s="38">
        <f t="shared" si="3748"/>
        <v>0</v>
      </c>
      <c r="HQ381" s="38">
        <f t="shared" si="3748"/>
        <v>0</v>
      </c>
      <c r="HR381" s="38">
        <f t="shared" si="3748"/>
        <v>0</v>
      </c>
      <c r="HS381" s="38">
        <f t="shared" si="3748"/>
        <v>0</v>
      </c>
      <c r="HT381" s="38">
        <f t="shared" si="3748"/>
        <v>0</v>
      </c>
      <c r="HU381" s="38">
        <f t="shared" si="3748"/>
        <v>0</v>
      </c>
      <c r="HV381" s="38">
        <f t="shared" si="3748"/>
        <v>0</v>
      </c>
      <c r="HW381" s="38">
        <f t="shared" si="3748"/>
        <v>0</v>
      </c>
      <c r="HX381" s="38">
        <f t="shared" si="3748"/>
        <v>0</v>
      </c>
      <c r="HY381" s="38">
        <f t="shared" si="3748"/>
        <v>0</v>
      </c>
      <c r="HZ381" s="38">
        <f t="shared" si="3748"/>
        <v>0</v>
      </c>
      <c r="IA381" s="38">
        <f t="shared" si="3748"/>
        <v>0</v>
      </c>
      <c r="IB381" s="38">
        <f t="shared" si="3748"/>
        <v>0</v>
      </c>
      <c r="IC381" s="38">
        <f t="shared" si="3748"/>
        <v>0</v>
      </c>
      <c r="ID381" s="38">
        <f t="shared" si="3748"/>
        <v>0</v>
      </c>
      <c r="IE381" s="38">
        <f t="shared" si="3748"/>
        <v>0</v>
      </c>
      <c r="IF381" s="38">
        <f t="shared" si="3748"/>
        <v>0</v>
      </c>
      <c r="IG381" s="38">
        <f t="shared" si="3748"/>
        <v>0</v>
      </c>
      <c r="IH381" s="38">
        <f t="shared" si="3748"/>
        <v>0</v>
      </c>
      <c r="II381" s="38">
        <f t="shared" si="3748"/>
        <v>0</v>
      </c>
      <c r="IJ381" s="38">
        <f t="shared" si="3748"/>
        <v>0</v>
      </c>
      <c r="IK381" s="38">
        <f t="shared" si="3748"/>
        <v>0</v>
      </c>
      <c r="IL381" s="38">
        <f t="shared" si="3748"/>
        <v>0</v>
      </c>
      <c r="IM381" s="38">
        <f t="shared" si="3748"/>
        <v>0</v>
      </c>
      <c r="IN381" s="38">
        <f t="shared" si="3748"/>
        <v>0</v>
      </c>
      <c r="IO381" s="38">
        <f t="shared" si="3748"/>
        <v>0</v>
      </c>
      <c r="IP381" s="38">
        <f t="shared" si="3748"/>
        <v>0</v>
      </c>
      <c r="IQ381" s="38">
        <f t="shared" si="3748"/>
        <v>0</v>
      </c>
      <c r="IR381" s="38">
        <f t="shared" si="3748"/>
        <v>0</v>
      </c>
      <c r="IS381" s="38">
        <f t="shared" si="3748"/>
        <v>320000000</v>
      </c>
      <c r="IT381" s="38">
        <f t="shared" si="3748"/>
        <v>449872400</v>
      </c>
      <c r="IU381" s="38">
        <f t="shared" si="3748"/>
        <v>395325899</v>
      </c>
      <c r="IV381" s="38">
        <f t="shared" si="3748"/>
        <v>391563028</v>
      </c>
      <c r="IW381" s="38">
        <f t="shared" si="3748"/>
        <v>3762871</v>
      </c>
    </row>
    <row r="382" spans="1:257" ht="161.25" customHeight="1" x14ac:dyDescent="0.2">
      <c r="A382" s="346"/>
      <c r="B382" s="401"/>
      <c r="C382" s="299">
        <v>37</v>
      </c>
      <c r="D382" s="265" t="s">
        <v>831</v>
      </c>
      <c r="E382" s="586" t="s">
        <v>537</v>
      </c>
      <c r="F382" s="517">
        <v>0.6</v>
      </c>
      <c r="G382" s="800">
        <v>255</v>
      </c>
      <c r="H382" s="848" t="s">
        <v>854</v>
      </c>
      <c r="I382" s="282" t="s">
        <v>855</v>
      </c>
      <c r="J382" s="273" t="s">
        <v>834</v>
      </c>
      <c r="K382" s="267">
        <v>16</v>
      </c>
      <c r="L382" s="299" t="s">
        <v>58</v>
      </c>
      <c r="M382" s="299">
        <v>12</v>
      </c>
      <c r="N382" s="299">
        <v>12</v>
      </c>
      <c r="O382" s="267">
        <v>12</v>
      </c>
      <c r="P382" s="432">
        <v>12</v>
      </c>
      <c r="Q382" s="299">
        <v>12</v>
      </c>
      <c r="R382" s="275"/>
      <c r="S382" s="426">
        <v>12</v>
      </c>
      <c r="T382" s="299">
        <v>12</v>
      </c>
      <c r="U382" s="299"/>
      <c r="V382" s="426">
        <v>12</v>
      </c>
      <c r="W382" s="299">
        <v>12</v>
      </c>
      <c r="X382" s="322"/>
      <c r="Y382" s="676">
        <v>12</v>
      </c>
      <c r="Z382" s="427">
        <f>BM382/BM381</f>
        <v>1</v>
      </c>
      <c r="AA382" s="272">
        <v>16</v>
      </c>
      <c r="AB382" s="271" t="s">
        <v>376</v>
      </c>
      <c r="AC382" s="45"/>
      <c r="AD382" s="42"/>
      <c r="AE382" s="41"/>
      <c r="AF382" s="41"/>
      <c r="AG382" s="45"/>
      <c r="AH382" s="42"/>
      <c r="AI382" s="42"/>
      <c r="AJ382" s="42"/>
      <c r="AK382" s="46">
        <f>76685000+3315000</f>
        <v>80000000</v>
      </c>
      <c r="AL382" s="47">
        <v>80000000</v>
      </c>
      <c r="AM382" s="47">
        <v>56411500</v>
      </c>
      <c r="AN382" s="47">
        <v>56411500</v>
      </c>
      <c r="AO382" s="46"/>
      <c r="AP382" s="47"/>
      <c r="AQ382" s="47"/>
      <c r="AR382" s="42"/>
      <c r="AS382" s="45"/>
      <c r="AT382" s="42"/>
      <c r="AU382" s="41"/>
      <c r="AV382" s="41"/>
      <c r="AW382" s="45"/>
      <c r="AX382" s="42"/>
      <c r="AY382" s="42"/>
      <c r="AZ382" s="42"/>
      <c r="BA382" s="45"/>
      <c r="BB382" s="42"/>
      <c r="BC382" s="42"/>
      <c r="BD382" s="42"/>
      <c r="BE382" s="45"/>
      <c r="BF382" s="42"/>
      <c r="BG382" s="41"/>
      <c r="BH382" s="41"/>
      <c r="BI382" s="45"/>
      <c r="BJ382" s="42"/>
      <c r="BK382" s="42"/>
      <c r="BL382" s="42"/>
      <c r="BM382" s="40">
        <f>+AC382+AG382+AK382+AO382+AS382+AW382+BA382+BE382+BI382</f>
        <v>80000000</v>
      </c>
      <c r="BN382" s="41">
        <f>AD382+AH382+AL382+AP382+AT382+AX382+BB382+BF382+BJ382</f>
        <v>80000000</v>
      </c>
      <c r="BO382" s="41">
        <f>AE382+AI382+AM382+AQ382+AU382+AY382+BC382+BG382+BK382</f>
        <v>56411500</v>
      </c>
      <c r="BP382" s="41">
        <f>AF382+AJ382+AN382+AR382+AV382+AZ382+BD382+BH382+BL382</f>
        <v>56411500</v>
      </c>
      <c r="BQ382" s="87"/>
      <c r="BR382" s="87"/>
      <c r="BS382" s="87"/>
      <c r="BT382" s="87"/>
      <c r="BU382" s="87"/>
      <c r="BV382" s="87">
        <v>20500000</v>
      </c>
      <c r="BW382" s="87">
        <v>20500000</v>
      </c>
      <c r="BX382" s="87">
        <v>20500000</v>
      </c>
      <c r="BY382" s="87"/>
      <c r="BZ382" s="87">
        <v>80000000</v>
      </c>
      <c r="CA382" s="87">
        <v>80000000</v>
      </c>
      <c r="CB382" s="87">
        <v>74955000</v>
      </c>
      <c r="CC382" s="87">
        <v>74955000</v>
      </c>
      <c r="CD382" s="87"/>
      <c r="CE382" s="87"/>
      <c r="CF382" s="87"/>
      <c r="CG382" s="87"/>
      <c r="CH382" s="87"/>
      <c r="CI382" s="87"/>
      <c r="CJ382" s="87"/>
      <c r="CK382" s="87"/>
      <c r="CL382" s="87"/>
      <c r="CM382" s="87"/>
      <c r="CN382" s="87"/>
      <c r="CO382" s="87"/>
      <c r="CP382" s="87"/>
      <c r="CQ382" s="87"/>
      <c r="CR382" s="87"/>
      <c r="CS382" s="87"/>
      <c r="CT382" s="87"/>
      <c r="CU382" s="87"/>
      <c r="CV382" s="87"/>
      <c r="CW382" s="87"/>
      <c r="CX382" s="87"/>
      <c r="CY382" s="87"/>
      <c r="CZ382" s="87"/>
      <c r="DA382" s="87"/>
      <c r="DB382" s="87"/>
      <c r="DC382" s="87"/>
      <c r="DD382" s="87"/>
      <c r="DE382" s="82">
        <f t="shared" si="3692"/>
        <v>80000000</v>
      </c>
      <c r="DF382" s="102">
        <f>BR382+BV382+CA382+CF382+CJ382+CN382+CR382+CW382+DB382</f>
        <v>100500000</v>
      </c>
      <c r="DG382" s="102">
        <f>BS382+BW382+CB382+CG382+CK382+CO382+CS382+CX382+DC382</f>
        <v>95455000</v>
      </c>
      <c r="DH382" s="102">
        <f>BT382+BX382+CC382+CH382+CL382+CP382+CT382+CY382+DD382</f>
        <v>95455000</v>
      </c>
      <c r="DI382" s="102"/>
      <c r="DJ382" s="87"/>
      <c r="DK382" s="86"/>
      <c r="DL382" s="87"/>
      <c r="DM382" s="87"/>
      <c r="DN382" s="87"/>
      <c r="DO382" s="169">
        <v>70000000</v>
      </c>
      <c r="DP382" s="87">
        <v>59784215</v>
      </c>
      <c r="DQ382" s="87">
        <v>56021344</v>
      </c>
      <c r="DR382" s="87"/>
      <c r="DS382" s="87">
        <v>80000000</v>
      </c>
      <c r="DT382" s="87">
        <v>100000000</v>
      </c>
      <c r="DU382" s="87">
        <v>92750144</v>
      </c>
      <c r="DV382" s="87">
        <v>92750144</v>
      </c>
      <c r="DW382" s="87"/>
      <c r="DX382" s="87"/>
      <c r="DY382" s="87"/>
      <c r="DZ382" s="87"/>
      <c r="EA382" s="87"/>
      <c r="EB382" s="87"/>
      <c r="EC382" s="87"/>
      <c r="ED382" s="87"/>
      <c r="EE382" s="87"/>
      <c r="EF382" s="87"/>
      <c r="EG382" s="87"/>
      <c r="EH382" s="87"/>
      <c r="EI382" s="87"/>
      <c r="EJ382" s="87"/>
      <c r="EK382" s="87"/>
      <c r="EL382" s="87"/>
      <c r="EM382" s="87"/>
      <c r="EN382" s="87"/>
      <c r="EO382" s="87"/>
      <c r="EP382" s="87"/>
      <c r="EQ382" s="87"/>
      <c r="ER382" s="87"/>
      <c r="ES382" s="87"/>
      <c r="ET382" s="87"/>
      <c r="EU382" s="87"/>
      <c r="EV382" s="87"/>
      <c r="EW382" s="82">
        <f>DJ382+DN382+DS382+DX382+EB382+EF382+EJ382+EN382+ES382</f>
        <v>80000000</v>
      </c>
      <c r="EX382" s="90">
        <f>DK382+DO382+DT382+DY382+EC382+EG382+EK382+EO382+ET382</f>
        <v>170000000</v>
      </c>
      <c r="EY382" s="90">
        <f>DL382+DP382+DU382+DZ382+ED382+EH382+EL382+EP382+EU382</f>
        <v>152534359</v>
      </c>
      <c r="EZ382" s="90">
        <f>DM382+DQ382+DV382+EA382+EE382+EI382+EM382+EQ382+EV382</f>
        <v>148771488</v>
      </c>
      <c r="FA382" s="173"/>
      <c r="FB382" s="87"/>
      <c r="FC382" s="88"/>
      <c r="FD382" s="88"/>
      <c r="FE382" s="88"/>
      <c r="FF382" s="133"/>
      <c r="FG382" s="87"/>
      <c r="FH382" s="87"/>
      <c r="FI382" s="87"/>
      <c r="FJ382" s="87"/>
      <c r="FK382" s="87">
        <v>3762871</v>
      </c>
      <c r="FL382" s="87">
        <v>80000000</v>
      </c>
      <c r="FM382" s="87">
        <v>99372400</v>
      </c>
      <c r="FN382" s="87">
        <v>90925040</v>
      </c>
      <c r="FO382" s="87">
        <v>90925040</v>
      </c>
      <c r="FP382" s="87"/>
      <c r="FQ382" s="87"/>
      <c r="FR382" s="87"/>
      <c r="FS382" s="87"/>
      <c r="FT382" s="87"/>
      <c r="FU382" s="87"/>
      <c r="FV382" s="87"/>
      <c r="FW382" s="87"/>
      <c r="FX382" s="87"/>
      <c r="FY382" s="87"/>
      <c r="FZ382" s="87"/>
      <c r="GA382" s="87"/>
      <c r="GB382" s="87"/>
      <c r="GC382" s="87"/>
      <c r="GD382" s="87"/>
      <c r="GE382" s="87"/>
      <c r="GF382" s="87"/>
      <c r="GG382" s="87"/>
      <c r="GH382" s="87"/>
      <c r="GI382" s="87"/>
      <c r="GJ382" s="87"/>
      <c r="GK382" s="87"/>
      <c r="GL382" s="87"/>
      <c r="GM382" s="87"/>
      <c r="GN382" s="87"/>
      <c r="GO382" s="87"/>
      <c r="GP382" s="87"/>
      <c r="GQ382" s="87"/>
      <c r="GR382" s="87"/>
      <c r="GS382" s="87"/>
      <c r="GT382" s="87"/>
      <c r="GU382" s="82">
        <f>FB382+FG382+FL382+FQ382+FV382+GA382+GF382+GK382+GP382</f>
        <v>80000000</v>
      </c>
      <c r="GV382" s="82">
        <f>GQ382+GL382+GG382+GB382+FW382+FR382+FM382+FH382+FC382</f>
        <v>99372400</v>
      </c>
      <c r="GW382" s="82">
        <f>GR382+GM382+GH382+GC382+FX382+FS382+FN382+FI382+FD382</f>
        <v>90925040</v>
      </c>
      <c r="GX382" s="82">
        <f>GS382+GN382+GI382+GD382+FY382+FT382+FO382+FJ382+FE382</f>
        <v>90925040</v>
      </c>
      <c r="GY382" s="792">
        <f>GT382+GO382+GJ382+GE382+FZ382+FU382+FP382+FK382+FF382</f>
        <v>3762871</v>
      </c>
      <c r="GZ382" s="792">
        <f>AC382+BQ382+DJ382+FB382</f>
        <v>0</v>
      </c>
      <c r="HA382" s="792">
        <f>AD382+BR382+DK382+FC382</f>
        <v>0</v>
      </c>
      <c r="HB382" s="792">
        <f>AE382+BS382+DL382+FD382</f>
        <v>0</v>
      </c>
      <c r="HC382" s="792">
        <f>AF382+BT382+DM382+FE382</f>
        <v>0</v>
      </c>
      <c r="HD382" s="792">
        <f>FF382</f>
        <v>0</v>
      </c>
      <c r="HE382" s="792">
        <f>AG382+BU382+DN382+FG382</f>
        <v>0</v>
      </c>
      <c r="HF382" s="792">
        <f>AH382+BV382+DO382+FH382</f>
        <v>90500000</v>
      </c>
      <c r="HG382" s="792">
        <f>AI382+BW382+DP382+FI382</f>
        <v>80284215</v>
      </c>
      <c r="HH382" s="792">
        <f>AJ382+BX382+DQ382+FJ382</f>
        <v>76521344</v>
      </c>
      <c r="HI382" s="792">
        <f>BY382+DR382+FK382</f>
        <v>3762871</v>
      </c>
      <c r="HJ382" s="792">
        <f>AK382+BZ382+DS382+FL382</f>
        <v>320000000</v>
      </c>
      <c r="HK382" s="792">
        <f>AL382+CA382+DT382+FM382</f>
        <v>359372400</v>
      </c>
      <c r="HL382" s="792">
        <f>AM382+CB382+DU382+FN382</f>
        <v>315041684</v>
      </c>
      <c r="HM382" s="792">
        <f>AN382+CC382+DV382+FO382</f>
        <v>315041684</v>
      </c>
      <c r="HN382" s="792">
        <f>CD382+DW382+FP382</f>
        <v>0</v>
      </c>
      <c r="HO382" s="792">
        <f>AO382+CE382+DX382+FQ382</f>
        <v>0</v>
      </c>
      <c r="HP382" s="792">
        <f>AP382+CF382+DY382+FR382</f>
        <v>0</v>
      </c>
      <c r="HQ382" s="792">
        <f>AQ382+CG382+DZ382+FS382</f>
        <v>0</v>
      </c>
      <c r="HR382" s="792">
        <f>AR382+CH382+EA382+FT382</f>
        <v>0</v>
      </c>
      <c r="HS382" s="792">
        <f>FU382</f>
        <v>0</v>
      </c>
      <c r="HT382" s="792">
        <f>AS382+CI382+EB382+FV382</f>
        <v>0</v>
      </c>
      <c r="HU382" s="792">
        <f>AT382+CJ382+EC382+FW382</f>
        <v>0</v>
      </c>
      <c r="HV382" s="792">
        <f>AU382+CK382+ED382+FX382</f>
        <v>0</v>
      </c>
      <c r="HW382" s="792">
        <f>AV382+CL382+EE382+FY382</f>
        <v>0</v>
      </c>
      <c r="HX382" s="792">
        <f>FZ382</f>
        <v>0</v>
      </c>
      <c r="HY382" s="792">
        <f>AW382+CM382+EF382+GA382</f>
        <v>0</v>
      </c>
      <c r="HZ382" s="792">
        <f>AX382+CN382+EG382+GB382</f>
        <v>0</v>
      </c>
      <c r="IA382" s="792">
        <f>AY382+CO382+EH382+GC382</f>
        <v>0</v>
      </c>
      <c r="IB382" s="792">
        <f>AZ382+CP382+EI382+GD382</f>
        <v>0</v>
      </c>
      <c r="IC382" s="792">
        <f>GE382</f>
        <v>0</v>
      </c>
      <c r="ID382" s="792">
        <f>BA382+CQ382+EJ382+GF382</f>
        <v>0</v>
      </c>
      <c r="IE382" s="792">
        <f>BB382+CR382+EK382+GG382</f>
        <v>0</v>
      </c>
      <c r="IF382" s="792">
        <f>BC382+CS382+EL382+GH382</f>
        <v>0</v>
      </c>
      <c r="IG382" s="792">
        <f>BD382+CT382+EM382+GI382</f>
        <v>0</v>
      </c>
      <c r="IH382" s="792">
        <f>CU382+GJ382</f>
        <v>0</v>
      </c>
      <c r="II382" s="792">
        <f>BE382+CV382+EN382+GK382</f>
        <v>0</v>
      </c>
      <c r="IJ382" s="792">
        <f>BF382+CW382+EO382+GL382</f>
        <v>0</v>
      </c>
      <c r="IK382" s="792">
        <f>BG382+CX382+EP382+GM382</f>
        <v>0</v>
      </c>
      <c r="IL382" s="792">
        <f>BH382+CY382+EQ382+GM382</f>
        <v>0</v>
      </c>
      <c r="IM382" s="792">
        <f>CZ382+ER382+GO382</f>
        <v>0</v>
      </c>
      <c r="IN382" s="792">
        <f>BI382+DA382+ES382+GP382</f>
        <v>0</v>
      </c>
      <c r="IO382" s="792"/>
      <c r="IP382" s="792"/>
      <c r="IQ382" s="792"/>
      <c r="IR382" s="792"/>
      <c r="IS382" s="792">
        <f>GZ382+HE382+HJ382+HO382+HT382+HY382+ID382+II382+IN382</f>
        <v>320000000</v>
      </c>
      <c r="IT382" s="792">
        <f>HA382+HF382+HK382+HP382+HU382+HZ382+IE382+IJ382+IO382</f>
        <v>449872400</v>
      </c>
      <c r="IU382" s="792">
        <f>HB382+HG382+HL382+HQ382+HV382+IA382+IF382+IK382+IP382</f>
        <v>395325899</v>
      </c>
      <c r="IV382" s="792">
        <f>HC382+HH382+HM382+HR382+HW382+IB382+IG382+IL382+IQ382</f>
        <v>391563028</v>
      </c>
      <c r="IW382" s="793">
        <f>HD382+HI382+HN382+HS382+HX382+IC382+IH382+IM382+IR382</f>
        <v>3762871</v>
      </c>
    </row>
    <row r="383" spans="1:257" s="368" customFormat="1" ht="24.75" customHeight="1" x14ac:dyDescent="0.2">
      <c r="A383" s="346"/>
      <c r="B383" s="239">
        <v>28</v>
      </c>
      <c r="C383" s="344" t="s">
        <v>856</v>
      </c>
      <c r="D383" s="241"/>
      <c r="E383" s="242"/>
      <c r="F383" s="242"/>
      <c r="G383" s="243"/>
      <c r="H383" s="243"/>
      <c r="I383" s="243"/>
      <c r="J383" s="243"/>
      <c r="K383" s="243"/>
      <c r="L383" s="243"/>
      <c r="M383" s="243"/>
      <c r="N383" s="243"/>
      <c r="O383" s="243"/>
      <c r="P383" s="243"/>
      <c r="Q383" s="243"/>
      <c r="R383" s="243"/>
      <c r="S383" s="243"/>
      <c r="T383" s="243"/>
      <c r="U383" s="243"/>
      <c r="V383" s="243"/>
      <c r="W383" s="243"/>
      <c r="X383" s="243"/>
      <c r="Y383" s="246"/>
      <c r="Z383" s="243"/>
      <c r="AA383" s="243"/>
      <c r="AB383" s="243"/>
      <c r="AC383" s="37">
        <f t="shared" ref="AC383:CN383" si="3749">AC384+AC404+AC410</f>
        <v>0</v>
      </c>
      <c r="AD383" s="37">
        <f t="shared" si="3749"/>
        <v>0</v>
      </c>
      <c r="AE383" s="37">
        <f t="shared" si="3749"/>
        <v>0</v>
      </c>
      <c r="AF383" s="37">
        <f t="shared" si="3749"/>
        <v>0</v>
      </c>
      <c r="AG383" s="37">
        <f t="shared" si="3749"/>
        <v>64260244</v>
      </c>
      <c r="AH383" s="37">
        <f t="shared" si="3749"/>
        <v>46963067.460000001</v>
      </c>
      <c r="AI383" s="37">
        <f t="shared" si="3749"/>
        <v>12320000</v>
      </c>
      <c r="AJ383" s="37">
        <f t="shared" si="3749"/>
        <v>12320000</v>
      </c>
      <c r="AK383" s="37">
        <f t="shared" si="3749"/>
        <v>2487251891</v>
      </c>
      <c r="AL383" s="37">
        <f t="shared" si="3749"/>
        <v>3008020116</v>
      </c>
      <c r="AM383" s="37">
        <f t="shared" si="3749"/>
        <v>2225921617</v>
      </c>
      <c r="AN383" s="37">
        <f t="shared" si="3749"/>
        <v>2112449132</v>
      </c>
      <c r="AO383" s="37">
        <f t="shared" si="3749"/>
        <v>435000000</v>
      </c>
      <c r="AP383" s="37">
        <f t="shared" si="3749"/>
        <v>170000000</v>
      </c>
      <c r="AQ383" s="37">
        <f t="shared" si="3749"/>
        <v>164266414</v>
      </c>
      <c r="AR383" s="37">
        <f t="shared" si="3749"/>
        <v>125928628</v>
      </c>
      <c r="AS383" s="37">
        <f t="shared" si="3749"/>
        <v>0</v>
      </c>
      <c r="AT383" s="37">
        <f t="shared" si="3749"/>
        <v>0</v>
      </c>
      <c r="AU383" s="37">
        <f t="shared" si="3749"/>
        <v>0</v>
      </c>
      <c r="AV383" s="37">
        <f t="shared" si="3749"/>
        <v>0</v>
      </c>
      <c r="AW383" s="37">
        <f t="shared" si="3749"/>
        <v>0</v>
      </c>
      <c r="AX383" s="37">
        <f t="shared" si="3749"/>
        <v>0</v>
      </c>
      <c r="AY383" s="37">
        <f t="shared" si="3749"/>
        <v>0</v>
      </c>
      <c r="AZ383" s="37">
        <f t="shared" si="3749"/>
        <v>0</v>
      </c>
      <c r="BA383" s="37">
        <f t="shared" si="3749"/>
        <v>0</v>
      </c>
      <c r="BB383" s="37">
        <f t="shared" si="3749"/>
        <v>0</v>
      </c>
      <c r="BC383" s="37">
        <f t="shared" si="3749"/>
        <v>0</v>
      </c>
      <c r="BD383" s="37">
        <f t="shared" si="3749"/>
        <v>0</v>
      </c>
      <c r="BE383" s="37">
        <f t="shared" si="3749"/>
        <v>0</v>
      </c>
      <c r="BF383" s="37">
        <f t="shared" si="3749"/>
        <v>0</v>
      </c>
      <c r="BG383" s="37">
        <f t="shared" si="3749"/>
        <v>0</v>
      </c>
      <c r="BH383" s="37">
        <f t="shared" si="3749"/>
        <v>0</v>
      </c>
      <c r="BI383" s="37">
        <f t="shared" si="3749"/>
        <v>4097000000</v>
      </c>
      <c r="BJ383" s="37">
        <f t="shared" si="3749"/>
        <v>0</v>
      </c>
      <c r="BK383" s="37">
        <f t="shared" si="3749"/>
        <v>0</v>
      </c>
      <c r="BL383" s="37">
        <f t="shared" si="3749"/>
        <v>0</v>
      </c>
      <c r="BM383" s="37">
        <f t="shared" si="3749"/>
        <v>7083512135</v>
      </c>
      <c r="BN383" s="37">
        <f t="shared" si="3749"/>
        <v>3224983183.46</v>
      </c>
      <c r="BO383" s="37">
        <f t="shared" si="3749"/>
        <v>2402508031</v>
      </c>
      <c r="BP383" s="37">
        <f t="shared" si="3749"/>
        <v>2250697760</v>
      </c>
      <c r="BQ383" s="37">
        <f t="shared" si="3749"/>
        <v>4000000000</v>
      </c>
      <c r="BR383" s="37">
        <f t="shared" si="3749"/>
        <v>0</v>
      </c>
      <c r="BS383" s="37">
        <f t="shared" si="3749"/>
        <v>0</v>
      </c>
      <c r="BT383" s="37">
        <f t="shared" si="3749"/>
        <v>0</v>
      </c>
      <c r="BU383" s="37">
        <f t="shared" si="3749"/>
        <v>41200000</v>
      </c>
      <c r="BV383" s="37">
        <f t="shared" si="3749"/>
        <v>2141129201</v>
      </c>
      <c r="BW383" s="37">
        <f t="shared" si="3749"/>
        <v>480778425</v>
      </c>
      <c r="BX383" s="37">
        <f t="shared" si="3749"/>
        <v>480778425</v>
      </c>
      <c r="BY383" s="37">
        <f t="shared" si="3749"/>
        <v>0</v>
      </c>
      <c r="BZ383" s="37">
        <f t="shared" si="3749"/>
        <v>1774152274</v>
      </c>
      <c r="CA383" s="37">
        <f t="shared" si="3749"/>
        <v>4175116423</v>
      </c>
      <c r="CB383" s="37">
        <f t="shared" si="3749"/>
        <v>3886023707.23</v>
      </c>
      <c r="CC383" s="37">
        <f t="shared" si="3749"/>
        <v>3477499577.23</v>
      </c>
      <c r="CD383" s="37">
        <f t="shared" si="3749"/>
        <v>0</v>
      </c>
      <c r="CE383" s="37">
        <f t="shared" si="3749"/>
        <v>200000000</v>
      </c>
      <c r="CF383" s="37">
        <f t="shared" si="3749"/>
        <v>284641017</v>
      </c>
      <c r="CG383" s="37">
        <f t="shared" si="3749"/>
        <v>241082281</v>
      </c>
      <c r="CH383" s="37">
        <f t="shared" si="3749"/>
        <v>218243781</v>
      </c>
      <c r="CI383" s="37">
        <f t="shared" si="3749"/>
        <v>0</v>
      </c>
      <c r="CJ383" s="37">
        <f t="shared" si="3749"/>
        <v>0</v>
      </c>
      <c r="CK383" s="37">
        <f t="shared" si="3749"/>
        <v>0</v>
      </c>
      <c r="CL383" s="37">
        <f t="shared" si="3749"/>
        <v>0</v>
      </c>
      <c r="CM383" s="37">
        <f t="shared" si="3749"/>
        <v>0</v>
      </c>
      <c r="CN383" s="37">
        <f t="shared" si="3749"/>
        <v>0</v>
      </c>
      <c r="CO383" s="37">
        <f t="shared" ref="CO383:EV383" si="3750">CO384+CO404+CO410</f>
        <v>0</v>
      </c>
      <c r="CP383" s="37">
        <f t="shared" si="3750"/>
        <v>0</v>
      </c>
      <c r="CQ383" s="37">
        <f t="shared" si="3750"/>
        <v>0</v>
      </c>
      <c r="CR383" s="37">
        <f t="shared" si="3750"/>
        <v>0</v>
      </c>
      <c r="CS383" s="37">
        <f t="shared" si="3750"/>
        <v>0</v>
      </c>
      <c r="CT383" s="37">
        <f t="shared" si="3750"/>
        <v>0</v>
      </c>
      <c r="CU383" s="37">
        <f t="shared" si="3750"/>
        <v>0</v>
      </c>
      <c r="CV383" s="37">
        <f t="shared" si="3750"/>
        <v>0</v>
      </c>
      <c r="CW383" s="37">
        <f t="shared" si="3750"/>
        <v>0</v>
      </c>
      <c r="CX383" s="37">
        <f t="shared" si="3750"/>
        <v>0</v>
      </c>
      <c r="CY383" s="37">
        <f t="shared" si="3750"/>
        <v>0</v>
      </c>
      <c r="CZ383" s="37">
        <f t="shared" si="3750"/>
        <v>0</v>
      </c>
      <c r="DA383" s="37">
        <f t="shared" si="3750"/>
        <v>2000000000</v>
      </c>
      <c r="DB383" s="37">
        <f t="shared" si="3750"/>
        <v>0</v>
      </c>
      <c r="DC383" s="37">
        <f t="shared" si="3750"/>
        <v>0</v>
      </c>
      <c r="DD383" s="37">
        <f t="shared" si="3750"/>
        <v>0</v>
      </c>
      <c r="DE383" s="37">
        <f t="shared" si="3750"/>
        <v>8015352274</v>
      </c>
      <c r="DF383" s="37">
        <f t="shared" si="3750"/>
        <v>6600886641</v>
      </c>
      <c r="DG383" s="37">
        <f t="shared" si="3750"/>
        <v>4607884413.2299995</v>
      </c>
      <c r="DH383" s="37">
        <f t="shared" si="3750"/>
        <v>4176521783.23</v>
      </c>
      <c r="DI383" s="37">
        <f t="shared" si="3750"/>
        <v>0</v>
      </c>
      <c r="DJ383" s="37">
        <f t="shared" si="3750"/>
        <v>0</v>
      </c>
      <c r="DK383" s="37">
        <f t="shared" si="3750"/>
        <v>0</v>
      </c>
      <c r="DL383" s="37">
        <f t="shared" si="3750"/>
        <v>0</v>
      </c>
      <c r="DM383" s="37">
        <f t="shared" si="3750"/>
        <v>0</v>
      </c>
      <c r="DN383" s="37">
        <f t="shared" si="3750"/>
        <v>42436000</v>
      </c>
      <c r="DO383" s="37">
        <f t="shared" si="3750"/>
        <v>1883382721</v>
      </c>
      <c r="DP383" s="37">
        <f t="shared" si="3750"/>
        <v>1735992676</v>
      </c>
      <c r="DQ383" s="37">
        <f t="shared" si="3750"/>
        <v>1163901798</v>
      </c>
      <c r="DR383" s="37">
        <f t="shared" si="3750"/>
        <v>0</v>
      </c>
      <c r="DS383" s="37">
        <f t="shared" si="3750"/>
        <v>1235304749</v>
      </c>
      <c r="DT383" s="37">
        <f t="shared" si="3750"/>
        <v>3786000000</v>
      </c>
      <c r="DU383" s="37">
        <f t="shared" si="3750"/>
        <v>3408364852</v>
      </c>
      <c r="DV383" s="37">
        <f t="shared" si="3750"/>
        <v>3119607576</v>
      </c>
      <c r="DW383" s="37">
        <f t="shared" si="3750"/>
        <v>0</v>
      </c>
      <c r="DX383" s="37">
        <f t="shared" si="3750"/>
        <v>200000000</v>
      </c>
      <c r="DY383" s="37">
        <f t="shared" si="3750"/>
        <v>43558736</v>
      </c>
      <c r="DZ383" s="37">
        <f t="shared" si="3750"/>
        <v>41390000</v>
      </c>
      <c r="EA383" s="37">
        <f t="shared" si="3750"/>
        <v>41273000</v>
      </c>
      <c r="EB383" s="37">
        <f t="shared" si="3750"/>
        <v>0</v>
      </c>
      <c r="EC383" s="37">
        <f t="shared" si="3750"/>
        <v>0</v>
      </c>
      <c r="ED383" s="37">
        <f t="shared" si="3750"/>
        <v>0</v>
      </c>
      <c r="EE383" s="37">
        <f t="shared" si="3750"/>
        <v>0</v>
      </c>
      <c r="EF383" s="37">
        <f t="shared" si="3750"/>
        <v>0</v>
      </c>
      <c r="EG383" s="37">
        <f t="shared" si="3750"/>
        <v>0</v>
      </c>
      <c r="EH383" s="37">
        <f t="shared" si="3750"/>
        <v>0</v>
      </c>
      <c r="EI383" s="37">
        <f t="shared" si="3750"/>
        <v>0</v>
      </c>
      <c r="EJ383" s="37">
        <f t="shared" si="3750"/>
        <v>0</v>
      </c>
      <c r="EK383" s="37">
        <f t="shared" si="3750"/>
        <v>0</v>
      </c>
      <c r="EL383" s="37">
        <f t="shared" si="3750"/>
        <v>0</v>
      </c>
      <c r="EM383" s="37">
        <f t="shared" si="3750"/>
        <v>0</v>
      </c>
      <c r="EN383" s="37">
        <f t="shared" si="3750"/>
        <v>0</v>
      </c>
      <c r="EO383" s="37">
        <f t="shared" si="3750"/>
        <v>0</v>
      </c>
      <c r="EP383" s="37">
        <f t="shared" si="3750"/>
        <v>0</v>
      </c>
      <c r="EQ383" s="37">
        <f t="shared" si="3750"/>
        <v>0</v>
      </c>
      <c r="ER383" s="37">
        <f t="shared" si="3750"/>
        <v>0</v>
      </c>
      <c r="ES383" s="37">
        <f t="shared" si="3750"/>
        <v>2000000000</v>
      </c>
      <c r="ET383" s="37">
        <f t="shared" si="3750"/>
        <v>0</v>
      </c>
      <c r="EU383" s="37">
        <f t="shared" si="3750"/>
        <v>0</v>
      </c>
      <c r="EV383" s="37">
        <f t="shared" si="3750"/>
        <v>0</v>
      </c>
      <c r="EW383" s="37">
        <f t="shared" ref="EW383" si="3751">EW384+EW404+EW410</f>
        <v>3477740749</v>
      </c>
      <c r="EX383" s="37">
        <f t="shared" ref="EX383:GY383" si="3752">EX384+EX404+EX410</f>
        <v>5712941457</v>
      </c>
      <c r="EY383" s="37">
        <f t="shared" si="3752"/>
        <v>5185747528</v>
      </c>
      <c r="EZ383" s="37">
        <f t="shared" si="3752"/>
        <v>4324782374</v>
      </c>
      <c r="FA383" s="37">
        <f t="shared" si="3752"/>
        <v>0</v>
      </c>
      <c r="FB383" s="37">
        <f t="shared" si="3752"/>
        <v>0</v>
      </c>
      <c r="FC383" s="37">
        <f t="shared" si="3752"/>
        <v>4104372893</v>
      </c>
      <c r="FD383" s="37">
        <f t="shared" si="3752"/>
        <v>4104372893</v>
      </c>
      <c r="FE383" s="37">
        <f t="shared" si="3752"/>
        <v>4104372893</v>
      </c>
      <c r="FF383" s="37">
        <f t="shared" si="3752"/>
        <v>0</v>
      </c>
      <c r="FG383" s="37">
        <f t="shared" si="3752"/>
        <v>43709080</v>
      </c>
      <c r="FH383" s="37">
        <f t="shared" si="3752"/>
        <v>2110000000</v>
      </c>
      <c r="FI383" s="37">
        <f t="shared" si="3752"/>
        <v>1972207367</v>
      </c>
      <c r="FJ383" s="37">
        <f t="shared" si="3752"/>
        <v>1957822937</v>
      </c>
      <c r="FK383" s="37">
        <f t="shared" si="3752"/>
        <v>207571454</v>
      </c>
      <c r="FL383" s="37">
        <f t="shared" si="3752"/>
        <v>1150000000</v>
      </c>
      <c r="FM383" s="37">
        <f t="shared" si="3752"/>
        <v>3672803335</v>
      </c>
      <c r="FN383" s="37">
        <f t="shared" si="3752"/>
        <v>3230482353.9899998</v>
      </c>
      <c r="FO383" s="37">
        <f t="shared" si="3752"/>
        <v>3155302203.9899998</v>
      </c>
      <c r="FP383" s="37">
        <f t="shared" si="3752"/>
        <v>123760516</v>
      </c>
      <c r="FQ383" s="37">
        <f t="shared" si="3752"/>
        <v>200000000</v>
      </c>
      <c r="FR383" s="37">
        <f t="shared" si="3752"/>
        <v>250000000</v>
      </c>
      <c r="FS383" s="37">
        <f t="shared" si="3752"/>
        <v>104307938</v>
      </c>
      <c r="FT383" s="37">
        <f t="shared" si="3752"/>
        <v>100717206</v>
      </c>
      <c r="FU383" s="37">
        <f t="shared" si="3752"/>
        <v>0</v>
      </c>
      <c r="FV383" s="37">
        <f t="shared" si="3752"/>
        <v>0</v>
      </c>
      <c r="FW383" s="37">
        <f t="shared" si="3752"/>
        <v>0</v>
      </c>
      <c r="FX383" s="37">
        <f t="shared" si="3752"/>
        <v>0</v>
      </c>
      <c r="FY383" s="37">
        <f t="shared" si="3752"/>
        <v>0</v>
      </c>
      <c r="FZ383" s="37">
        <f t="shared" si="3752"/>
        <v>0</v>
      </c>
      <c r="GA383" s="37">
        <f t="shared" si="3752"/>
        <v>0</v>
      </c>
      <c r="GB383" s="37">
        <f t="shared" si="3752"/>
        <v>0</v>
      </c>
      <c r="GC383" s="37">
        <f t="shared" si="3752"/>
        <v>0</v>
      </c>
      <c r="GD383" s="37">
        <f t="shared" si="3752"/>
        <v>0</v>
      </c>
      <c r="GE383" s="37">
        <f t="shared" si="3752"/>
        <v>0</v>
      </c>
      <c r="GF383" s="37">
        <f t="shared" si="3752"/>
        <v>0</v>
      </c>
      <c r="GG383" s="37">
        <f t="shared" si="3752"/>
        <v>0</v>
      </c>
      <c r="GH383" s="37">
        <f t="shared" si="3752"/>
        <v>0</v>
      </c>
      <c r="GI383" s="37">
        <f t="shared" si="3752"/>
        <v>0</v>
      </c>
      <c r="GJ383" s="37">
        <f t="shared" si="3752"/>
        <v>0</v>
      </c>
      <c r="GK383" s="37">
        <f t="shared" si="3752"/>
        <v>0</v>
      </c>
      <c r="GL383" s="37">
        <f t="shared" si="3752"/>
        <v>0</v>
      </c>
      <c r="GM383" s="37">
        <f t="shared" si="3752"/>
        <v>0</v>
      </c>
      <c r="GN383" s="37">
        <f t="shared" si="3752"/>
        <v>0</v>
      </c>
      <c r="GO383" s="37">
        <f t="shared" si="3752"/>
        <v>0</v>
      </c>
      <c r="GP383" s="37">
        <f t="shared" si="3752"/>
        <v>2000000000</v>
      </c>
      <c r="GQ383" s="37">
        <f t="shared" si="3752"/>
        <v>0</v>
      </c>
      <c r="GR383" s="37">
        <f t="shared" si="3752"/>
        <v>0</v>
      </c>
      <c r="GS383" s="37">
        <f t="shared" si="3752"/>
        <v>0</v>
      </c>
      <c r="GT383" s="37">
        <f t="shared" si="3752"/>
        <v>0</v>
      </c>
      <c r="GU383" s="37">
        <f t="shared" si="3752"/>
        <v>3393709080</v>
      </c>
      <c r="GV383" s="37">
        <f t="shared" si="3752"/>
        <v>10137176228</v>
      </c>
      <c r="GW383" s="37">
        <f t="shared" si="3752"/>
        <v>9411370551.9899998</v>
      </c>
      <c r="GX383" s="37">
        <f t="shared" si="3752"/>
        <v>9318215239.9899998</v>
      </c>
      <c r="GY383" s="961">
        <f t="shared" si="3752"/>
        <v>331331970</v>
      </c>
      <c r="GZ383" s="37">
        <f t="shared" ref="GZ383:IW383" si="3753">GZ384+GZ404+GZ410</f>
        <v>4000000000</v>
      </c>
      <c r="HA383" s="37">
        <f t="shared" si="3753"/>
        <v>4104372893</v>
      </c>
      <c r="HB383" s="37">
        <f t="shared" si="3753"/>
        <v>4104372893</v>
      </c>
      <c r="HC383" s="37">
        <f t="shared" si="3753"/>
        <v>4104372893</v>
      </c>
      <c r="HD383" s="37">
        <f t="shared" si="3753"/>
        <v>0</v>
      </c>
      <c r="HE383" s="37">
        <f t="shared" si="3753"/>
        <v>191605324</v>
      </c>
      <c r="HF383" s="37">
        <f t="shared" si="3753"/>
        <v>6181474989.46</v>
      </c>
      <c r="HG383" s="37">
        <f t="shared" si="3753"/>
        <v>4201298468</v>
      </c>
      <c r="HH383" s="37">
        <f t="shared" si="3753"/>
        <v>3614823160</v>
      </c>
      <c r="HI383" s="37">
        <f t="shared" si="3753"/>
        <v>207571454</v>
      </c>
      <c r="HJ383" s="37">
        <f t="shared" si="3753"/>
        <v>6646708914</v>
      </c>
      <c r="HK383" s="37">
        <f t="shared" si="3753"/>
        <v>14641939874</v>
      </c>
      <c r="HL383" s="37">
        <f t="shared" si="3753"/>
        <v>12750792530.219999</v>
      </c>
      <c r="HM383" s="37">
        <f t="shared" si="3753"/>
        <v>11864858489.219999</v>
      </c>
      <c r="HN383" s="37">
        <f t="shared" si="3753"/>
        <v>123760516</v>
      </c>
      <c r="HO383" s="37">
        <f t="shared" si="3753"/>
        <v>1035000000</v>
      </c>
      <c r="HP383" s="37">
        <f t="shared" si="3753"/>
        <v>748199753</v>
      </c>
      <c r="HQ383" s="37">
        <f t="shared" si="3753"/>
        <v>551046633</v>
      </c>
      <c r="HR383" s="37">
        <f t="shared" si="3753"/>
        <v>486162615</v>
      </c>
      <c r="HS383" s="37">
        <f t="shared" si="3753"/>
        <v>0</v>
      </c>
      <c r="HT383" s="37">
        <f t="shared" si="3753"/>
        <v>0</v>
      </c>
      <c r="HU383" s="37">
        <f t="shared" si="3753"/>
        <v>0</v>
      </c>
      <c r="HV383" s="37">
        <f t="shared" si="3753"/>
        <v>0</v>
      </c>
      <c r="HW383" s="37">
        <f t="shared" si="3753"/>
        <v>0</v>
      </c>
      <c r="HX383" s="37">
        <f t="shared" si="3753"/>
        <v>0</v>
      </c>
      <c r="HY383" s="37">
        <f t="shared" si="3753"/>
        <v>0</v>
      </c>
      <c r="HZ383" s="37">
        <f t="shared" si="3753"/>
        <v>0</v>
      </c>
      <c r="IA383" s="37">
        <f t="shared" si="3753"/>
        <v>0</v>
      </c>
      <c r="IB383" s="37">
        <f t="shared" si="3753"/>
        <v>0</v>
      </c>
      <c r="IC383" s="37">
        <f t="shared" si="3753"/>
        <v>0</v>
      </c>
      <c r="ID383" s="37">
        <f t="shared" si="3753"/>
        <v>0</v>
      </c>
      <c r="IE383" s="37">
        <f t="shared" si="3753"/>
        <v>0</v>
      </c>
      <c r="IF383" s="37">
        <f t="shared" si="3753"/>
        <v>0</v>
      </c>
      <c r="IG383" s="37">
        <f t="shared" si="3753"/>
        <v>0</v>
      </c>
      <c r="IH383" s="37">
        <f t="shared" si="3753"/>
        <v>0</v>
      </c>
      <c r="II383" s="37">
        <f t="shared" si="3753"/>
        <v>0</v>
      </c>
      <c r="IJ383" s="37">
        <f t="shared" si="3753"/>
        <v>0</v>
      </c>
      <c r="IK383" s="37">
        <f t="shared" si="3753"/>
        <v>0</v>
      </c>
      <c r="IL383" s="37">
        <f t="shared" si="3753"/>
        <v>0</v>
      </c>
      <c r="IM383" s="37">
        <f t="shared" si="3753"/>
        <v>0</v>
      </c>
      <c r="IN383" s="37">
        <f t="shared" si="3753"/>
        <v>10097000000</v>
      </c>
      <c r="IO383" s="37">
        <f t="shared" si="3753"/>
        <v>0</v>
      </c>
      <c r="IP383" s="37">
        <f t="shared" si="3753"/>
        <v>0</v>
      </c>
      <c r="IQ383" s="37">
        <f t="shared" si="3753"/>
        <v>0</v>
      </c>
      <c r="IR383" s="37">
        <f t="shared" si="3753"/>
        <v>0</v>
      </c>
      <c r="IS383" s="37">
        <f t="shared" si="3753"/>
        <v>21970314238</v>
      </c>
      <c r="IT383" s="37">
        <f t="shared" si="3753"/>
        <v>25675987509.459999</v>
      </c>
      <c r="IU383" s="37">
        <f t="shared" si="3753"/>
        <v>21607510524.220001</v>
      </c>
      <c r="IV383" s="37">
        <f t="shared" si="3753"/>
        <v>20070217157.220001</v>
      </c>
      <c r="IW383" s="37">
        <f t="shared" si="3753"/>
        <v>331331970</v>
      </c>
    </row>
    <row r="384" spans="1:257" s="368" customFormat="1" ht="24.75" customHeight="1" x14ac:dyDescent="0.2">
      <c r="A384" s="346"/>
      <c r="B384" s="407"/>
      <c r="C384" s="252">
        <v>87</v>
      </c>
      <c r="D384" s="253" t="s">
        <v>857</v>
      </c>
      <c r="E384" s="256"/>
      <c r="F384" s="256"/>
      <c r="G384" s="257"/>
      <c r="H384" s="257"/>
      <c r="I384" s="257"/>
      <c r="J384" s="257"/>
      <c r="K384" s="257"/>
      <c r="L384" s="257"/>
      <c r="M384" s="257"/>
      <c r="N384" s="257"/>
      <c r="O384" s="257"/>
      <c r="P384" s="257"/>
      <c r="Q384" s="257"/>
      <c r="R384" s="257"/>
      <c r="S384" s="257"/>
      <c r="T384" s="257"/>
      <c r="U384" s="257"/>
      <c r="V384" s="257"/>
      <c r="W384" s="257"/>
      <c r="X384" s="257"/>
      <c r="Y384" s="258"/>
      <c r="Z384" s="257"/>
      <c r="AA384" s="257"/>
      <c r="AB384" s="257"/>
      <c r="AC384" s="38">
        <f t="shared" ref="AC384:BL384" si="3754">SUM(AC385:AC403)</f>
        <v>0</v>
      </c>
      <c r="AD384" s="38">
        <f t="shared" si="3754"/>
        <v>0</v>
      </c>
      <c r="AE384" s="38">
        <f t="shared" si="3754"/>
        <v>0</v>
      </c>
      <c r="AF384" s="38">
        <f t="shared" si="3754"/>
        <v>0</v>
      </c>
      <c r="AG384" s="38">
        <f t="shared" si="3754"/>
        <v>0</v>
      </c>
      <c r="AH384" s="38">
        <f t="shared" si="3754"/>
        <v>0</v>
      </c>
      <c r="AI384" s="38">
        <f t="shared" si="3754"/>
        <v>0</v>
      </c>
      <c r="AJ384" s="38">
        <f t="shared" si="3754"/>
        <v>0</v>
      </c>
      <c r="AK384" s="38">
        <f t="shared" si="3754"/>
        <v>700000000</v>
      </c>
      <c r="AL384" s="38">
        <f t="shared" si="3754"/>
        <v>980000000</v>
      </c>
      <c r="AM384" s="38">
        <f t="shared" si="3754"/>
        <v>587602465</v>
      </c>
      <c r="AN384" s="38">
        <f t="shared" si="3754"/>
        <v>583602465</v>
      </c>
      <c r="AO384" s="38">
        <f t="shared" si="3754"/>
        <v>0</v>
      </c>
      <c r="AP384" s="38">
        <f t="shared" si="3754"/>
        <v>0</v>
      </c>
      <c r="AQ384" s="38">
        <f t="shared" si="3754"/>
        <v>0</v>
      </c>
      <c r="AR384" s="38">
        <f t="shared" si="3754"/>
        <v>0</v>
      </c>
      <c r="AS384" s="38">
        <f t="shared" si="3754"/>
        <v>0</v>
      </c>
      <c r="AT384" s="38">
        <f t="shared" si="3754"/>
        <v>0</v>
      </c>
      <c r="AU384" s="38">
        <f t="shared" si="3754"/>
        <v>0</v>
      </c>
      <c r="AV384" s="38">
        <f t="shared" si="3754"/>
        <v>0</v>
      </c>
      <c r="AW384" s="38">
        <f t="shared" si="3754"/>
        <v>0</v>
      </c>
      <c r="AX384" s="38">
        <f t="shared" si="3754"/>
        <v>0</v>
      </c>
      <c r="AY384" s="38">
        <f t="shared" si="3754"/>
        <v>0</v>
      </c>
      <c r="AZ384" s="38">
        <f t="shared" si="3754"/>
        <v>0</v>
      </c>
      <c r="BA384" s="38">
        <f t="shared" si="3754"/>
        <v>0</v>
      </c>
      <c r="BB384" s="38">
        <f t="shared" si="3754"/>
        <v>0</v>
      </c>
      <c r="BC384" s="38">
        <f t="shared" si="3754"/>
        <v>0</v>
      </c>
      <c r="BD384" s="38">
        <f t="shared" si="3754"/>
        <v>0</v>
      </c>
      <c r="BE384" s="38">
        <f t="shared" si="3754"/>
        <v>0</v>
      </c>
      <c r="BF384" s="38">
        <f t="shared" si="3754"/>
        <v>0</v>
      </c>
      <c r="BG384" s="38">
        <f t="shared" si="3754"/>
        <v>0</v>
      </c>
      <c r="BH384" s="38">
        <f t="shared" si="3754"/>
        <v>0</v>
      </c>
      <c r="BI384" s="38">
        <f t="shared" si="3754"/>
        <v>4097000000</v>
      </c>
      <c r="BJ384" s="38">
        <f t="shared" si="3754"/>
        <v>0</v>
      </c>
      <c r="BK384" s="38">
        <f t="shared" si="3754"/>
        <v>0</v>
      </c>
      <c r="BL384" s="38">
        <f t="shared" si="3754"/>
        <v>0</v>
      </c>
      <c r="BM384" s="38">
        <f t="shared" ref="BM384:DX384" si="3755">SUM(BM385:BM403)</f>
        <v>4797000000</v>
      </c>
      <c r="BN384" s="38">
        <f t="shared" si="3755"/>
        <v>980000000</v>
      </c>
      <c r="BO384" s="38">
        <f t="shared" si="3755"/>
        <v>587602465</v>
      </c>
      <c r="BP384" s="38">
        <f t="shared" si="3755"/>
        <v>583602465</v>
      </c>
      <c r="BQ384" s="38">
        <f t="shared" si="3755"/>
        <v>0</v>
      </c>
      <c r="BR384" s="38">
        <f t="shared" si="3755"/>
        <v>0</v>
      </c>
      <c r="BS384" s="38">
        <f t="shared" si="3755"/>
        <v>0</v>
      </c>
      <c r="BT384" s="38">
        <f t="shared" si="3755"/>
        <v>0</v>
      </c>
      <c r="BU384" s="38">
        <f t="shared" si="3755"/>
        <v>0</v>
      </c>
      <c r="BV384" s="38">
        <f t="shared" si="3755"/>
        <v>170000000</v>
      </c>
      <c r="BW384" s="38">
        <f t="shared" si="3755"/>
        <v>166037999</v>
      </c>
      <c r="BX384" s="38">
        <f t="shared" si="3755"/>
        <v>166037999</v>
      </c>
      <c r="BY384" s="38">
        <f t="shared" si="3755"/>
        <v>0</v>
      </c>
      <c r="BZ384" s="38">
        <f t="shared" si="3755"/>
        <v>420000000</v>
      </c>
      <c r="CA384" s="38">
        <f t="shared" si="3755"/>
        <v>1176000000</v>
      </c>
      <c r="CB384" s="38">
        <f t="shared" si="3755"/>
        <v>1035148571.23</v>
      </c>
      <c r="CC384" s="38">
        <f t="shared" si="3755"/>
        <v>835148571.23000002</v>
      </c>
      <c r="CD384" s="38">
        <f t="shared" si="3755"/>
        <v>0</v>
      </c>
      <c r="CE384" s="38">
        <f t="shared" si="3755"/>
        <v>0</v>
      </c>
      <c r="CF384" s="38">
        <f t="shared" si="3755"/>
        <v>0</v>
      </c>
      <c r="CG384" s="38">
        <f t="shared" si="3755"/>
        <v>0</v>
      </c>
      <c r="CH384" s="38">
        <f t="shared" si="3755"/>
        <v>0</v>
      </c>
      <c r="CI384" s="38">
        <f t="shared" si="3755"/>
        <v>0</v>
      </c>
      <c r="CJ384" s="38">
        <f t="shared" si="3755"/>
        <v>0</v>
      </c>
      <c r="CK384" s="38">
        <f t="shared" si="3755"/>
        <v>0</v>
      </c>
      <c r="CL384" s="38">
        <f t="shared" si="3755"/>
        <v>0</v>
      </c>
      <c r="CM384" s="38">
        <f t="shared" si="3755"/>
        <v>0</v>
      </c>
      <c r="CN384" s="38">
        <f t="shared" si="3755"/>
        <v>0</v>
      </c>
      <c r="CO384" s="38">
        <f t="shared" si="3755"/>
        <v>0</v>
      </c>
      <c r="CP384" s="38">
        <f t="shared" si="3755"/>
        <v>0</v>
      </c>
      <c r="CQ384" s="38">
        <f t="shared" si="3755"/>
        <v>0</v>
      </c>
      <c r="CR384" s="38">
        <f t="shared" si="3755"/>
        <v>0</v>
      </c>
      <c r="CS384" s="38">
        <f t="shared" si="3755"/>
        <v>0</v>
      </c>
      <c r="CT384" s="38">
        <f t="shared" si="3755"/>
        <v>0</v>
      </c>
      <c r="CU384" s="38">
        <f t="shared" si="3755"/>
        <v>0</v>
      </c>
      <c r="CV384" s="38">
        <f t="shared" si="3755"/>
        <v>0</v>
      </c>
      <c r="CW384" s="38">
        <f t="shared" si="3755"/>
        <v>0</v>
      </c>
      <c r="CX384" s="38">
        <f t="shared" si="3755"/>
        <v>0</v>
      </c>
      <c r="CY384" s="38">
        <f t="shared" si="3755"/>
        <v>0</v>
      </c>
      <c r="CZ384" s="38">
        <f t="shared" si="3755"/>
        <v>0</v>
      </c>
      <c r="DA384" s="38">
        <f t="shared" si="3755"/>
        <v>2000000000</v>
      </c>
      <c r="DB384" s="38">
        <f t="shared" si="3755"/>
        <v>0</v>
      </c>
      <c r="DC384" s="38">
        <f t="shared" si="3755"/>
        <v>0</v>
      </c>
      <c r="DD384" s="38">
        <f t="shared" si="3755"/>
        <v>0</v>
      </c>
      <c r="DE384" s="38">
        <f t="shared" si="3755"/>
        <v>2420000000</v>
      </c>
      <c r="DF384" s="38">
        <f t="shared" si="3755"/>
        <v>1346000000</v>
      </c>
      <c r="DG384" s="38">
        <f t="shared" si="3755"/>
        <v>1201186570.23</v>
      </c>
      <c r="DH384" s="38">
        <f t="shared" si="3755"/>
        <v>1001186570.23</v>
      </c>
      <c r="DI384" s="38">
        <f t="shared" si="3755"/>
        <v>0</v>
      </c>
      <c r="DJ384" s="38">
        <f t="shared" si="3755"/>
        <v>0</v>
      </c>
      <c r="DK384" s="38">
        <f t="shared" si="3755"/>
        <v>0</v>
      </c>
      <c r="DL384" s="38">
        <f t="shared" si="3755"/>
        <v>0</v>
      </c>
      <c r="DM384" s="38">
        <f t="shared" si="3755"/>
        <v>0</v>
      </c>
      <c r="DN384" s="38">
        <f t="shared" si="3755"/>
        <v>0</v>
      </c>
      <c r="DO384" s="38">
        <f t="shared" si="3755"/>
        <v>420000000</v>
      </c>
      <c r="DP384" s="38">
        <f t="shared" si="3755"/>
        <v>296879563</v>
      </c>
      <c r="DQ384" s="38">
        <f t="shared" si="3755"/>
        <v>273352797</v>
      </c>
      <c r="DR384" s="38">
        <f t="shared" si="3755"/>
        <v>0</v>
      </c>
      <c r="DS384" s="38">
        <f t="shared" si="3755"/>
        <v>420000000</v>
      </c>
      <c r="DT384" s="38">
        <f t="shared" si="3755"/>
        <v>1030000000</v>
      </c>
      <c r="DU384" s="38">
        <f t="shared" si="3755"/>
        <v>801778738</v>
      </c>
      <c r="DV384" s="38">
        <f t="shared" si="3755"/>
        <v>800697188</v>
      </c>
      <c r="DW384" s="38">
        <f t="shared" si="3755"/>
        <v>0</v>
      </c>
      <c r="DX384" s="38">
        <f t="shared" si="3755"/>
        <v>0</v>
      </c>
      <c r="DY384" s="38">
        <f t="shared" ref="DY384:EW384" si="3756">SUM(DY385:DY403)</f>
        <v>0</v>
      </c>
      <c r="DZ384" s="38">
        <f t="shared" si="3756"/>
        <v>0</v>
      </c>
      <c r="EA384" s="38">
        <f t="shared" si="3756"/>
        <v>0</v>
      </c>
      <c r="EB384" s="38">
        <f t="shared" si="3756"/>
        <v>0</v>
      </c>
      <c r="EC384" s="38">
        <f t="shared" si="3756"/>
        <v>0</v>
      </c>
      <c r="ED384" s="38">
        <f t="shared" si="3756"/>
        <v>0</v>
      </c>
      <c r="EE384" s="38">
        <f t="shared" si="3756"/>
        <v>0</v>
      </c>
      <c r="EF384" s="38">
        <f t="shared" si="3756"/>
        <v>0</v>
      </c>
      <c r="EG384" s="38">
        <f t="shared" si="3756"/>
        <v>0</v>
      </c>
      <c r="EH384" s="38">
        <f t="shared" si="3756"/>
        <v>0</v>
      </c>
      <c r="EI384" s="38">
        <f t="shared" si="3756"/>
        <v>0</v>
      </c>
      <c r="EJ384" s="38">
        <f t="shared" si="3756"/>
        <v>0</v>
      </c>
      <c r="EK384" s="38">
        <f t="shared" si="3756"/>
        <v>0</v>
      </c>
      <c r="EL384" s="38">
        <f t="shared" si="3756"/>
        <v>0</v>
      </c>
      <c r="EM384" s="38">
        <f t="shared" si="3756"/>
        <v>0</v>
      </c>
      <c r="EN384" s="38">
        <f t="shared" si="3756"/>
        <v>0</v>
      </c>
      <c r="EO384" s="38">
        <f t="shared" si="3756"/>
        <v>0</v>
      </c>
      <c r="EP384" s="38">
        <f t="shared" si="3756"/>
        <v>0</v>
      </c>
      <c r="EQ384" s="38">
        <f t="shared" si="3756"/>
        <v>0</v>
      </c>
      <c r="ER384" s="38">
        <f t="shared" si="3756"/>
        <v>0</v>
      </c>
      <c r="ES384" s="38">
        <f t="shared" si="3756"/>
        <v>2000000000</v>
      </c>
      <c r="ET384" s="38">
        <f t="shared" si="3756"/>
        <v>0</v>
      </c>
      <c r="EU384" s="38">
        <f t="shared" si="3756"/>
        <v>0</v>
      </c>
      <c r="EV384" s="38">
        <f t="shared" si="3756"/>
        <v>0</v>
      </c>
      <c r="EW384" s="38">
        <f t="shared" si="3756"/>
        <v>2420000000</v>
      </c>
      <c r="EX384" s="38">
        <f t="shared" ref="EX384:GY384" si="3757">SUM(EX385:EX403)</f>
        <v>1450000000</v>
      </c>
      <c r="EY384" s="38">
        <f t="shared" si="3757"/>
        <v>1098658301</v>
      </c>
      <c r="EZ384" s="38">
        <f t="shared" si="3757"/>
        <v>1074049985</v>
      </c>
      <c r="FA384" s="38">
        <f t="shared" si="3757"/>
        <v>0</v>
      </c>
      <c r="FB384" s="38">
        <f t="shared" si="3757"/>
        <v>0</v>
      </c>
      <c r="FC384" s="38">
        <f t="shared" si="3757"/>
        <v>0</v>
      </c>
      <c r="FD384" s="38">
        <f t="shared" si="3757"/>
        <v>0</v>
      </c>
      <c r="FE384" s="38">
        <f t="shared" si="3757"/>
        <v>0</v>
      </c>
      <c r="FF384" s="38">
        <f t="shared" si="3757"/>
        <v>0</v>
      </c>
      <c r="FG384" s="38">
        <f t="shared" si="3757"/>
        <v>0</v>
      </c>
      <c r="FH384" s="38">
        <f t="shared" si="3757"/>
        <v>270000000</v>
      </c>
      <c r="FI384" s="38">
        <f t="shared" si="3757"/>
        <v>212405335</v>
      </c>
      <c r="FJ384" s="38">
        <f t="shared" si="3757"/>
        <v>212405335</v>
      </c>
      <c r="FK384" s="38">
        <f t="shared" si="3757"/>
        <v>23526766</v>
      </c>
      <c r="FL384" s="38">
        <f t="shared" si="3757"/>
        <v>400000000</v>
      </c>
      <c r="FM384" s="38">
        <f t="shared" si="3757"/>
        <v>1023487634</v>
      </c>
      <c r="FN384" s="38">
        <f t="shared" si="3757"/>
        <v>855876922</v>
      </c>
      <c r="FO384" s="38">
        <f t="shared" si="3757"/>
        <v>855876922</v>
      </c>
      <c r="FP384" s="38">
        <f t="shared" si="3757"/>
        <v>0</v>
      </c>
      <c r="FQ384" s="38">
        <f t="shared" si="3757"/>
        <v>0</v>
      </c>
      <c r="FR384" s="38">
        <f t="shared" si="3757"/>
        <v>0</v>
      </c>
      <c r="FS384" s="38">
        <f t="shared" si="3757"/>
        <v>0</v>
      </c>
      <c r="FT384" s="38">
        <f t="shared" si="3757"/>
        <v>0</v>
      </c>
      <c r="FU384" s="38">
        <f t="shared" si="3757"/>
        <v>0</v>
      </c>
      <c r="FV384" s="38">
        <f t="shared" si="3757"/>
        <v>0</v>
      </c>
      <c r="FW384" s="38">
        <f t="shared" si="3757"/>
        <v>0</v>
      </c>
      <c r="FX384" s="38">
        <f t="shared" si="3757"/>
        <v>0</v>
      </c>
      <c r="FY384" s="38">
        <f t="shared" si="3757"/>
        <v>0</v>
      </c>
      <c r="FZ384" s="38">
        <f t="shared" si="3757"/>
        <v>0</v>
      </c>
      <c r="GA384" s="38">
        <f t="shared" si="3757"/>
        <v>0</v>
      </c>
      <c r="GB384" s="38">
        <f t="shared" si="3757"/>
        <v>0</v>
      </c>
      <c r="GC384" s="38">
        <f t="shared" si="3757"/>
        <v>0</v>
      </c>
      <c r="GD384" s="38">
        <f t="shared" si="3757"/>
        <v>0</v>
      </c>
      <c r="GE384" s="38">
        <f t="shared" si="3757"/>
        <v>0</v>
      </c>
      <c r="GF384" s="38">
        <f t="shared" si="3757"/>
        <v>0</v>
      </c>
      <c r="GG384" s="38">
        <f t="shared" si="3757"/>
        <v>0</v>
      </c>
      <c r="GH384" s="38">
        <f t="shared" si="3757"/>
        <v>0</v>
      </c>
      <c r="GI384" s="38">
        <f t="shared" si="3757"/>
        <v>0</v>
      </c>
      <c r="GJ384" s="38">
        <f t="shared" si="3757"/>
        <v>0</v>
      </c>
      <c r="GK384" s="38">
        <f t="shared" si="3757"/>
        <v>0</v>
      </c>
      <c r="GL384" s="38">
        <f t="shared" si="3757"/>
        <v>0</v>
      </c>
      <c r="GM384" s="38">
        <f t="shared" si="3757"/>
        <v>0</v>
      </c>
      <c r="GN384" s="38">
        <f t="shared" si="3757"/>
        <v>0</v>
      </c>
      <c r="GO384" s="38">
        <f t="shared" si="3757"/>
        <v>0</v>
      </c>
      <c r="GP384" s="38">
        <f t="shared" si="3757"/>
        <v>2000000000</v>
      </c>
      <c r="GQ384" s="38">
        <f t="shared" si="3757"/>
        <v>0</v>
      </c>
      <c r="GR384" s="38">
        <f t="shared" si="3757"/>
        <v>0</v>
      </c>
      <c r="GS384" s="38">
        <f t="shared" si="3757"/>
        <v>0</v>
      </c>
      <c r="GT384" s="38">
        <f t="shared" si="3757"/>
        <v>0</v>
      </c>
      <c r="GU384" s="38">
        <f t="shared" si="3757"/>
        <v>2400000000</v>
      </c>
      <c r="GV384" s="38">
        <f t="shared" si="3757"/>
        <v>1293487634</v>
      </c>
      <c r="GW384" s="38">
        <f t="shared" si="3757"/>
        <v>1068282257</v>
      </c>
      <c r="GX384" s="38">
        <f t="shared" si="3757"/>
        <v>1068282257</v>
      </c>
      <c r="GY384" s="724">
        <f t="shared" si="3757"/>
        <v>23526766</v>
      </c>
      <c r="GZ384" s="38">
        <f t="shared" ref="GZ384:IW384" si="3758">SUM(GZ385:GZ403)</f>
        <v>0</v>
      </c>
      <c r="HA384" s="38">
        <f t="shared" si="3758"/>
        <v>0</v>
      </c>
      <c r="HB384" s="38">
        <f t="shared" si="3758"/>
        <v>0</v>
      </c>
      <c r="HC384" s="38">
        <f t="shared" si="3758"/>
        <v>0</v>
      </c>
      <c r="HD384" s="38">
        <f t="shared" si="3758"/>
        <v>0</v>
      </c>
      <c r="HE384" s="38">
        <f t="shared" si="3758"/>
        <v>0</v>
      </c>
      <c r="HF384" s="38">
        <f t="shared" si="3758"/>
        <v>860000000</v>
      </c>
      <c r="HG384" s="38">
        <f t="shared" si="3758"/>
        <v>675322897</v>
      </c>
      <c r="HH384" s="38">
        <f t="shared" si="3758"/>
        <v>651796131</v>
      </c>
      <c r="HI384" s="38">
        <f t="shared" si="3758"/>
        <v>23526766</v>
      </c>
      <c r="HJ384" s="38">
        <f t="shared" si="3758"/>
        <v>1940000000</v>
      </c>
      <c r="HK384" s="38">
        <f t="shared" si="3758"/>
        <v>4209487634</v>
      </c>
      <c r="HL384" s="38">
        <f t="shared" si="3758"/>
        <v>3280406696.23</v>
      </c>
      <c r="HM384" s="38">
        <f t="shared" si="3758"/>
        <v>3075325146.23</v>
      </c>
      <c r="HN384" s="38">
        <f t="shared" si="3758"/>
        <v>0</v>
      </c>
      <c r="HO384" s="38">
        <f t="shared" si="3758"/>
        <v>0</v>
      </c>
      <c r="HP384" s="38">
        <f t="shared" si="3758"/>
        <v>0</v>
      </c>
      <c r="HQ384" s="38">
        <f t="shared" si="3758"/>
        <v>0</v>
      </c>
      <c r="HR384" s="38">
        <f t="shared" si="3758"/>
        <v>0</v>
      </c>
      <c r="HS384" s="38">
        <f t="shared" si="3758"/>
        <v>0</v>
      </c>
      <c r="HT384" s="38">
        <f t="shared" si="3758"/>
        <v>0</v>
      </c>
      <c r="HU384" s="38">
        <f t="shared" si="3758"/>
        <v>0</v>
      </c>
      <c r="HV384" s="38">
        <f t="shared" si="3758"/>
        <v>0</v>
      </c>
      <c r="HW384" s="38">
        <f t="shared" si="3758"/>
        <v>0</v>
      </c>
      <c r="HX384" s="38">
        <f t="shared" si="3758"/>
        <v>0</v>
      </c>
      <c r="HY384" s="38">
        <f t="shared" si="3758"/>
        <v>0</v>
      </c>
      <c r="HZ384" s="38">
        <f t="shared" si="3758"/>
        <v>0</v>
      </c>
      <c r="IA384" s="38">
        <f t="shared" si="3758"/>
        <v>0</v>
      </c>
      <c r="IB384" s="38">
        <f t="shared" si="3758"/>
        <v>0</v>
      </c>
      <c r="IC384" s="38">
        <f t="shared" si="3758"/>
        <v>0</v>
      </c>
      <c r="ID384" s="38">
        <f t="shared" si="3758"/>
        <v>0</v>
      </c>
      <c r="IE384" s="38">
        <f t="shared" si="3758"/>
        <v>0</v>
      </c>
      <c r="IF384" s="38">
        <f t="shared" si="3758"/>
        <v>0</v>
      </c>
      <c r="IG384" s="38">
        <f t="shared" si="3758"/>
        <v>0</v>
      </c>
      <c r="IH384" s="38">
        <f t="shared" si="3758"/>
        <v>0</v>
      </c>
      <c r="II384" s="38">
        <f t="shared" si="3758"/>
        <v>0</v>
      </c>
      <c r="IJ384" s="38">
        <f t="shared" si="3758"/>
        <v>0</v>
      </c>
      <c r="IK384" s="38">
        <f t="shared" si="3758"/>
        <v>0</v>
      </c>
      <c r="IL384" s="38">
        <f t="shared" si="3758"/>
        <v>0</v>
      </c>
      <c r="IM384" s="38">
        <f t="shared" si="3758"/>
        <v>0</v>
      </c>
      <c r="IN384" s="38">
        <f t="shared" si="3758"/>
        <v>10097000000</v>
      </c>
      <c r="IO384" s="38">
        <f t="shared" si="3758"/>
        <v>0</v>
      </c>
      <c r="IP384" s="38">
        <f t="shared" si="3758"/>
        <v>0</v>
      </c>
      <c r="IQ384" s="38">
        <f t="shared" si="3758"/>
        <v>0</v>
      </c>
      <c r="IR384" s="38">
        <f t="shared" si="3758"/>
        <v>0</v>
      </c>
      <c r="IS384" s="38">
        <f t="shared" si="3758"/>
        <v>12037000000</v>
      </c>
      <c r="IT384" s="38">
        <f t="shared" si="3758"/>
        <v>5069487634</v>
      </c>
      <c r="IU384" s="38">
        <f t="shared" si="3758"/>
        <v>3955729593.23</v>
      </c>
      <c r="IV384" s="38">
        <f t="shared" si="3758"/>
        <v>3727121277.23</v>
      </c>
      <c r="IW384" s="38">
        <f t="shared" si="3758"/>
        <v>23526766</v>
      </c>
    </row>
    <row r="385" spans="1:257" ht="54.75" customHeight="1" x14ac:dyDescent="0.2">
      <c r="A385" s="346"/>
      <c r="B385" s="363"/>
      <c r="C385" s="264">
        <v>38</v>
      </c>
      <c r="D385" s="287" t="s">
        <v>800</v>
      </c>
      <c r="E385" s="264">
        <v>0</v>
      </c>
      <c r="F385" s="264">
        <v>2</v>
      </c>
      <c r="G385" s="272">
        <v>256</v>
      </c>
      <c r="H385" s="854" t="s">
        <v>858</v>
      </c>
      <c r="I385" s="282" t="s">
        <v>859</v>
      </c>
      <c r="J385" s="270" t="s">
        <v>822</v>
      </c>
      <c r="K385" s="479">
        <v>17</v>
      </c>
      <c r="L385" s="322" t="s">
        <v>73</v>
      </c>
      <c r="M385" s="299">
        <v>1</v>
      </c>
      <c r="N385" s="299">
        <v>1</v>
      </c>
      <c r="O385" s="267">
        <v>1</v>
      </c>
      <c r="P385" s="675">
        <v>1</v>
      </c>
      <c r="Q385" s="299">
        <v>0</v>
      </c>
      <c r="R385" s="682"/>
      <c r="S385" s="426"/>
      <c r="T385" s="299">
        <v>0</v>
      </c>
      <c r="U385" s="299"/>
      <c r="V385" s="426"/>
      <c r="W385" s="299">
        <v>0</v>
      </c>
      <c r="X385" s="322"/>
      <c r="Y385" s="756"/>
      <c r="Z385" s="427">
        <f t="shared" ref="Z385:Z403" si="3759">BM385/$BM$384</f>
        <v>4.0973525119866586E-2</v>
      </c>
      <c r="AA385" s="273">
        <v>16</v>
      </c>
      <c r="AB385" s="270" t="s">
        <v>376</v>
      </c>
      <c r="AC385" s="45"/>
      <c r="AD385" s="42"/>
      <c r="AE385" s="41"/>
      <c r="AF385" s="41"/>
      <c r="AG385" s="45"/>
      <c r="AH385" s="42"/>
      <c r="AI385" s="42"/>
      <c r="AJ385" s="42"/>
      <c r="AK385" s="42">
        <v>196550000</v>
      </c>
      <c r="AL385" s="42">
        <v>196550000</v>
      </c>
      <c r="AM385" s="42">
        <v>184355800</v>
      </c>
      <c r="AN385" s="42">
        <v>184355800</v>
      </c>
      <c r="AO385" s="55"/>
      <c r="AP385" s="54"/>
      <c r="AQ385" s="54"/>
      <c r="AR385" s="42"/>
      <c r="AS385" s="45"/>
      <c r="AT385" s="42"/>
      <c r="AU385" s="41"/>
      <c r="AV385" s="41"/>
      <c r="AW385" s="45"/>
      <c r="AX385" s="42"/>
      <c r="AY385" s="42"/>
      <c r="AZ385" s="42"/>
      <c r="BA385" s="45"/>
      <c r="BB385" s="42"/>
      <c r="BC385" s="42"/>
      <c r="BD385" s="42"/>
      <c r="BE385" s="45"/>
      <c r="BF385" s="42"/>
      <c r="BG385" s="41"/>
      <c r="BH385" s="41"/>
      <c r="BI385" s="45"/>
      <c r="BJ385" s="42"/>
      <c r="BK385" s="42"/>
      <c r="BL385" s="42"/>
      <c r="BM385" s="40">
        <f t="shared" ref="BM385:BM403" si="3760">+AC385+AG385+AK385+AO385+AS385+AW385+BA385+BE385+BI385</f>
        <v>196550000</v>
      </c>
      <c r="BN385" s="41">
        <f t="shared" ref="BN385:BN403" si="3761">AD385+AH385+AL385+AP385+AT385+AX385+BB385+BF385+BJ385</f>
        <v>196550000</v>
      </c>
      <c r="BO385" s="41">
        <f t="shared" ref="BO385:BO403" si="3762">AE385+AI385+AM385+AQ385+AU385+AY385+BC385+BG385+BK385</f>
        <v>184355800</v>
      </c>
      <c r="BP385" s="41">
        <f t="shared" ref="BP385:BP403" si="3763">AF385+AJ385+AN385+AR385+AV385+AZ385+BD385+BH385+BL385</f>
        <v>184355800</v>
      </c>
      <c r="BQ385" s="87">
        <v>0</v>
      </c>
      <c r="BR385" s="87">
        <v>0</v>
      </c>
      <c r="BS385" s="87">
        <v>0</v>
      </c>
      <c r="BT385" s="87">
        <v>0</v>
      </c>
      <c r="BU385" s="87">
        <v>0</v>
      </c>
      <c r="BV385" s="87">
        <v>0</v>
      </c>
      <c r="BW385" s="87">
        <v>0</v>
      </c>
      <c r="BX385" s="87">
        <v>0</v>
      </c>
      <c r="BY385" s="87"/>
      <c r="BZ385" s="87">
        <v>0</v>
      </c>
      <c r="CA385" s="87">
        <v>0</v>
      </c>
      <c r="CB385" s="87">
        <v>0</v>
      </c>
      <c r="CC385" s="87">
        <v>0</v>
      </c>
      <c r="CD385" s="87"/>
      <c r="CE385" s="87">
        <v>0</v>
      </c>
      <c r="CF385" s="87">
        <v>0</v>
      </c>
      <c r="CG385" s="87">
        <v>0</v>
      </c>
      <c r="CH385" s="87">
        <v>0</v>
      </c>
      <c r="CI385" s="87">
        <v>0</v>
      </c>
      <c r="CJ385" s="87">
        <v>0</v>
      </c>
      <c r="CK385" s="87">
        <v>0</v>
      </c>
      <c r="CL385" s="87">
        <v>0</v>
      </c>
      <c r="CM385" s="87">
        <v>0</v>
      </c>
      <c r="CN385" s="87">
        <v>0</v>
      </c>
      <c r="CO385" s="87">
        <v>0</v>
      </c>
      <c r="CP385" s="87">
        <v>0</v>
      </c>
      <c r="CQ385" s="87">
        <v>0</v>
      </c>
      <c r="CR385" s="87">
        <v>0</v>
      </c>
      <c r="CS385" s="87">
        <v>0</v>
      </c>
      <c r="CT385" s="87">
        <v>0</v>
      </c>
      <c r="CU385" s="87"/>
      <c r="CV385" s="87">
        <v>0</v>
      </c>
      <c r="CW385" s="87">
        <v>0</v>
      </c>
      <c r="CX385" s="87">
        <v>0</v>
      </c>
      <c r="CY385" s="87">
        <v>0</v>
      </c>
      <c r="CZ385" s="87"/>
      <c r="DA385" s="87">
        <v>0</v>
      </c>
      <c r="DB385" s="87">
        <v>0</v>
      </c>
      <c r="DC385" s="87">
        <v>0</v>
      </c>
      <c r="DD385" s="87">
        <v>0</v>
      </c>
      <c r="DE385" s="82">
        <f t="shared" ref="DE385:DE403" si="3764">BQ385+BU385+BZ385+CE385+CI385+CM385+CQ385+CV385+DA385</f>
        <v>0</v>
      </c>
      <c r="DF385" s="102">
        <f t="shared" ref="DF385:DF403" si="3765">BR385+BV385+CA385+CF385+CJ385+CN385+CR385+CW385+DB385</f>
        <v>0</v>
      </c>
      <c r="DG385" s="102">
        <f t="shared" ref="DG385:DG403" si="3766">BS385+BW385+CB385+CG385+CK385+CO385+CS385+CX385+DC385</f>
        <v>0</v>
      </c>
      <c r="DH385" s="102">
        <f t="shared" ref="DH385:DH403" si="3767">BT385+BX385+CC385+CH385+CL385+CP385+CT385+CY385+DD385</f>
        <v>0</v>
      </c>
      <c r="DI385" s="102"/>
      <c r="DJ385" s="88">
        <v>0</v>
      </c>
      <c r="DK385" s="88"/>
      <c r="DL385" s="88"/>
      <c r="DM385" s="88"/>
      <c r="DN385" s="88">
        <v>0</v>
      </c>
      <c r="DO385" s="88"/>
      <c r="DP385" s="88"/>
      <c r="DQ385" s="88"/>
      <c r="DR385" s="88"/>
      <c r="DS385" s="88">
        <v>0</v>
      </c>
      <c r="DT385" s="88"/>
      <c r="DU385" s="88"/>
      <c r="DV385" s="88"/>
      <c r="DW385" s="88"/>
      <c r="DX385" s="88">
        <v>0</v>
      </c>
      <c r="DY385" s="88"/>
      <c r="DZ385" s="88"/>
      <c r="EA385" s="88"/>
      <c r="EB385" s="88">
        <v>0</v>
      </c>
      <c r="EC385" s="88"/>
      <c r="ED385" s="88"/>
      <c r="EE385" s="88"/>
      <c r="EF385" s="88">
        <v>0</v>
      </c>
      <c r="EG385" s="88"/>
      <c r="EH385" s="88"/>
      <c r="EI385" s="88"/>
      <c r="EJ385" s="88">
        <v>0</v>
      </c>
      <c r="EK385" s="88"/>
      <c r="EL385" s="88"/>
      <c r="EM385" s="88"/>
      <c r="EN385" s="88">
        <v>0</v>
      </c>
      <c r="EO385" s="88"/>
      <c r="EP385" s="88"/>
      <c r="EQ385" s="88"/>
      <c r="ER385" s="88"/>
      <c r="ES385" s="88">
        <v>0</v>
      </c>
      <c r="ET385" s="87"/>
      <c r="EU385" s="87"/>
      <c r="EV385" s="87"/>
      <c r="EW385" s="82">
        <f t="shared" ref="EW385:EX403" si="3768">DJ385+DN385+DS385+DX385+EB385+EF385+EJ385+EN385+ES385</f>
        <v>0</v>
      </c>
      <c r="EX385" s="90">
        <f t="shared" si="3768"/>
        <v>0</v>
      </c>
      <c r="EY385" s="90">
        <f t="shared" ref="EY385:EY403" si="3769">DL385+DP385+DU385+DZ385+ED385+EH385+EL385+EP385+EU385</f>
        <v>0</v>
      </c>
      <c r="EZ385" s="90">
        <f t="shared" ref="EZ385:EZ403" si="3770">DM385+DQ385+DV385+EA385+EE385+EI385+EM385+EQ385+EV385</f>
        <v>0</v>
      </c>
      <c r="FA385" s="173"/>
      <c r="FB385" s="87"/>
      <c r="FC385" s="88"/>
      <c r="FD385" s="88"/>
      <c r="FE385" s="88"/>
      <c r="FF385" s="133"/>
      <c r="FG385" s="87"/>
      <c r="FH385" s="87"/>
      <c r="FI385" s="87"/>
      <c r="FJ385" s="87"/>
      <c r="FK385" s="87"/>
      <c r="FL385" s="88">
        <v>0</v>
      </c>
      <c r="FM385" s="87"/>
      <c r="FN385" s="87"/>
      <c r="FO385" s="87"/>
      <c r="FP385" s="87"/>
      <c r="FQ385" s="87">
        <v>0</v>
      </c>
      <c r="FR385" s="87"/>
      <c r="FS385" s="87"/>
      <c r="FT385" s="87"/>
      <c r="FU385" s="87"/>
      <c r="FV385" s="87">
        <v>0</v>
      </c>
      <c r="FW385" s="87"/>
      <c r="FX385" s="87"/>
      <c r="FY385" s="87"/>
      <c r="FZ385" s="87"/>
      <c r="GA385" s="87">
        <v>0</v>
      </c>
      <c r="GB385" s="87"/>
      <c r="GC385" s="87"/>
      <c r="GD385" s="87"/>
      <c r="GE385" s="87"/>
      <c r="GF385" s="87">
        <v>0</v>
      </c>
      <c r="GG385" s="87"/>
      <c r="GH385" s="87"/>
      <c r="GI385" s="87"/>
      <c r="GJ385" s="87"/>
      <c r="GK385" s="87">
        <v>0</v>
      </c>
      <c r="GL385" s="87"/>
      <c r="GM385" s="87"/>
      <c r="GN385" s="87"/>
      <c r="GO385" s="87"/>
      <c r="GP385" s="88">
        <v>0</v>
      </c>
      <c r="GQ385" s="87"/>
      <c r="GR385" s="87"/>
      <c r="GS385" s="87"/>
      <c r="GT385" s="87"/>
      <c r="GU385" s="82">
        <f t="shared" ref="GU385:GU403" si="3771">FB385+FG385+FL385+FQ385+FV385+GA385+GF385+GK385+GP385</f>
        <v>0</v>
      </c>
      <c r="GV385" s="82">
        <f t="shared" ref="GV385:GV403" si="3772">FC385+FH385+FM385+FR385+FW385+GB385+GG385+GL385+GQ385</f>
        <v>0</v>
      </c>
      <c r="GW385" s="82">
        <f t="shared" ref="GW385:GW403" si="3773">FD385+FI385+FN385+FS385+FX385+GC385+GH385+GM385+GR385</f>
        <v>0</v>
      </c>
      <c r="GX385" s="82">
        <f t="shared" ref="GX385:GX403" si="3774">FE385+FJ385+FO385+FT385+FY385+GD385+GI385+GN385+GS385</f>
        <v>0</v>
      </c>
      <c r="GY385" s="792">
        <f t="shared" ref="GY385:GY403" si="3775">FF385+FK385+FP385+FU385+FZ385+GE385+GJ385+GO385+GT385</f>
        <v>0</v>
      </c>
      <c r="GZ385" s="792">
        <f t="shared" ref="GZ385:GZ403" si="3776">AC385+BQ385+DJ385+FB385</f>
        <v>0</v>
      </c>
      <c r="HA385" s="792">
        <f t="shared" ref="HA385:HA403" si="3777">AD385+BR385+DK385+FC385</f>
        <v>0</v>
      </c>
      <c r="HB385" s="792">
        <f t="shared" ref="HB385:HB403" si="3778">AE385+BS385+DL385+FD385</f>
        <v>0</v>
      </c>
      <c r="HC385" s="792">
        <f t="shared" ref="HC385:HC403" si="3779">AF385+BT385+DM385+FE385</f>
        <v>0</v>
      </c>
      <c r="HD385" s="792">
        <f t="shared" ref="HD385:HD403" si="3780">FF385</f>
        <v>0</v>
      </c>
      <c r="HE385" s="792">
        <f t="shared" ref="HE385:HE403" si="3781">AG385+BU385+DN385+FG385</f>
        <v>0</v>
      </c>
      <c r="HF385" s="792">
        <f t="shared" ref="HF385:HF403" si="3782">AH385+BV385+DO385+FH385</f>
        <v>0</v>
      </c>
      <c r="HG385" s="792">
        <f t="shared" ref="HG385:HG403" si="3783">AI385+BW385+DP385+FI385</f>
        <v>0</v>
      </c>
      <c r="HH385" s="792">
        <f t="shared" ref="HH385:HH403" si="3784">AJ385+BX385+DQ385+FJ385</f>
        <v>0</v>
      </c>
      <c r="HI385" s="792">
        <f t="shared" ref="HI385:HI403" si="3785">BY385+DR385+FK385</f>
        <v>0</v>
      </c>
      <c r="HJ385" s="792">
        <f t="shared" ref="HJ385:HJ403" si="3786">AK385+BZ385+DS385+FL385</f>
        <v>196550000</v>
      </c>
      <c r="HK385" s="792">
        <f t="shared" ref="HK385:HK403" si="3787">AL385+CA385+DT385+FM385</f>
        <v>196550000</v>
      </c>
      <c r="HL385" s="792">
        <f t="shared" ref="HL385:HL403" si="3788">AM385+CB385+DU385+FN385</f>
        <v>184355800</v>
      </c>
      <c r="HM385" s="792">
        <f t="shared" ref="HM385:HM403" si="3789">AN385+CC385+DV385+FO385</f>
        <v>184355800</v>
      </c>
      <c r="HN385" s="792">
        <f t="shared" ref="HN385:HN403" si="3790">CD385+DW385+FP385</f>
        <v>0</v>
      </c>
      <c r="HO385" s="792">
        <f t="shared" ref="HO385:HO403" si="3791">AO385+CE385+DX385+FQ385</f>
        <v>0</v>
      </c>
      <c r="HP385" s="792">
        <f t="shared" ref="HP385:HP403" si="3792">AP385+CF385+DY385+FR385</f>
        <v>0</v>
      </c>
      <c r="HQ385" s="792">
        <f t="shared" ref="HQ385:HQ403" si="3793">AQ385+CG385+DZ385+FS385</f>
        <v>0</v>
      </c>
      <c r="HR385" s="792">
        <f t="shared" ref="HR385:HR403" si="3794">AR385+CH385+EA385+FT385</f>
        <v>0</v>
      </c>
      <c r="HS385" s="792">
        <f t="shared" ref="HS385:HS403" si="3795">FU385</f>
        <v>0</v>
      </c>
      <c r="HT385" s="792">
        <f t="shared" ref="HT385:HT403" si="3796">AS385+CI385+EB385+FV385</f>
        <v>0</v>
      </c>
      <c r="HU385" s="792">
        <f t="shared" ref="HU385:HU403" si="3797">AT385+CJ385+EC385+FW385</f>
        <v>0</v>
      </c>
      <c r="HV385" s="792">
        <f t="shared" ref="HV385:HV403" si="3798">AU385+CK385+ED385+FX385</f>
        <v>0</v>
      </c>
      <c r="HW385" s="792">
        <f t="shared" ref="HW385:HW403" si="3799">AV385+CL385+EE385+FY385</f>
        <v>0</v>
      </c>
      <c r="HX385" s="792">
        <f t="shared" ref="HX385:HX403" si="3800">FZ385</f>
        <v>0</v>
      </c>
      <c r="HY385" s="792">
        <f t="shared" ref="HY385:HY403" si="3801">AW385+CM385+EF385+GA385</f>
        <v>0</v>
      </c>
      <c r="HZ385" s="792">
        <f t="shared" ref="HZ385:HZ403" si="3802">AX385+CN385+EG385+GB385</f>
        <v>0</v>
      </c>
      <c r="IA385" s="792">
        <f t="shared" ref="IA385:IA403" si="3803">AY385+CO385+EH385+GC385</f>
        <v>0</v>
      </c>
      <c r="IB385" s="792">
        <f t="shared" ref="IB385:IB403" si="3804">AZ385+CP385+EI385+GD385</f>
        <v>0</v>
      </c>
      <c r="IC385" s="792">
        <f t="shared" ref="IC385:IC403" si="3805">GE385</f>
        <v>0</v>
      </c>
      <c r="ID385" s="792">
        <f t="shared" ref="ID385:ID403" si="3806">BA385+CQ385+EJ385+GF385</f>
        <v>0</v>
      </c>
      <c r="IE385" s="792">
        <f t="shared" ref="IE385:IE403" si="3807">BB385+CR385+EK385+GG385</f>
        <v>0</v>
      </c>
      <c r="IF385" s="792">
        <f t="shared" ref="IF385:IF403" si="3808">BC385+CS385+EL385+GH385</f>
        <v>0</v>
      </c>
      <c r="IG385" s="792">
        <f t="shared" ref="IG385:IG403" si="3809">BD385+CT385+EM385+GI385</f>
        <v>0</v>
      </c>
      <c r="IH385" s="792">
        <f t="shared" ref="IH385:IH403" si="3810">CU385+GJ385</f>
        <v>0</v>
      </c>
      <c r="II385" s="792">
        <f t="shared" ref="II385:II403" si="3811">BE385+CV385+EN385+GK385</f>
        <v>0</v>
      </c>
      <c r="IJ385" s="792">
        <f t="shared" ref="IJ385:IJ403" si="3812">BF385+CW385+EO385+GL385</f>
        <v>0</v>
      </c>
      <c r="IK385" s="792">
        <f t="shared" ref="IK385:IK403" si="3813">BG385+CX385+EP385+GM385</f>
        <v>0</v>
      </c>
      <c r="IL385" s="792">
        <f t="shared" ref="IL385:IL403" si="3814">BH385+CY385+EQ385+GM385</f>
        <v>0</v>
      </c>
      <c r="IM385" s="792">
        <f t="shared" ref="IM385:IM403" si="3815">CZ385+ER385+GO385</f>
        <v>0</v>
      </c>
      <c r="IN385" s="792">
        <f t="shared" ref="IN385:IN403" si="3816">BI385+DA385+ES385+GP385</f>
        <v>0</v>
      </c>
      <c r="IO385" s="792"/>
      <c r="IP385" s="792"/>
      <c r="IQ385" s="792"/>
      <c r="IR385" s="792"/>
      <c r="IS385" s="792">
        <f t="shared" ref="IS385:IS403" si="3817">GZ385+HE385+HJ385+HO385+HT385+HY385+ID385+II385+IN385</f>
        <v>196550000</v>
      </c>
      <c r="IT385" s="792">
        <f t="shared" ref="IT385:IT403" si="3818">HA385+HF385+HK385+HP385+HU385+HZ385+IE385+IJ385+IO385</f>
        <v>196550000</v>
      </c>
      <c r="IU385" s="792">
        <f t="shared" ref="IU385:IU403" si="3819">HB385+HG385+HL385+HQ385+HV385+IA385+IF385+IK385+IP385</f>
        <v>184355800</v>
      </c>
      <c r="IV385" s="792">
        <f t="shared" ref="IV385:IV403" si="3820">HC385+HH385+HM385+HR385+HW385+IB385+IG385+IL385+IQ385</f>
        <v>184355800</v>
      </c>
      <c r="IW385" s="793">
        <f t="shared" ref="IW385:IW403" si="3821">HD385+HI385+HN385+HS385+HX385+IC385+IH385+IM385+IR385</f>
        <v>0</v>
      </c>
    </row>
    <row r="386" spans="1:257" ht="120.75" customHeight="1" x14ac:dyDescent="0.2">
      <c r="A386" s="346"/>
      <c r="B386" s="363"/>
      <c r="C386" s="286"/>
      <c r="D386" s="331"/>
      <c r="E386" s="286"/>
      <c r="F386" s="286"/>
      <c r="G386" s="273">
        <v>257</v>
      </c>
      <c r="H386" s="854" t="s">
        <v>860</v>
      </c>
      <c r="I386" s="265" t="s">
        <v>285</v>
      </c>
      <c r="J386" s="270" t="s">
        <v>822</v>
      </c>
      <c r="K386" s="479">
        <v>17</v>
      </c>
      <c r="L386" s="271" t="s">
        <v>58</v>
      </c>
      <c r="M386" s="272">
        <v>0</v>
      </c>
      <c r="N386" s="272">
        <v>1</v>
      </c>
      <c r="O386" s="273">
        <v>1</v>
      </c>
      <c r="P386" s="675">
        <v>1</v>
      </c>
      <c r="Q386" s="272">
        <v>1</v>
      </c>
      <c r="R386" s="275"/>
      <c r="S386" s="426">
        <v>1</v>
      </c>
      <c r="T386" s="272">
        <v>1</v>
      </c>
      <c r="U386" s="272"/>
      <c r="V386" s="277">
        <v>0.9</v>
      </c>
      <c r="W386" s="272">
        <v>1</v>
      </c>
      <c r="X386" s="271"/>
      <c r="Y386" s="278">
        <v>0.8</v>
      </c>
      <c r="Z386" s="427">
        <f t="shared" si="3759"/>
        <v>0.32013758599124453</v>
      </c>
      <c r="AA386" s="273">
        <v>13</v>
      </c>
      <c r="AB386" s="270" t="s">
        <v>155</v>
      </c>
      <c r="AC386" s="45"/>
      <c r="AD386" s="42"/>
      <c r="AE386" s="41"/>
      <c r="AF386" s="41"/>
      <c r="AG386" s="45"/>
      <c r="AH386" s="42"/>
      <c r="AI386" s="42"/>
      <c r="AJ386" s="42"/>
      <c r="AK386" s="41">
        <v>35700000</v>
      </c>
      <c r="AL386" s="41">
        <v>35700000</v>
      </c>
      <c r="AM386" s="41">
        <v>27800000</v>
      </c>
      <c r="AN386" s="41">
        <v>27800000</v>
      </c>
      <c r="AO386" s="40"/>
      <c r="AP386" s="41"/>
      <c r="AQ386" s="41"/>
      <c r="AR386" s="42"/>
      <c r="AS386" s="45"/>
      <c r="AT386" s="42"/>
      <c r="AU386" s="41"/>
      <c r="AV386" s="41"/>
      <c r="AW386" s="45"/>
      <c r="AX386" s="42"/>
      <c r="AY386" s="42"/>
      <c r="AZ386" s="42"/>
      <c r="BA386" s="45"/>
      <c r="BB386" s="42"/>
      <c r="BC386" s="42"/>
      <c r="BD386" s="42"/>
      <c r="BE386" s="45"/>
      <c r="BF386" s="42"/>
      <c r="BG386" s="41"/>
      <c r="BH386" s="41"/>
      <c r="BI386" s="45">
        <v>1500000000</v>
      </c>
      <c r="BJ386" s="42"/>
      <c r="BK386" s="42"/>
      <c r="BL386" s="42"/>
      <c r="BM386" s="40">
        <f t="shared" si="3760"/>
        <v>1535700000</v>
      </c>
      <c r="BN386" s="41">
        <f t="shared" si="3761"/>
        <v>35700000</v>
      </c>
      <c r="BO386" s="41">
        <f t="shared" si="3762"/>
        <v>27800000</v>
      </c>
      <c r="BP386" s="41">
        <f t="shared" si="3763"/>
        <v>27800000</v>
      </c>
      <c r="BQ386" s="87"/>
      <c r="BR386" s="87"/>
      <c r="BS386" s="87"/>
      <c r="BT386" s="87"/>
      <c r="BU386" s="87"/>
      <c r="BV386" s="87"/>
      <c r="BW386" s="87"/>
      <c r="BX386" s="87"/>
      <c r="BY386" s="87"/>
      <c r="BZ386" s="88">
        <v>35700000</v>
      </c>
      <c r="CA386" s="86">
        <v>120200000</v>
      </c>
      <c r="CB386" s="86">
        <v>118002000</v>
      </c>
      <c r="CC386" s="86">
        <v>118002000</v>
      </c>
      <c r="CD386" s="86"/>
      <c r="CE386" s="87"/>
      <c r="CF386" s="87"/>
      <c r="CG386" s="87"/>
      <c r="CH386" s="87"/>
      <c r="CI386" s="87"/>
      <c r="CJ386" s="87"/>
      <c r="CK386" s="87"/>
      <c r="CL386" s="87"/>
      <c r="CM386" s="87"/>
      <c r="CN386" s="87"/>
      <c r="CO386" s="87"/>
      <c r="CP386" s="87"/>
      <c r="CQ386" s="87"/>
      <c r="CR386" s="87"/>
      <c r="CS386" s="87"/>
      <c r="CT386" s="87"/>
      <c r="CU386" s="87"/>
      <c r="CV386" s="87"/>
      <c r="CW386" s="87"/>
      <c r="CX386" s="87"/>
      <c r="CY386" s="87"/>
      <c r="CZ386" s="87"/>
      <c r="DA386" s="87">
        <v>500000000</v>
      </c>
      <c r="DB386" s="87"/>
      <c r="DC386" s="87"/>
      <c r="DD386" s="87"/>
      <c r="DE386" s="82">
        <f t="shared" si="3764"/>
        <v>535700000</v>
      </c>
      <c r="DF386" s="102">
        <f t="shared" si="3765"/>
        <v>120200000</v>
      </c>
      <c r="DG386" s="102">
        <f t="shared" si="3766"/>
        <v>118002000</v>
      </c>
      <c r="DH386" s="102">
        <f t="shared" si="3767"/>
        <v>118002000</v>
      </c>
      <c r="DI386" s="102"/>
      <c r="DJ386" s="88"/>
      <c r="DK386" s="57"/>
      <c r="DL386" s="88"/>
      <c r="DM386" s="88"/>
      <c r="DN386" s="88"/>
      <c r="DO386" s="88"/>
      <c r="DP386" s="88"/>
      <c r="DQ386" s="88"/>
      <c r="DR386" s="88"/>
      <c r="DS386" s="88">
        <v>35700000</v>
      </c>
      <c r="DT386" s="57">
        <v>105920000</v>
      </c>
      <c r="DU386" s="88">
        <v>90706660</v>
      </c>
      <c r="DV386" s="88">
        <v>90706660</v>
      </c>
      <c r="DW386" s="88"/>
      <c r="DX386" s="88"/>
      <c r="DY386" s="88"/>
      <c r="DZ386" s="88"/>
      <c r="EA386" s="88"/>
      <c r="EB386" s="88"/>
      <c r="EC386" s="88"/>
      <c r="ED386" s="88"/>
      <c r="EE386" s="88"/>
      <c r="EF386" s="88"/>
      <c r="EG386" s="88"/>
      <c r="EH386" s="88"/>
      <c r="EI386" s="88"/>
      <c r="EJ386" s="88"/>
      <c r="EK386" s="88"/>
      <c r="EL386" s="88"/>
      <c r="EM386" s="88"/>
      <c r="EN386" s="88"/>
      <c r="EO386" s="87"/>
      <c r="EP386" s="87"/>
      <c r="EQ386" s="87"/>
      <c r="ER386" s="87"/>
      <c r="ES386" s="87">
        <v>500000000</v>
      </c>
      <c r="ET386" s="87"/>
      <c r="EU386" s="87"/>
      <c r="EV386" s="87"/>
      <c r="EW386" s="82">
        <f t="shared" si="3768"/>
        <v>535700000</v>
      </c>
      <c r="EX386" s="90">
        <f t="shared" si="3768"/>
        <v>105920000</v>
      </c>
      <c r="EY386" s="90">
        <f t="shared" si="3769"/>
        <v>90706660</v>
      </c>
      <c r="EZ386" s="90">
        <f t="shared" si="3770"/>
        <v>90706660</v>
      </c>
      <c r="FA386" s="173"/>
      <c r="FB386" s="87"/>
      <c r="FC386" s="88"/>
      <c r="FD386" s="88"/>
      <c r="FE386" s="88"/>
      <c r="FF386" s="133"/>
      <c r="FG386" s="87"/>
      <c r="FH386" s="87">
        <v>61690000</v>
      </c>
      <c r="FI386" s="87">
        <v>48970000</v>
      </c>
      <c r="FJ386" s="87">
        <v>48970000</v>
      </c>
      <c r="FK386" s="87"/>
      <c r="FL386" s="88">
        <v>35700000</v>
      </c>
      <c r="FM386" s="87">
        <v>160000000</v>
      </c>
      <c r="FN386" s="87">
        <v>134905867</v>
      </c>
      <c r="FO386" s="87">
        <v>134905867</v>
      </c>
      <c r="FP386" s="87"/>
      <c r="FQ386" s="87"/>
      <c r="FR386" s="87"/>
      <c r="FS386" s="87"/>
      <c r="FT386" s="87"/>
      <c r="FU386" s="87"/>
      <c r="FV386" s="87"/>
      <c r="FW386" s="87"/>
      <c r="FX386" s="87"/>
      <c r="FY386" s="87"/>
      <c r="FZ386" s="87"/>
      <c r="GA386" s="87"/>
      <c r="GB386" s="87"/>
      <c r="GC386" s="87"/>
      <c r="GD386" s="87"/>
      <c r="GE386" s="87"/>
      <c r="GF386" s="87"/>
      <c r="GG386" s="87"/>
      <c r="GH386" s="87"/>
      <c r="GI386" s="87"/>
      <c r="GJ386" s="87"/>
      <c r="GK386" s="87"/>
      <c r="GL386" s="87"/>
      <c r="GM386" s="87"/>
      <c r="GN386" s="87"/>
      <c r="GO386" s="87"/>
      <c r="GP386" s="87">
        <v>500000000</v>
      </c>
      <c r="GQ386" s="87"/>
      <c r="GR386" s="87"/>
      <c r="GS386" s="87"/>
      <c r="GT386" s="87"/>
      <c r="GU386" s="82">
        <f t="shared" si="3771"/>
        <v>535700000</v>
      </c>
      <c r="GV386" s="82">
        <f t="shared" si="3772"/>
        <v>221690000</v>
      </c>
      <c r="GW386" s="82">
        <f t="shared" si="3773"/>
        <v>183875867</v>
      </c>
      <c r="GX386" s="82">
        <f t="shared" si="3774"/>
        <v>183875867</v>
      </c>
      <c r="GY386" s="792">
        <f t="shared" si="3775"/>
        <v>0</v>
      </c>
      <c r="GZ386" s="792">
        <f t="shared" si="3776"/>
        <v>0</v>
      </c>
      <c r="HA386" s="792">
        <f t="shared" si="3777"/>
        <v>0</v>
      </c>
      <c r="HB386" s="792">
        <f t="shared" si="3778"/>
        <v>0</v>
      </c>
      <c r="HC386" s="792">
        <f t="shared" si="3779"/>
        <v>0</v>
      </c>
      <c r="HD386" s="792">
        <f t="shared" si="3780"/>
        <v>0</v>
      </c>
      <c r="HE386" s="792">
        <f t="shared" si="3781"/>
        <v>0</v>
      </c>
      <c r="HF386" s="792">
        <f t="shared" si="3782"/>
        <v>61690000</v>
      </c>
      <c r="HG386" s="792">
        <f t="shared" si="3783"/>
        <v>48970000</v>
      </c>
      <c r="HH386" s="792">
        <f t="shared" si="3784"/>
        <v>48970000</v>
      </c>
      <c r="HI386" s="792">
        <f t="shared" si="3785"/>
        <v>0</v>
      </c>
      <c r="HJ386" s="792">
        <f t="shared" si="3786"/>
        <v>142800000</v>
      </c>
      <c r="HK386" s="792">
        <f t="shared" si="3787"/>
        <v>421820000</v>
      </c>
      <c r="HL386" s="792">
        <f t="shared" si="3788"/>
        <v>371414527</v>
      </c>
      <c r="HM386" s="792">
        <f t="shared" si="3789"/>
        <v>371414527</v>
      </c>
      <c r="HN386" s="792">
        <f t="shared" si="3790"/>
        <v>0</v>
      </c>
      <c r="HO386" s="792">
        <f t="shared" si="3791"/>
        <v>0</v>
      </c>
      <c r="HP386" s="792">
        <f t="shared" si="3792"/>
        <v>0</v>
      </c>
      <c r="HQ386" s="792">
        <f t="shared" si="3793"/>
        <v>0</v>
      </c>
      <c r="HR386" s="792">
        <f t="shared" si="3794"/>
        <v>0</v>
      </c>
      <c r="HS386" s="792">
        <f t="shared" si="3795"/>
        <v>0</v>
      </c>
      <c r="HT386" s="792">
        <f t="shared" si="3796"/>
        <v>0</v>
      </c>
      <c r="HU386" s="792">
        <f t="shared" si="3797"/>
        <v>0</v>
      </c>
      <c r="HV386" s="792">
        <f t="shared" si="3798"/>
        <v>0</v>
      </c>
      <c r="HW386" s="792">
        <f t="shared" si="3799"/>
        <v>0</v>
      </c>
      <c r="HX386" s="792">
        <f t="shared" si="3800"/>
        <v>0</v>
      </c>
      <c r="HY386" s="792">
        <f t="shared" si="3801"/>
        <v>0</v>
      </c>
      <c r="HZ386" s="792">
        <f t="shared" si="3802"/>
        <v>0</v>
      </c>
      <c r="IA386" s="792">
        <f t="shared" si="3803"/>
        <v>0</v>
      </c>
      <c r="IB386" s="792">
        <f t="shared" si="3804"/>
        <v>0</v>
      </c>
      <c r="IC386" s="792">
        <f t="shared" si="3805"/>
        <v>0</v>
      </c>
      <c r="ID386" s="792">
        <f t="shared" si="3806"/>
        <v>0</v>
      </c>
      <c r="IE386" s="792">
        <f t="shared" si="3807"/>
        <v>0</v>
      </c>
      <c r="IF386" s="792">
        <f t="shared" si="3808"/>
        <v>0</v>
      </c>
      <c r="IG386" s="792">
        <f t="shared" si="3809"/>
        <v>0</v>
      </c>
      <c r="IH386" s="792">
        <f t="shared" si="3810"/>
        <v>0</v>
      </c>
      <c r="II386" s="792">
        <f t="shared" si="3811"/>
        <v>0</v>
      </c>
      <c r="IJ386" s="792">
        <f t="shared" si="3812"/>
        <v>0</v>
      </c>
      <c r="IK386" s="792">
        <f t="shared" si="3813"/>
        <v>0</v>
      </c>
      <c r="IL386" s="792">
        <f t="shared" si="3814"/>
        <v>0</v>
      </c>
      <c r="IM386" s="792">
        <f t="shared" si="3815"/>
        <v>0</v>
      </c>
      <c r="IN386" s="792">
        <f t="shared" si="3816"/>
        <v>3000000000</v>
      </c>
      <c r="IO386" s="792"/>
      <c r="IP386" s="792"/>
      <c r="IQ386" s="792"/>
      <c r="IR386" s="792"/>
      <c r="IS386" s="792">
        <f t="shared" si="3817"/>
        <v>3142800000</v>
      </c>
      <c r="IT386" s="792">
        <f t="shared" si="3818"/>
        <v>483510000</v>
      </c>
      <c r="IU386" s="792">
        <f t="shared" si="3819"/>
        <v>420384527</v>
      </c>
      <c r="IV386" s="792">
        <f t="shared" si="3820"/>
        <v>420384527</v>
      </c>
      <c r="IW386" s="793">
        <f t="shared" si="3821"/>
        <v>0</v>
      </c>
    </row>
    <row r="387" spans="1:257" ht="188.25" customHeight="1" x14ac:dyDescent="0.2">
      <c r="A387" s="346"/>
      <c r="B387" s="363"/>
      <c r="C387" s="286"/>
      <c r="D387" s="331"/>
      <c r="E387" s="286"/>
      <c r="F387" s="286"/>
      <c r="G387" s="273">
        <v>258</v>
      </c>
      <c r="H387" s="854" t="s">
        <v>861</v>
      </c>
      <c r="I387" s="265" t="s">
        <v>862</v>
      </c>
      <c r="J387" s="270" t="s">
        <v>822</v>
      </c>
      <c r="K387" s="479">
        <v>17</v>
      </c>
      <c r="L387" s="271" t="s">
        <v>58</v>
      </c>
      <c r="M387" s="272">
        <v>0</v>
      </c>
      <c r="N387" s="273">
        <v>1</v>
      </c>
      <c r="O387" s="273">
        <v>1</v>
      </c>
      <c r="P387" s="675">
        <f>BP387/BM387</f>
        <v>0</v>
      </c>
      <c r="Q387" s="273">
        <v>1</v>
      </c>
      <c r="R387" s="275"/>
      <c r="S387" s="274">
        <v>1</v>
      </c>
      <c r="T387" s="273">
        <v>1</v>
      </c>
      <c r="U387" s="273"/>
      <c r="V387" s="274">
        <v>0.8</v>
      </c>
      <c r="W387" s="272">
        <v>1</v>
      </c>
      <c r="X387" s="271"/>
      <c r="Y387" s="278">
        <v>1</v>
      </c>
      <c r="Z387" s="427">
        <f t="shared" si="3759"/>
        <v>0.20846362309776945</v>
      </c>
      <c r="AA387" s="272">
        <v>15</v>
      </c>
      <c r="AB387" s="271" t="s">
        <v>59</v>
      </c>
      <c r="AC387" s="45"/>
      <c r="AD387" s="42"/>
      <c r="AE387" s="41"/>
      <c r="AF387" s="41"/>
      <c r="AG387" s="45"/>
      <c r="AH387" s="42"/>
      <c r="AI387" s="42"/>
      <c r="AJ387" s="42"/>
      <c r="AK387" s="42">
        <v>0</v>
      </c>
      <c r="AL387" s="42"/>
      <c r="AM387" s="42"/>
      <c r="AN387" s="42"/>
      <c r="AO387" s="45"/>
      <c r="AP387" s="42"/>
      <c r="AQ387" s="42"/>
      <c r="AR387" s="42"/>
      <c r="AS387" s="45"/>
      <c r="AT387" s="42"/>
      <c r="AU387" s="41"/>
      <c r="AV387" s="41"/>
      <c r="AW387" s="45"/>
      <c r="AX387" s="42"/>
      <c r="AY387" s="42"/>
      <c r="AZ387" s="42"/>
      <c r="BA387" s="45"/>
      <c r="BB387" s="42"/>
      <c r="BC387" s="42"/>
      <c r="BD387" s="42"/>
      <c r="BE387" s="45"/>
      <c r="BF387" s="42"/>
      <c r="BG387" s="41"/>
      <c r="BH387" s="41"/>
      <c r="BI387" s="45">
        <v>1000000000</v>
      </c>
      <c r="BJ387" s="42"/>
      <c r="BK387" s="42"/>
      <c r="BL387" s="42"/>
      <c r="BM387" s="40">
        <f t="shared" si="3760"/>
        <v>1000000000</v>
      </c>
      <c r="BN387" s="41">
        <f t="shared" si="3761"/>
        <v>0</v>
      </c>
      <c r="BO387" s="41">
        <f t="shared" si="3762"/>
        <v>0</v>
      </c>
      <c r="BP387" s="41">
        <f t="shared" si="3763"/>
        <v>0</v>
      </c>
      <c r="BQ387" s="87"/>
      <c r="BR387" s="87"/>
      <c r="BS387" s="87"/>
      <c r="BT387" s="87"/>
      <c r="BU387" s="87"/>
      <c r="BV387" s="87"/>
      <c r="BW387" s="87"/>
      <c r="BX387" s="87"/>
      <c r="BY387" s="87"/>
      <c r="BZ387" s="88">
        <v>20000000</v>
      </c>
      <c r="CA387" s="86">
        <v>20000000</v>
      </c>
      <c r="CB387" s="86">
        <v>20000000</v>
      </c>
      <c r="CC387" s="86">
        <v>20000000</v>
      </c>
      <c r="CD387" s="86"/>
      <c r="CE387" s="87"/>
      <c r="CF387" s="87"/>
      <c r="CG387" s="87"/>
      <c r="CH387" s="87"/>
      <c r="CI387" s="87"/>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2">
        <f t="shared" si="3764"/>
        <v>20000000</v>
      </c>
      <c r="DF387" s="102">
        <f t="shared" si="3765"/>
        <v>20000000</v>
      </c>
      <c r="DG387" s="102">
        <f t="shared" si="3766"/>
        <v>20000000</v>
      </c>
      <c r="DH387" s="102">
        <f t="shared" si="3767"/>
        <v>20000000</v>
      </c>
      <c r="DI387" s="102"/>
      <c r="DJ387" s="88"/>
      <c r="DK387" s="57"/>
      <c r="DL387" s="88"/>
      <c r="DM387" s="88"/>
      <c r="DN387" s="88"/>
      <c r="DO387" s="88"/>
      <c r="DP387" s="88"/>
      <c r="DQ387" s="88"/>
      <c r="DR387" s="88"/>
      <c r="DS387" s="88">
        <v>20000000</v>
      </c>
      <c r="DT387" s="88">
        <v>30000000</v>
      </c>
      <c r="DU387" s="88">
        <v>17000000</v>
      </c>
      <c r="DV387" s="88">
        <v>17000000</v>
      </c>
      <c r="DW387" s="88"/>
      <c r="DX387" s="88"/>
      <c r="DY387" s="88"/>
      <c r="DZ387" s="88"/>
      <c r="EA387" s="88"/>
      <c r="EB387" s="88"/>
      <c r="EC387" s="88"/>
      <c r="ED387" s="88"/>
      <c r="EE387" s="88"/>
      <c r="EF387" s="88"/>
      <c r="EG387" s="88"/>
      <c r="EH387" s="88"/>
      <c r="EI387" s="88"/>
      <c r="EJ387" s="88"/>
      <c r="EK387" s="88"/>
      <c r="EL387" s="88"/>
      <c r="EM387" s="88"/>
      <c r="EN387" s="88"/>
      <c r="EO387" s="87"/>
      <c r="EP387" s="87"/>
      <c r="EQ387" s="87"/>
      <c r="ER387" s="87"/>
      <c r="ES387" s="87"/>
      <c r="ET387" s="87"/>
      <c r="EU387" s="87"/>
      <c r="EV387" s="87"/>
      <c r="EW387" s="82">
        <f t="shared" si="3768"/>
        <v>20000000</v>
      </c>
      <c r="EX387" s="90">
        <f t="shared" si="3768"/>
        <v>30000000</v>
      </c>
      <c r="EY387" s="90">
        <f t="shared" si="3769"/>
        <v>17000000</v>
      </c>
      <c r="EZ387" s="90">
        <f t="shared" si="3770"/>
        <v>17000000</v>
      </c>
      <c r="FA387" s="173"/>
      <c r="FB387" s="87"/>
      <c r="FC387" s="88"/>
      <c r="FD387" s="88"/>
      <c r="FE387" s="88"/>
      <c r="FF387" s="133"/>
      <c r="FG387" s="87"/>
      <c r="FH387" s="87"/>
      <c r="FI387" s="87"/>
      <c r="FJ387" s="87"/>
      <c r="FK387" s="87"/>
      <c r="FL387" s="88">
        <v>20000000</v>
      </c>
      <c r="FM387" s="87">
        <v>29800000</v>
      </c>
      <c r="FN387" s="87">
        <v>23320000</v>
      </c>
      <c r="FO387" s="87">
        <v>23320000</v>
      </c>
      <c r="FP387" s="87"/>
      <c r="FQ387" s="87"/>
      <c r="FR387" s="87"/>
      <c r="FS387" s="87"/>
      <c r="FT387" s="87"/>
      <c r="FU387" s="87"/>
      <c r="FV387" s="87"/>
      <c r="FW387" s="87"/>
      <c r="FX387" s="87"/>
      <c r="FY387" s="87"/>
      <c r="FZ387" s="87"/>
      <c r="GA387" s="87"/>
      <c r="GB387" s="87"/>
      <c r="GC387" s="87"/>
      <c r="GD387" s="87"/>
      <c r="GE387" s="87"/>
      <c r="GF387" s="87"/>
      <c r="GG387" s="87"/>
      <c r="GH387" s="87"/>
      <c r="GI387" s="87"/>
      <c r="GJ387" s="87"/>
      <c r="GK387" s="87"/>
      <c r="GL387" s="87"/>
      <c r="GM387" s="87"/>
      <c r="GN387" s="87"/>
      <c r="GO387" s="87"/>
      <c r="GP387" s="87"/>
      <c r="GQ387" s="87"/>
      <c r="GR387" s="87"/>
      <c r="GS387" s="87"/>
      <c r="GT387" s="87"/>
      <c r="GU387" s="82">
        <f t="shared" si="3771"/>
        <v>20000000</v>
      </c>
      <c r="GV387" s="82">
        <f t="shared" si="3772"/>
        <v>29800000</v>
      </c>
      <c r="GW387" s="82">
        <f t="shared" si="3773"/>
        <v>23320000</v>
      </c>
      <c r="GX387" s="82">
        <f t="shared" si="3774"/>
        <v>23320000</v>
      </c>
      <c r="GY387" s="792">
        <f t="shared" si="3775"/>
        <v>0</v>
      </c>
      <c r="GZ387" s="792">
        <f t="shared" si="3776"/>
        <v>0</v>
      </c>
      <c r="HA387" s="792">
        <f t="shared" si="3777"/>
        <v>0</v>
      </c>
      <c r="HB387" s="792">
        <f t="shared" si="3778"/>
        <v>0</v>
      </c>
      <c r="HC387" s="792">
        <f t="shared" si="3779"/>
        <v>0</v>
      </c>
      <c r="HD387" s="792">
        <f t="shared" si="3780"/>
        <v>0</v>
      </c>
      <c r="HE387" s="792">
        <f t="shared" si="3781"/>
        <v>0</v>
      </c>
      <c r="HF387" s="792">
        <f t="shared" si="3782"/>
        <v>0</v>
      </c>
      <c r="HG387" s="792">
        <f t="shared" si="3783"/>
        <v>0</v>
      </c>
      <c r="HH387" s="792">
        <f t="shared" si="3784"/>
        <v>0</v>
      </c>
      <c r="HI387" s="792">
        <f t="shared" si="3785"/>
        <v>0</v>
      </c>
      <c r="HJ387" s="792">
        <f t="shared" si="3786"/>
        <v>60000000</v>
      </c>
      <c r="HK387" s="792">
        <f t="shared" si="3787"/>
        <v>79800000</v>
      </c>
      <c r="HL387" s="792">
        <f t="shared" si="3788"/>
        <v>60320000</v>
      </c>
      <c r="HM387" s="792">
        <f t="shared" si="3789"/>
        <v>60320000</v>
      </c>
      <c r="HN387" s="792">
        <f t="shared" si="3790"/>
        <v>0</v>
      </c>
      <c r="HO387" s="792">
        <f t="shared" si="3791"/>
        <v>0</v>
      </c>
      <c r="HP387" s="792">
        <f t="shared" si="3792"/>
        <v>0</v>
      </c>
      <c r="HQ387" s="792">
        <f t="shared" si="3793"/>
        <v>0</v>
      </c>
      <c r="HR387" s="792">
        <f t="shared" si="3794"/>
        <v>0</v>
      </c>
      <c r="HS387" s="792">
        <f t="shared" si="3795"/>
        <v>0</v>
      </c>
      <c r="HT387" s="792">
        <f t="shared" si="3796"/>
        <v>0</v>
      </c>
      <c r="HU387" s="792">
        <f t="shared" si="3797"/>
        <v>0</v>
      </c>
      <c r="HV387" s="792">
        <f t="shared" si="3798"/>
        <v>0</v>
      </c>
      <c r="HW387" s="792">
        <f t="shared" si="3799"/>
        <v>0</v>
      </c>
      <c r="HX387" s="792">
        <f t="shared" si="3800"/>
        <v>0</v>
      </c>
      <c r="HY387" s="792">
        <f t="shared" si="3801"/>
        <v>0</v>
      </c>
      <c r="HZ387" s="792">
        <f t="shared" si="3802"/>
        <v>0</v>
      </c>
      <c r="IA387" s="792">
        <f t="shared" si="3803"/>
        <v>0</v>
      </c>
      <c r="IB387" s="792">
        <f t="shared" si="3804"/>
        <v>0</v>
      </c>
      <c r="IC387" s="792">
        <f t="shared" si="3805"/>
        <v>0</v>
      </c>
      <c r="ID387" s="792">
        <f t="shared" si="3806"/>
        <v>0</v>
      </c>
      <c r="IE387" s="792">
        <f t="shared" si="3807"/>
        <v>0</v>
      </c>
      <c r="IF387" s="792">
        <f t="shared" si="3808"/>
        <v>0</v>
      </c>
      <c r="IG387" s="792">
        <f t="shared" si="3809"/>
        <v>0</v>
      </c>
      <c r="IH387" s="792">
        <f t="shared" si="3810"/>
        <v>0</v>
      </c>
      <c r="II387" s="792">
        <f t="shared" si="3811"/>
        <v>0</v>
      </c>
      <c r="IJ387" s="792">
        <f t="shared" si="3812"/>
        <v>0</v>
      </c>
      <c r="IK387" s="792">
        <f t="shared" si="3813"/>
        <v>0</v>
      </c>
      <c r="IL387" s="792">
        <f t="shared" si="3814"/>
        <v>0</v>
      </c>
      <c r="IM387" s="792">
        <f t="shared" si="3815"/>
        <v>0</v>
      </c>
      <c r="IN387" s="792">
        <f t="shared" si="3816"/>
        <v>1000000000</v>
      </c>
      <c r="IO387" s="792"/>
      <c r="IP387" s="792"/>
      <c r="IQ387" s="792"/>
      <c r="IR387" s="792"/>
      <c r="IS387" s="792">
        <f t="shared" si="3817"/>
        <v>1060000000</v>
      </c>
      <c r="IT387" s="792">
        <f t="shared" si="3818"/>
        <v>79800000</v>
      </c>
      <c r="IU387" s="792">
        <f t="shared" si="3819"/>
        <v>60320000</v>
      </c>
      <c r="IV387" s="792">
        <f t="shared" si="3820"/>
        <v>60320000</v>
      </c>
      <c r="IW387" s="793">
        <f t="shared" si="3821"/>
        <v>0</v>
      </c>
    </row>
    <row r="388" spans="1:257" ht="68.25" customHeight="1" x14ac:dyDescent="0.2">
      <c r="A388" s="346"/>
      <c r="B388" s="363"/>
      <c r="C388" s="286"/>
      <c r="D388" s="331"/>
      <c r="E388" s="286"/>
      <c r="F388" s="286"/>
      <c r="G388" s="273">
        <v>259</v>
      </c>
      <c r="H388" s="854" t="s">
        <v>863</v>
      </c>
      <c r="I388" s="282" t="s">
        <v>864</v>
      </c>
      <c r="J388" s="270" t="s">
        <v>822</v>
      </c>
      <c r="K388" s="479">
        <v>17</v>
      </c>
      <c r="L388" s="322" t="s">
        <v>58</v>
      </c>
      <c r="M388" s="299">
        <v>1</v>
      </c>
      <c r="N388" s="299">
        <v>1</v>
      </c>
      <c r="O388" s="267">
        <v>1</v>
      </c>
      <c r="P388" s="675">
        <v>1</v>
      </c>
      <c r="Q388" s="299">
        <v>1</v>
      </c>
      <c r="R388" s="275"/>
      <c r="S388" s="426">
        <v>1</v>
      </c>
      <c r="T388" s="299">
        <v>1</v>
      </c>
      <c r="U388" s="299"/>
      <c r="V388" s="426">
        <v>0.8</v>
      </c>
      <c r="W388" s="299">
        <v>1</v>
      </c>
      <c r="X388" s="322"/>
      <c r="Y388" s="756">
        <v>1</v>
      </c>
      <c r="Z388" s="427">
        <f t="shared" si="3759"/>
        <v>1.876172607879925E-3</v>
      </c>
      <c r="AA388" s="273">
        <v>13</v>
      </c>
      <c r="AB388" s="270" t="s">
        <v>155</v>
      </c>
      <c r="AC388" s="45"/>
      <c r="AD388" s="42"/>
      <c r="AE388" s="41"/>
      <c r="AF388" s="41"/>
      <c r="AG388" s="45"/>
      <c r="AH388" s="42"/>
      <c r="AI388" s="42"/>
      <c r="AJ388" s="42"/>
      <c r="AK388" s="41">
        <v>9000000</v>
      </c>
      <c r="AL388" s="41">
        <v>9000000</v>
      </c>
      <c r="AM388" s="41">
        <v>9000000</v>
      </c>
      <c r="AN388" s="41">
        <v>9000000</v>
      </c>
      <c r="AO388" s="49"/>
      <c r="AP388" s="48"/>
      <c r="AQ388" s="48"/>
      <c r="AR388" s="42"/>
      <c r="AS388" s="45"/>
      <c r="AT388" s="42"/>
      <c r="AU388" s="41"/>
      <c r="AV388" s="41"/>
      <c r="AW388" s="45"/>
      <c r="AX388" s="42"/>
      <c r="AY388" s="42"/>
      <c r="AZ388" s="42"/>
      <c r="BA388" s="45"/>
      <c r="BB388" s="42"/>
      <c r="BC388" s="42"/>
      <c r="BD388" s="42"/>
      <c r="BE388" s="45"/>
      <c r="BF388" s="42"/>
      <c r="BG388" s="41"/>
      <c r="BH388" s="41"/>
      <c r="BI388" s="45"/>
      <c r="BJ388" s="42"/>
      <c r="BK388" s="42"/>
      <c r="BL388" s="42"/>
      <c r="BM388" s="40">
        <f t="shared" si="3760"/>
        <v>9000000</v>
      </c>
      <c r="BN388" s="41">
        <f t="shared" si="3761"/>
        <v>9000000</v>
      </c>
      <c r="BO388" s="41">
        <f t="shared" si="3762"/>
        <v>9000000</v>
      </c>
      <c r="BP388" s="41">
        <f t="shared" si="3763"/>
        <v>9000000</v>
      </c>
      <c r="BQ388" s="87"/>
      <c r="BR388" s="87"/>
      <c r="BS388" s="87"/>
      <c r="BT388" s="87"/>
      <c r="BU388" s="87"/>
      <c r="BV388" s="87"/>
      <c r="BW388" s="87"/>
      <c r="BX388" s="87"/>
      <c r="BY388" s="87"/>
      <c r="BZ388" s="88">
        <v>9000000</v>
      </c>
      <c r="CA388" s="86">
        <v>9000000</v>
      </c>
      <c r="CB388" s="683">
        <v>5633333</v>
      </c>
      <c r="CC388" s="684">
        <v>5633333</v>
      </c>
      <c r="CD388" s="685"/>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2">
        <f t="shared" si="3764"/>
        <v>9000000</v>
      </c>
      <c r="DF388" s="102">
        <f t="shared" si="3765"/>
        <v>9000000</v>
      </c>
      <c r="DG388" s="102">
        <f t="shared" si="3766"/>
        <v>5633333</v>
      </c>
      <c r="DH388" s="102">
        <f t="shared" si="3767"/>
        <v>5633333</v>
      </c>
      <c r="DI388" s="102"/>
      <c r="DJ388" s="88"/>
      <c r="DK388" s="57"/>
      <c r="DL388" s="88"/>
      <c r="DM388" s="88"/>
      <c r="DN388" s="88"/>
      <c r="DO388" s="88"/>
      <c r="DP388" s="88"/>
      <c r="DQ388" s="88"/>
      <c r="DR388" s="88"/>
      <c r="DS388" s="88">
        <v>9000000</v>
      </c>
      <c r="DT388" s="88">
        <v>9000000</v>
      </c>
      <c r="DU388" s="88"/>
      <c r="DV388" s="88"/>
      <c r="DW388" s="88"/>
      <c r="DX388" s="88"/>
      <c r="DY388" s="88"/>
      <c r="DZ388" s="88"/>
      <c r="EA388" s="88"/>
      <c r="EB388" s="88"/>
      <c r="EC388" s="88"/>
      <c r="ED388" s="88"/>
      <c r="EE388" s="88"/>
      <c r="EF388" s="88"/>
      <c r="EG388" s="88"/>
      <c r="EH388" s="88"/>
      <c r="EI388" s="88"/>
      <c r="EJ388" s="88"/>
      <c r="EK388" s="88"/>
      <c r="EL388" s="88"/>
      <c r="EM388" s="88"/>
      <c r="EN388" s="88"/>
      <c r="EO388" s="87"/>
      <c r="EP388" s="87"/>
      <c r="EQ388" s="87"/>
      <c r="ER388" s="87"/>
      <c r="ES388" s="87"/>
      <c r="ET388" s="87"/>
      <c r="EU388" s="87"/>
      <c r="EV388" s="87"/>
      <c r="EW388" s="82">
        <f t="shared" si="3768"/>
        <v>9000000</v>
      </c>
      <c r="EX388" s="90">
        <f t="shared" si="3768"/>
        <v>9000000</v>
      </c>
      <c r="EY388" s="90">
        <f t="shared" si="3769"/>
        <v>0</v>
      </c>
      <c r="EZ388" s="90">
        <f t="shared" si="3770"/>
        <v>0</v>
      </c>
      <c r="FA388" s="173"/>
      <c r="FB388" s="87"/>
      <c r="FC388" s="88"/>
      <c r="FD388" s="88"/>
      <c r="FE388" s="88"/>
      <c r="FF388" s="133"/>
      <c r="FG388" s="87"/>
      <c r="FH388" s="87"/>
      <c r="FI388" s="87"/>
      <c r="FJ388" s="87"/>
      <c r="FK388" s="87"/>
      <c r="FL388" s="88">
        <v>9000000</v>
      </c>
      <c r="FM388" s="87">
        <v>8500000</v>
      </c>
      <c r="FN388" s="87"/>
      <c r="FO388" s="87"/>
      <c r="FP388" s="87"/>
      <c r="FQ388" s="87"/>
      <c r="FR388" s="87"/>
      <c r="FS388" s="87"/>
      <c r="FT388" s="87"/>
      <c r="FU388" s="87"/>
      <c r="FV388" s="87"/>
      <c r="FW388" s="87"/>
      <c r="FX388" s="87"/>
      <c r="FY388" s="87"/>
      <c r="FZ388" s="87"/>
      <c r="GA388" s="87"/>
      <c r="GB388" s="87"/>
      <c r="GC388" s="87"/>
      <c r="GD388" s="87"/>
      <c r="GE388" s="87"/>
      <c r="GF388" s="87"/>
      <c r="GG388" s="87"/>
      <c r="GH388" s="87"/>
      <c r="GI388" s="87"/>
      <c r="GJ388" s="87"/>
      <c r="GK388" s="87"/>
      <c r="GL388" s="87"/>
      <c r="GM388" s="87"/>
      <c r="GN388" s="87"/>
      <c r="GO388" s="87"/>
      <c r="GP388" s="87"/>
      <c r="GQ388" s="87"/>
      <c r="GR388" s="87"/>
      <c r="GS388" s="87"/>
      <c r="GT388" s="87"/>
      <c r="GU388" s="82">
        <f t="shared" si="3771"/>
        <v>9000000</v>
      </c>
      <c r="GV388" s="82">
        <f t="shared" si="3772"/>
        <v>8500000</v>
      </c>
      <c r="GW388" s="82">
        <f t="shared" si="3773"/>
        <v>0</v>
      </c>
      <c r="GX388" s="82">
        <f t="shared" si="3774"/>
        <v>0</v>
      </c>
      <c r="GY388" s="792">
        <f t="shared" si="3775"/>
        <v>0</v>
      </c>
      <c r="GZ388" s="792">
        <f t="shared" si="3776"/>
        <v>0</v>
      </c>
      <c r="HA388" s="792">
        <f t="shared" si="3777"/>
        <v>0</v>
      </c>
      <c r="HB388" s="792">
        <f t="shared" si="3778"/>
        <v>0</v>
      </c>
      <c r="HC388" s="792">
        <f t="shared" si="3779"/>
        <v>0</v>
      </c>
      <c r="HD388" s="792">
        <f t="shared" si="3780"/>
        <v>0</v>
      </c>
      <c r="HE388" s="792">
        <f t="shared" si="3781"/>
        <v>0</v>
      </c>
      <c r="HF388" s="792">
        <f t="shared" si="3782"/>
        <v>0</v>
      </c>
      <c r="HG388" s="792">
        <f t="shared" si="3783"/>
        <v>0</v>
      </c>
      <c r="HH388" s="792">
        <f t="shared" si="3784"/>
        <v>0</v>
      </c>
      <c r="HI388" s="792">
        <f t="shared" si="3785"/>
        <v>0</v>
      </c>
      <c r="HJ388" s="792">
        <f t="shared" si="3786"/>
        <v>36000000</v>
      </c>
      <c r="HK388" s="792">
        <f t="shared" si="3787"/>
        <v>35500000</v>
      </c>
      <c r="HL388" s="792">
        <f t="shared" si="3788"/>
        <v>14633333</v>
      </c>
      <c r="HM388" s="792">
        <f t="shared" si="3789"/>
        <v>14633333</v>
      </c>
      <c r="HN388" s="792">
        <f t="shared" si="3790"/>
        <v>0</v>
      </c>
      <c r="HO388" s="792">
        <f t="shared" si="3791"/>
        <v>0</v>
      </c>
      <c r="HP388" s="792">
        <f t="shared" si="3792"/>
        <v>0</v>
      </c>
      <c r="HQ388" s="792">
        <f t="shared" si="3793"/>
        <v>0</v>
      </c>
      <c r="HR388" s="792">
        <f t="shared" si="3794"/>
        <v>0</v>
      </c>
      <c r="HS388" s="792">
        <f t="shared" si="3795"/>
        <v>0</v>
      </c>
      <c r="HT388" s="792">
        <f t="shared" si="3796"/>
        <v>0</v>
      </c>
      <c r="HU388" s="792">
        <f t="shared" si="3797"/>
        <v>0</v>
      </c>
      <c r="HV388" s="792">
        <f t="shared" si="3798"/>
        <v>0</v>
      </c>
      <c r="HW388" s="792">
        <f t="shared" si="3799"/>
        <v>0</v>
      </c>
      <c r="HX388" s="792">
        <f t="shared" si="3800"/>
        <v>0</v>
      </c>
      <c r="HY388" s="792">
        <f t="shared" si="3801"/>
        <v>0</v>
      </c>
      <c r="HZ388" s="792">
        <f t="shared" si="3802"/>
        <v>0</v>
      </c>
      <c r="IA388" s="792">
        <f t="shared" si="3803"/>
        <v>0</v>
      </c>
      <c r="IB388" s="792">
        <f t="shared" si="3804"/>
        <v>0</v>
      </c>
      <c r="IC388" s="792">
        <f t="shared" si="3805"/>
        <v>0</v>
      </c>
      <c r="ID388" s="792">
        <f t="shared" si="3806"/>
        <v>0</v>
      </c>
      <c r="IE388" s="792">
        <f t="shared" si="3807"/>
        <v>0</v>
      </c>
      <c r="IF388" s="792">
        <f t="shared" si="3808"/>
        <v>0</v>
      </c>
      <c r="IG388" s="792">
        <f t="shared" si="3809"/>
        <v>0</v>
      </c>
      <c r="IH388" s="792">
        <f t="shared" si="3810"/>
        <v>0</v>
      </c>
      <c r="II388" s="792">
        <f t="shared" si="3811"/>
        <v>0</v>
      </c>
      <c r="IJ388" s="792">
        <f t="shared" si="3812"/>
        <v>0</v>
      </c>
      <c r="IK388" s="792">
        <f t="shared" si="3813"/>
        <v>0</v>
      </c>
      <c r="IL388" s="792">
        <f t="shared" si="3814"/>
        <v>0</v>
      </c>
      <c r="IM388" s="792">
        <f t="shared" si="3815"/>
        <v>0</v>
      </c>
      <c r="IN388" s="792">
        <f t="shared" si="3816"/>
        <v>0</v>
      </c>
      <c r="IO388" s="792"/>
      <c r="IP388" s="792"/>
      <c r="IQ388" s="792"/>
      <c r="IR388" s="792"/>
      <c r="IS388" s="792">
        <f t="shared" si="3817"/>
        <v>36000000</v>
      </c>
      <c r="IT388" s="792">
        <f t="shared" si="3818"/>
        <v>35500000</v>
      </c>
      <c r="IU388" s="792">
        <f t="shared" si="3819"/>
        <v>14633333</v>
      </c>
      <c r="IV388" s="792">
        <f t="shared" si="3820"/>
        <v>14633333</v>
      </c>
      <c r="IW388" s="793">
        <f t="shared" si="3821"/>
        <v>0</v>
      </c>
    </row>
    <row r="389" spans="1:257" ht="78.75" customHeight="1" x14ac:dyDescent="0.2">
      <c r="A389" s="346"/>
      <c r="B389" s="363"/>
      <c r="C389" s="286"/>
      <c r="D389" s="331"/>
      <c r="E389" s="286"/>
      <c r="F389" s="286"/>
      <c r="G389" s="273">
        <v>260</v>
      </c>
      <c r="H389" s="854" t="s">
        <v>865</v>
      </c>
      <c r="I389" s="282" t="s">
        <v>866</v>
      </c>
      <c r="J389" s="270" t="s">
        <v>822</v>
      </c>
      <c r="K389" s="479">
        <v>17</v>
      </c>
      <c r="L389" s="322" t="s">
        <v>58</v>
      </c>
      <c r="M389" s="299">
        <v>12</v>
      </c>
      <c r="N389" s="299">
        <v>12</v>
      </c>
      <c r="O389" s="267">
        <v>12</v>
      </c>
      <c r="P389" s="675">
        <v>12</v>
      </c>
      <c r="Q389" s="299">
        <v>12</v>
      </c>
      <c r="R389" s="275"/>
      <c r="S389" s="426">
        <v>12</v>
      </c>
      <c r="T389" s="299">
        <v>12</v>
      </c>
      <c r="U389" s="299"/>
      <c r="V389" s="426">
        <v>12</v>
      </c>
      <c r="W389" s="299">
        <v>12</v>
      </c>
      <c r="X389" s="322"/>
      <c r="Y389" s="756">
        <v>12</v>
      </c>
      <c r="Z389" s="427">
        <f t="shared" si="3759"/>
        <v>3.8925370022930999E-3</v>
      </c>
      <c r="AA389" s="273">
        <v>13</v>
      </c>
      <c r="AB389" s="270" t="s">
        <v>155</v>
      </c>
      <c r="AC389" s="45"/>
      <c r="AD389" s="42"/>
      <c r="AE389" s="41"/>
      <c r="AF389" s="41"/>
      <c r="AG389" s="45"/>
      <c r="AH389" s="42"/>
      <c r="AI389" s="42"/>
      <c r="AJ389" s="42"/>
      <c r="AK389" s="41">
        <v>18672500</v>
      </c>
      <c r="AL389" s="41">
        <v>18672500</v>
      </c>
      <c r="AM389" s="42"/>
      <c r="AN389" s="41"/>
      <c r="AO389" s="49"/>
      <c r="AP389" s="48"/>
      <c r="AQ389" s="48"/>
      <c r="AR389" s="42"/>
      <c r="AS389" s="45"/>
      <c r="AT389" s="42"/>
      <c r="AU389" s="41"/>
      <c r="AV389" s="41"/>
      <c r="AW389" s="45"/>
      <c r="AX389" s="42"/>
      <c r="AY389" s="42"/>
      <c r="AZ389" s="42"/>
      <c r="BA389" s="45"/>
      <c r="BB389" s="42"/>
      <c r="BC389" s="42"/>
      <c r="BD389" s="42"/>
      <c r="BE389" s="45"/>
      <c r="BF389" s="42"/>
      <c r="BG389" s="41"/>
      <c r="BH389" s="41"/>
      <c r="BI389" s="45"/>
      <c r="BJ389" s="42"/>
      <c r="BK389" s="42"/>
      <c r="BL389" s="42"/>
      <c r="BM389" s="40">
        <f t="shared" si="3760"/>
        <v>18672500</v>
      </c>
      <c r="BN389" s="41">
        <f t="shared" si="3761"/>
        <v>18672500</v>
      </c>
      <c r="BO389" s="41">
        <f t="shared" si="3762"/>
        <v>0</v>
      </c>
      <c r="BP389" s="41">
        <f t="shared" si="3763"/>
        <v>0</v>
      </c>
      <c r="BQ389" s="87"/>
      <c r="BR389" s="87"/>
      <c r="BS389" s="87"/>
      <c r="BT389" s="87"/>
      <c r="BU389" s="87"/>
      <c r="BV389" s="87">
        <v>36667</v>
      </c>
      <c r="BW389" s="87"/>
      <c r="BX389" s="87"/>
      <c r="BY389" s="87"/>
      <c r="BZ389" s="88">
        <v>18000000</v>
      </c>
      <c r="CA389" s="86">
        <v>12841640</v>
      </c>
      <c r="CB389" s="86">
        <v>1500000</v>
      </c>
      <c r="CC389" s="86">
        <v>1500000</v>
      </c>
      <c r="CD389" s="86"/>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2">
        <f t="shared" si="3764"/>
        <v>18000000</v>
      </c>
      <c r="DF389" s="102">
        <f t="shared" si="3765"/>
        <v>12878307</v>
      </c>
      <c r="DG389" s="102">
        <f t="shared" si="3766"/>
        <v>1500000</v>
      </c>
      <c r="DH389" s="102">
        <f t="shared" si="3767"/>
        <v>1500000</v>
      </c>
      <c r="DI389" s="102"/>
      <c r="DJ389" s="57"/>
      <c r="DK389" s="57"/>
      <c r="DL389" s="88"/>
      <c r="DM389" s="88"/>
      <c r="DN389" s="88"/>
      <c r="DO389" s="88"/>
      <c r="DP389" s="88"/>
      <c r="DQ389" s="88"/>
      <c r="DR389" s="88"/>
      <c r="DS389" s="88">
        <v>18000000</v>
      </c>
      <c r="DT389" s="88">
        <v>10000000</v>
      </c>
      <c r="DU389" s="88"/>
      <c r="DV389" s="88"/>
      <c r="DW389" s="88"/>
      <c r="DX389" s="88"/>
      <c r="DY389" s="88"/>
      <c r="DZ389" s="88"/>
      <c r="EA389" s="88"/>
      <c r="EB389" s="88"/>
      <c r="EC389" s="88"/>
      <c r="ED389" s="88"/>
      <c r="EE389" s="88"/>
      <c r="EF389" s="88"/>
      <c r="EG389" s="88"/>
      <c r="EH389" s="88"/>
      <c r="EI389" s="88"/>
      <c r="EJ389" s="88"/>
      <c r="EK389" s="88"/>
      <c r="EL389" s="88"/>
      <c r="EM389" s="88"/>
      <c r="EN389" s="88"/>
      <c r="EO389" s="87"/>
      <c r="EP389" s="87"/>
      <c r="EQ389" s="87"/>
      <c r="ER389" s="87"/>
      <c r="ES389" s="87"/>
      <c r="ET389" s="87"/>
      <c r="EU389" s="87"/>
      <c r="EV389" s="87"/>
      <c r="EW389" s="82">
        <f t="shared" si="3768"/>
        <v>18000000</v>
      </c>
      <c r="EX389" s="90">
        <f t="shared" si="3768"/>
        <v>10000000</v>
      </c>
      <c r="EY389" s="90">
        <f t="shared" si="3769"/>
        <v>0</v>
      </c>
      <c r="EZ389" s="90">
        <f t="shared" si="3770"/>
        <v>0</v>
      </c>
      <c r="FA389" s="173"/>
      <c r="FB389" s="87"/>
      <c r="FC389" s="88"/>
      <c r="FD389" s="88"/>
      <c r="FE389" s="88"/>
      <c r="FF389" s="133"/>
      <c r="FG389" s="87"/>
      <c r="FH389" s="87"/>
      <c r="FI389" s="87"/>
      <c r="FJ389" s="87"/>
      <c r="FK389" s="87"/>
      <c r="FL389" s="88">
        <v>18000000</v>
      </c>
      <c r="FM389" s="87">
        <v>16387634</v>
      </c>
      <c r="FN389" s="87">
        <f>FO389</f>
        <v>12699099</v>
      </c>
      <c r="FO389" s="87">
        <v>12699099</v>
      </c>
      <c r="FP389" s="87"/>
      <c r="FQ389" s="87"/>
      <c r="FR389" s="87"/>
      <c r="FS389" s="87"/>
      <c r="FT389" s="87"/>
      <c r="FU389" s="87"/>
      <c r="FV389" s="87"/>
      <c r="FW389" s="87"/>
      <c r="FX389" s="87"/>
      <c r="FY389" s="87"/>
      <c r="FZ389" s="87"/>
      <c r="GA389" s="87"/>
      <c r="GB389" s="87"/>
      <c r="GC389" s="87"/>
      <c r="GD389" s="87"/>
      <c r="GE389" s="87"/>
      <c r="GF389" s="87"/>
      <c r="GG389" s="87"/>
      <c r="GH389" s="87"/>
      <c r="GI389" s="87"/>
      <c r="GJ389" s="87"/>
      <c r="GK389" s="87"/>
      <c r="GL389" s="87"/>
      <c r="GM389" s="87"/>
      <c r="GN389" s="87"/>
      <c r="GO389" s="87"/>
      <c r="GP389" s="87"/>
      <c r="GQ389" s="87"/>
      <c r="GR389" s="87"/>
      <c r="GS389" s="87"/>
      <c r="GT389" s="87"/>
      <c r="GU389" s="82">
        <f t="shared" si="3771"/>
        <v>18000000</v>
      </c>
      <c r="GV389" s="82">
        <f t="shared" si="3772"/>
        <v>16387634</v>
      </c>
      <c r="GW389" s="82">
        <f t="shared" si="3773"/>
        <v>12699099</v>
      </c>
      <c r="GX389" s="82">
        <f t="shared" si="3774"/>
        <v>12699099</v>
      </c>
      <c r="GY389" s="792">
        <f t="shared" si="3775"/>
        <v>0</v>
      </c>
      <c r="GZ389" s="792">
        <f t="shared" si="3776"/>
        <v>0</v>
      </c>
      <c r="HA389" s="792">
        <f t="shared" si="3777"/>
        <v>0</v>
      </c>
      <c r="HB389" s="792">
        <f t="shared" si="3778"/>
        <v>0</v>
      </c>
      <c r="HC389" s="792">
        <f t="shared" si="3779"/>
        <v>0</v>
      </c>
      <c r="HD389" s="792">
        <f t="shared" si="3780"/>
        <v>0</v>
      </c>
      <c r="HE389" s="792">
        <f t="shared" si="3781"/>
        <v>0</v>
      </c>
      <c r="HF389" s="792">
        <f t="shared" si="3782"/>
        <v>36667</v>
      </c>
      <c r="HG389" s="792">
        <f t="shared" si="3783"/>
        <v>0</v>
      </c>
      <c r="HH389" s="792">
        <f t="shared" si="3784"/>
        <v>0</v>
      </c>
      <c r="HI389" s="792">
        <f t="shared" si="3785"/>
        <v>0</v>
      </c>
      <c r="HJ389" s="792">
        <f t="shared" si="3786"/>
        <v>72672500</v>
      </c>
      <c r="HK389" s="792">
        <f t="shared" si="3787"/>
        <v>57901774</v>
      </c>
      <c r="HL389" s="792">
        <f t="shared" si="3788"/>
        <v>14199099</v>
      </c>
      <c r="HM389" s="792">
        <f t="shared" si="3789"/>
        <v>14199099</v>
      </c>
      <c r="HN389" s="792">
        <f t="shared" si="3790"/>
        <v>0</v>
      </c>
      <c r="HO389" s="792">
        <f t="shared" si="3791"/>
        <v>0</v>
      </c>
      <c r="HP389" s="792">
        <f t="shared" si="3792"/>
        <v>0</v>
      </c>
      <c r="HQ389" s="792">
        <f t="shared" si="3793"/>
        <v>0</v>
      </c>
      <c r="HR389" s="792">
        <f t="shared" si="3794"/>
        <v>0</v>
      </c>
      <c r="HS389" s="792">
        <f t="shared" si="3795"/>
        <v>0</v>
      </c>
      <c r="HT389" s="792">
        <f t="shared" si="3796"/>
        <v>0</v>
      </c>
      <c r="HU389" s="792">
        <f t="shared" si="3797"/>
        <v>0</v>
      </c>
      <c r="HV389" s="792">
        <f t="shared" si="3798"/>
        <v>0</v>
      </c>
      <c r="HW389" s="792">
        <f t="shared" si="3799"/>
        <v>0</v>
      </c>
      <c r="HX389" s="792">
        <f t="shared" si="3800"/>
        <v>0</v>
      </c>
      <c r="HY389" s="792">
        <f t="shared" si="3801"/>
        <v>0</v>
      </c>
      <c r="HZ389" s="792">
        <f t="shared" si="3802"/>
        <v>0</v>
      </c>
      <c r="IA389" s="792">
        <f t="shared" si="3803"/>
        <v>0</v>
      </c>
      <c r="IB389" s="792">
        <f t="shared" si="3804"/>
        <v>0</v>
      </c>
      <c r="IC389" s="792">
        <f t="shared" si="3805"/>
        <v>0</v>
      </c>
      <c r="ID389" s="792">
        <f t="shared" si="3806"/>
        <v>0</v>
      </c>
      <c r="IE389" s="792">
        <f t="shared" si="3807"/>
        <v>0</v>
      </c>
      <c r="IF389" s="792">
        <f t="shared" si="3808"/>
        <v>0</v>
      </c>
      <c r="IG389" s="792">
        <f t="shared" si="3809"/>
        <v>0</v>
      </c>
      <c r="IH389" s="792">
        <f t="shared" si="3810"/>
        <v>0</v>
      </c>
      <c r="II389" s="792">
        <f t="shared" si="3811"/>
        <v>0</v>
      </c>
      <c r="IJ389" s="792">
        <f t="shared" si="3812"/>
        <v>0</v>
      </c>
      <c r="IK389" s="792">
        <f t="shared" si="3813"/>
        <v>0</v>
      </c>
      <c r="IL389" s="792">
        <f t="shared" si="3814"/>
        <v>0</v>
      </c>
      <c r="IM389" s="792">
        <f t="shared" si="3815"/>
        <v>0</v>
      </c>
      <c r="IN389" s="792">
        <f t="shared" si="3816"/>
        <v>0</v>
      </c>
      <c r="IO389" s="792"/>
      <c r="IP389" s="792"/>
      <c r="IQ389" s="792"/>
      <c r="IR389" s="792"/>
      <c r="IS389" s="792">
        <f t="shared" si="3817"/>
        <v>72672500</v>
      </c>
      <c r="IT389" s="792">
        <f t="shared" si="3818"/>
        <v>57938441</v>
      </c>
      <c r="IU389" s="792">
        <f t="shared" si="3819"/>
        <v>14199099</v>
      </c>
      <c r="IV389" s="792">
        <f t="shared" si="3820"/>
        <v>14199099</v>
      </c>
      <c r="IW389" s="793">
        <f t="shared" si="3821"/>
        <v>0</v>
      </c>
    </row>
    <row r="390" spans="1:257" ht="54.75" customHeight="1" x14ac:dyDescent="0.2">
      <c r="A390" s="346"/>
      <c r="B390" s="363"/>
      <c r="C390" s="286"/>
      <c r="D390" s="331"/>
      <c r="E390" s="286"/>
      <c r="F390" s="286"/>
      <c r="G390" s="273">
        <v>261</v>
      </c>
      <c r="H390" s="854" t="s">
        <v>867</v>
      </c>
      <c r="I390" s="282" t="s">
        <v>868</v>
      </c>
      <c r="J390" s="270" t="s">
        <v>822</v>
      </c>
      <c r="K390" s="479">
        <v>17</v>
      </c>
      <c r="L390" s="322" t="s">
        <v>58</v>
      </c>
      <c r="M390" s="299">
        <v>1</v>
      </c>
      <c r="N390" s="299">
        <v>2</v>
      </c>
      <c r="O390" s="267">
        <v>2</v>
      </c>
      <c r="P390" s="675">
        <v>2</v>
      </c>
      <c r="Q390" s="299">
        <v>2</v>
      </c>
      <c r="R390" s="275"/>
      <c r="S390" s="426">
        <v>1.5</v>
      </c>
      <c r="T390" s="299">
        <v>2</v>
      </c>
      <c r="U390" s="299"/>
      <c r="V390" s="426">
        <v>1.5</v>
      </c>
      <c r="W390" s="299">
        <v>2</v>
      </c>
      <c r="X390" s="322"/>
      <c r="Y390" s="756">
        <v>2</v>
      </c>
      <c r="Z390" s="427">
        <f t="shared" si="3759"/>
        <v>5.6702105482593287E-3</v>
      </c>
      <c r="AA390" s="273">
        <v>17</v>
      </c>
      <c r="AB390" s="270" t="s">
        <v>837</v>
      </c>
      <c r="AC390" s="45"/>
      <c r="AD390" s="42"/>
      <c r="AE390" s="41"/>
      <c r="AF390" s="41"/>
      <c r="AG390" s="45"/>
      <c r="AH390" s="42"/>
      <c r="AI390" s="42"/>
      <c r="AJ390" s="42"/>
      <c r="AK390" s="41">
        <v>27200000</v>
      </c>
      <c r="AL390" s="41">
        <v>27200000</v>
      </c>
      <c r="AM390" s="41">
        <v>20000000</v>
      </c>
      <c r="AN390" s="41">
        <v>20000000</v>
      </c>
      <c r="AO390" s="40"/>
      <c r="AP390" s="41"/>
      <c r="AQ390" s="41"/>
      <c r="AR390" s="42"/>
      <c r="AS390" s="45"/>
      <c r="AT390" s="42"/>
      <c r="AU390" s="41"/>
      <c r="AV390" s="41"/>
      <c r="AW390" s="45"/>
      <c r="AX390" s="42"/>
      <c r="AY390" s="42"/>
      <c r="AZ390" s="42"/>
      <c r="BA390" s="45"/>
      <c r="BB390" s="42"/>
      <c r="BC390" s="42"/>
      <c r="BD390" s="42"/>
      <c r="BE390" s="45"/>
      <c r="BF390" s="42"/>
      <c r="BG390" s="41"/>
      <c r="BH390" s="41"/>
      <c r="BI390" s="45"/>
      <c r="BJ390" s="42"/>
      <c r="BK390" s="42"/>
      <c r="BL390" s="42"/>
      <c r="BM390" s="40">
        <f t="shared" si="3760"/>
        <v>27200000</v>
      </c>
      <c r="BN390" s="41">
        <f t="shared" si="3761"/>
        <v>27200000</v>
      </c>
      <c r="BO390" s="41">
        <f t="shared" si="3762"/>
        <v>20000000</v>
      </c>
      <c r="BP390" s="41">
        <f t="shared" si="3763"/>
        <v>20000000</v>
      </c>
      <c r="BQ390" s="87"/>
      <c r="BR390" s="87"/>
      <c r="BS390" s="87"/>
      <c r="BT390" s="87"/>
      <c r="BU390" s="87"/>
      <c r="BV390" s="87"/>
      <c r="BW390" s="87"/>
      <c r="BX390" s="87"/>
      <c r="BY390" s="87"/>
      <c r="BZ390" s="87">
        <v>25000000</v>
      </c>
      <c r="CA390" s="86">
        <v>25000000</v>
      </c>
      <c r="CB390" s="86">
        <v>25000000</v>
      </c>
      <c r="CC390" s="86">
        <v>25000000</v>
      </c>
      <c r="CD390" s="86"/>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2">
        <f t="shared" si="3764"/>
        <v>25000000</v>
      </c>
      <c r="DF390" s="102">
        <f t="shared" si="3765"/>
        <v>25000000</v>
      </c>
      <c r="DG390" s="102">
        <f t="shared" si="3766"/>
        <v>25000000</v>
      </c>
      <c r="DH390" s="102">
        <f t="shared" si="3767"/>
        <v>25000000</v>
      </c>
      <c r="DI390" s="102"/>
      <c r="DJ390" s="87"/>
      <c r="DK390" s="86"/>
      <c r="DL390" s="87"/>
      <c r="DM390" s="87"/>
      <c r="DN390" s="87"/>
      <c r="DO390" s="87"/>
      <c r="DP390" s="87"/>
      <c r="DQ390" s="87"/>
      <c r="DR390" s="87"/>
      <c r="DS390" s="87">
        <v>25000000</v>
      </c>
      <c r="DT390" s="86">
        <v>69560000</v>
      </c>
      <c r="DU390" s="87">
        <v>52600000</v>
      </c>
      <c r="DV390" s="87">
        <v>52600000</v>
      </c>
      <c r="DW390" s="87"/>
      <c r="DX390" s="87"/>
      <c r="DY390" s="87"/>
      <c r="DZ390" s="87"/>
      <c r="EA390" s="87"/>
      <c r="EB390" s="87"/>
      <c r="EC390" s="87"/>
      <c r="ED390" s="87"/>
      <c r="EE390" s="87"/>
      <c r="EF390" s="87"/>
      <c r="EG390" s="87"/>
      <c r="EH390" s="87"/>
      <c r="EI390" s="87"/>
      <c r="EJ390" s="87"/>
      <c r="EK390" s="87"/>
      <c r="EL390" s="87"/>
      <c r="EM390" s="87"/>
      <c r="EN390" s="87"/>
      <c r="EO390" s="87"/>
      <c r="EP390" s="87"/>
      <c r="EQ390" s="87"/>
      <c r="ER390" s="87"/>
      <c r="ES390" s="87"/>
      <c r="ET390" s="87"/>
      <c r="EU390" s="87"/>
      <c r="EV390" s="87"/>
      <c r="EW390" s="82">
        <f t="shared" si="3768"/>
        <v>25000000</v>
      </c>
      <c r="EX390" s="90">
        <f t="shared" si="3768"/>
        <v>69560000</v>
      </c>
      <c r="EY390" s="90">
        <f t="shared" si="3769"/>
        <v>52600000</v>
      </c>
      <c r="EZ390" s="90">
        <f t="shared" si="3770"/>
        <v>52600000</v>
      </c>
      <c r="FA390" s="173"/>
      <c r="FB390" s="87"/>
      <c r="FC390" s="88"/>
      <c r="FD390" s="88"/>
      <c r="FE390" s="88"/>
      <c r="FF390" s="133"/>
      <c r="FG390" s="87"/>
      <c r="FH390" s="87">
        <v>19360000</v>
      </c>
      <c r="FI390" s="87">
        <v>17666667</v>
      </c>
      <c r="FJ390" s="87">
        <v>17666667</v>
      </c>
      <c r="FK390" s="87"/>
      <c r="FL390" s="87">
        <v>25000000</v>
      </c>
      <c r="FM390" s="87">
        <v>40000000</v>
      </c>
      <c r="FN390" s="87">
        <v>31800000</v>
      </c>
      <c r="FO390" s="87">
        <v>31800000</v>
      </c>
      <c r="FP390" s="87"/>
      <c r="FQ390" s="87"/>
      <c r="FR390" s="87"/>
      <c r="FS390" s="87"/>
      <c r="FT390" s="87"/>
      <c r="FU390" s="87"/>
      <c r="FV390" s="87"/>
      <c r="FW390" s="87"/>
      <c r="FX390" s="87"/>
      <c r="FY390" s="87"/>
      <c r="FZ390" s="87"/>
      <c r="GA390" s="87"/>
      <c r="GB390" s="87"/>
      <c r="GC390" s="87"/>
      <c r="GD390" s="87"/>
      <c r="GE390" s="87"/>
      <c r="GF390" s="87"/>
      <c r="GG390" s="87"/>
      <c r="GH390" s="87"/>
      <c r="GI390" s="87"/>
      <c r="GJ390" s="87"/>
      <c r="GK390" s="87"/>
      <c r="GL390" s="87"/>
      <c r="GM390" s="87"/>
      <c r="GN390" s="87"/>
      <c r="GO390" s="87"/>
      <c r="GP390" s="87"/>
      <c r="GQ390" s="87"/>
      <c r="GR390" s="87"/>
      <c r="GS390" s="87"/>
      <c r="GT390" s="87"/>
      <c r="GU390" s="82">
        <f t="shared" si="3771"/>
        <v>25000000</v>
      </c>
      <c r="GV390" s="82">
        <f t="shared" si="3772"/>
        <v>59360000</v>
      </c>
      <c r="GW390" s="82">
        <f t="shared" si="3773"/>
        <v>49466667</v>
      </c>
      <c r="GX390" s="82">
        <f t="shared" si="3774"/>
        <v>49466667</v>
      </c>
      <c r="GY390" s="792">
        <f t="shared" si="3775"/>
        <v>0</v>
      </c>
      <c r="GZ390" s="792">
        <f t="shared" si="3776"/>
        <v>0</v>
      </c>
      <c r="HA390" s="792">
        <f t="shared" si="3777"/>
        <v>0</v>
      </c>
      <c r="HB390" s="792">
        <f t="shared" si="3778"/>
        <v>0</v>
      </c>
      <c r="HC390" s="792">
        <f t="shared" si="3779"/>
        <v>0</v>
      </c>
      <c r="HD390" s="792">
        <f t="shared" si="3780"/>
        <v>0</v>
      </c>
      <c r="HE390" s="792">
        <f t="shared" si="3781"/>
        <v>0</v>
      </c>
      <c r="HF390" s="792">
        <f t="shared" si="3782"/>
        <v>19360000</v>
      </c>
      <c r="HG390" s="792">
        <f t="shared" si="3783"/>
        <v>17666667</v>
      </c>
      <c r="HH390" s="792">
        <f t="shared" si="3784"/>
        <v>17666667</v>
      </c>
      <c r="HI390" s="792">
        <f t="shared" si="3785"/>
        <v>0</v>
      </c>
      <c r="HJ390" s="792">
        <f t="shared" si="3786"/>
        <v>102200000</v>
      </c>
      <c r="HK390" s="792">
        <f t="shared" si="3787"/>
        <v>161760000</v>
      </c>
      <c r="HL390" s="792">
        <f t="shared" si="3788"/>
        <v>129400000</v>
      </c>
      <c r="HM390" s="792">
        <f t="shared" si="3789"/>
        <v>129400000</v>
      </c>
      <c r="HN390" s="792">
        <f t="shared" si="3790"/>
        <v>0</v>
      </c>
      <c r="HO390" s="792">
        <f t="shared" si="3791"/>
        <v>0</v>
      </c>
      <c r="HP390" s="792">
        <f t="shared" si="3792"/>
        <v>0</v>
      </c>
      <c r="HQ390" s="792">
        <f t="shared" si="3793"/>
        <v>0</v>
      </c>
      <c r="HR390" s="792">
        <f t="shared" si="3794"/>
        <v>0</v>
      </c>
      <c r="HS390" s="792">
        <f t="shared" si="3795"/>
        <v>0</v>
      </c>
      <c r="HT390" s="792">
        <f t="shared" si="3796"/>
        <v>0</v>
      </c>
      <c r="HU390" s="792">
        <f t="shared" si="3797"/>
        <v>0</v>
      </c>
      <c r="HV390" s="792">
        <f t="shared" si="3798"/>
        <v>0</v>
      </c>
      <c r="HW390" s="792">
        <f t="shared" si="3799"/>
        <v>0</v>
      </c>
      <c r="HX390" s="792">
        <f t="shared" si="3800"/>
        <v>0</v>
      </c>
      <c r="HY390" s="792">
        <f t="shared" si="3801"/>
        <v>0</v>
      </c>
      <c r="HZ390" s="792">
        <f t="shared" si="3802"/>
        <v>0</v>
      </c>
      <c r="IA390" s="792">
        <f t="shared" si="3803"/>
        <v>0</v>
      </c>
      <c r="IB390" s="792">
        <f t="shared" si="3804"/>
        <v>0</v>
      </c>
      <c r="IC390" s="792">
        <f t="shared" si="3805"/>
        <v>0</v>
      </c>
      <c r="ID390" s="792">
        <f t="shared" si="3806"/>
        <v>0</v>
      </c>
      <c r="IE390" s="792">
        <f t="shared" si="3807"/>
        <v>0</v>
      </c>
      <c r="IF390" s="792">
        <f t="shared" si="3808"/>
        <v>0</v>
      </c>
      <c r="IG390" s="792">
        <f t="shared" si="3809"/>
        <v>0</v>
      </c>
      <c r="IH390" s="792">
        <f t="shared" si="3810"/>
        <v>0</v>
      </c>
      <c r="II390" s="792">
        <f t="shared" si="3811"/>
        <v>0</v>
      </c>
      <c r="IJ390" s="792">
        <f t="shared" si="3812"/>
        <v>0</v>
      </c>
      <c r="IK390" s="792">
        <f t="shared" si="3813"/>
        <v>0</v>
      </c>
      <c r="IL390" s="792">
        <f t="shared" si="3814"/>
        <v>0</v>
      </c>
      <c r="IM390" s="792">
        <f t="shared" si="3815"/>
        <v>0</v>
      </c>
      <c r="IN390" s="792">
        <f t="shared" si="3816"/>
        <v>0</v>
      </c>
      <c r="IO390" s="792"/>
      <c r="IP390" s="792"/>
      <c r="IQ390" s="792"/>
      <c r="IR390" s="792"/>
      <c r="IS390" s="792">
        <f t="shared" si="3817"/>
        <v>102200000</v>
      </c>
      <c r="IT390" s="792">
        <f t="shared" si="3818"/>
        <v>181120000</v>
      </c>
      <c r="IU390" s="792">
        <f t="shared" si="3819"/>
        <v>147066667</v>
      </c>
      <c r="IV390" s="792">
        <f t="shared" si="3820"/>
        <v>147066667</v>
      </c>
      <c r="IW390" s="793">
        <f t="shared" si="3821"/>
        <v>0</v>
      </c>
    </row>
    <row r="391" spans="1:257" ht="78.75" customHeight="1" x14ac:dyDescent="0.2">
      <c r="A391" s="346"/>
      <c r="B391" s="363"/>
      <c r="C391" s="286"/>
      <c r="D391" s="331"/>
      <c r="E391" s="286"/>
      <c r="F391" s="286"/>
      <c r="G391" s="273">
        <v>262</v>
      </c>
      <c r="H391" s="854" t="s">
        <v>869</v>
      </c>
      <c r="I391" s="282" t="s">
        <v>870</v>
      </c>
      <c r="J391" s="270" t="s">
        <v>822</v>
      </c>
      <c r="K391" s="479">
        <v>17</v>
      </c>
      <c r="L391" s="322" t="s">
        <v>58</v>
      </c>
      <c r="M391" s="299">
        <v>1</v>
      </c>
      <c r="N391" s="299">
        <v>1</v>
      </c>
      <c r="O391" s="267">
        <v>1</v>
      </c>
      <c r="P391" s="675">
        <f>BP391/BM391</f>
        <v>0</v>
      </c>
      <c r="Q391" s="299">
        <v>1</v>
      </c>
      <c r="R391" s="275"/>
      <c r="S391" s="426">
        <v>1</v>
      </c>
      <c r="T391" s="299">
        <v>1</v>
      </c>
      <c r="U391" s="299"/>
      <c r="V391" s="426">
        <v>0.92</v>
      </c>
      <c r="W391" s="299">
        <v>1</v>
      </c>
      <c r="X391" s="322"/>
      <c r="Y391" s="756">
        <v>1</v>
      </c>
      <c r="Z391" s="427">
        <f t="shared" si="3759"/>
        <v>0.10944340212632896</v>
      </c>
      <c r="AA391" s="273">
        <v>17</v>
      </c>
      <c r="AB391" s="270" t="s">
        <v>837</v>
      </c>
      <c r="AC391" s="45"/>
      <c r="AD391" s="42"/>
      <c r="AE391" s="41"/>
      <c r="AF391" s="41"/>
      <c r="AG391" s="45"/>
      <c r="AH391" s="42"/>
      <c r="AI391" s="42"/>
      <c r="AJ391" s="42"/>
      <c r="AK391" s="42">
        <v>25000000</v>
      </c>
      <c r="AL391" s="42">
        <v>100000000</v>
      </c>
      <c r="AM391" s="42"/>
      <c r="AN391" s="42"/>
      <c r="AO391" s="55"/>
      <c r="AP391" s="54"/>
      <c r="AQ391" s="54"/>
      <c r="AR391" s="42"/>
      <c r="AS391" s="45"/>
      <c r="AT391" s="42"/>
      <c r="AU391" s="41"/>
      <c r="AV391" s="41"/>
      <c r="AW391" s="45"/>
      <c r="AX391" s="42"/>
      <c r="AY391" s="42"/>
      <c r="AZ391" s="42"/>
      <c r="BA391" s="45"/>
      <c r="BB391" s="42"/>
      <c r="BC391" s="42"/>
      <c r="BD391" s="42"/>
      <c r="BE391" s="45"/>
      <c r="BF391" s="42"/>
      <c r="BG391" s="41"/>
      <c r="BH391" s="41"/>
      <c r="BI391" s="45">
        <v>500000000</v>
      </c>
      <c r="BJ391" s="42"/>
      <c r="BK391" s="42"/>
      <c r="BL391" s="42"/>
      <c r="BM391" s="40">
        <f t="shared" si="3760"/>
        <v>525000000</v>
      </c>
      <c r="BN391" s="41">
        <f t="shared" si="3761"/>
        <v>100000000</v>
      </c>
      <c r="BO391" s="41">
        <f t="shared" si="3762"/>
        <v>0</v>
      </c>
      <c r="BP391" s="41">
        <f t="shared" si="3763"/>
        <v>0</v>
      </c>
      <c r="BQ391" s="87"/>
      <c r="BR391" s="87"/>
      <c r="BS391" s="87"/>
      <c r="BT391" s="87"/>
      <c r="BU391" s="87"/>
      <c r="BV391" s="87"/>
      <c r="BW391" s="87"/>
      <c r="BX391" s="87"/>
      <c r="BY391" s="87"/>
      <c r="BZ391" s="87">
        <v>25000000</v>
      </c>
      <c r="CA391" s="86">
        <v>25000000</v>
      </c>
      <c r="CB391" s="86">
        <v>24710000</v>
      </c>
      <c r="CC391" s="86">
        <v>24710000</v>
      </c>
      <c r="CD391" s="86"/>
      <c r="CE391" s="87"/>
      <c r="CF391" s="87"/>
      <c r="CG391" s="87"/>
      <c r="CH391" s="87"/>
      <c r="CI391" s="87"/>
      <c r="CJ391" s="87"/>
      <c r="CK391" s="87"/>
      <c r="CL391" s="87"/>
      <c r="CM391" s="87"/>
      <c r="CN391" s="87"/>
      <c r="CO391" s="87"/>
      <c r="CP391" s="87"/>
      <c r="CQ391" s="87"/>
      <c r="CR391" s="87"/>
      <c r="CS391" s="87"/>
      <c r="CT391" s="87"/>
      <c r="CU391" s="87"/>
      <c r="CV391" s="87"/>
      <c r="CW391" s="87"/>
      <c r="CX391" s="87"/>
      <c r="CY391" s="87"/>
      <c r="CZ391" s="87"/>
      <c r="DA391" s="87">
        <v>500000000</v>
      </c>
      <c r="DB391" s="87"/>
      <c r="DC391" s="87"/>
      <c r="DD391" s="87"/>
      <c r="DE391" s="82">
        <f t="shared" si="3764"/>
        <v>525000000</v>
      </c>
      <c r="DF391" s="102">
        <f t="shared" si="3765"/>
        <v>25000000</v>
      </c>
      <c r="DG391" s="102">
        <f t="shared" si="3766"/>
        <v>24710000</v>
      </c>
      <c r="DH391" s="102">
        <f t="shared" si="3767"/>
        <v>24710000</v>
      </c>
      <c r="DI391" s="102"/>
      <c r="DJ391" s="87"/>
      <c r="DK391" s="86"/>
      <c r="DL391" s="87"/>
      <c r="DM391" s="87"/>
      <c r="DN391" s="87"/>
      <c r="DO391" s="87">
        <v>87000000</v>
      </c>
      <c r="DP391" s="87">
        <v>85679566</v>
      </c>
      <c r="DQ391" s="87">
        <v>62152800</v>
      </c>
      <c r="DR391" s="87"/>
      <c r="DS391" s="87">
        <v>25000000</v>
      </c>
      <c r="DT391" s="87">
        <v>30000000</v>
      </c>
      <c r="DU391" s="87">
        <v>29937319</v>
      </c>
      <c r="DV391" s="87">
        <v>28855769</v>
      </c>
      <c r="DW391" s="87"/>
      <c r="DX391" s="87"/>
      <c r="DY391" s="87"/>
      <c r="DZ391" s="87"/>
      <c r="EA391" s="87"/>
      <c r="EB391" s="87"/>
      <c r="EC391" s="87"/>
      <c r="ED391" s="87"/>
      <c r="EE391" s="87"/>
      <c r="EF391" s="87"/>
      <c r="EG391" s="87"/>
      <c r="EH391" s="87"/>
      <c r="EI391" s="87"/>
      <c r="EJ391" s="87"/>
      <c r="EK391" s="87"/>
      <c r="EL391" s="87"/>
      <c r="EM391" s="87"/>
      <c r="EN391" s="87"/>
      <c r="EO391" s="87"/>
      <c r="EP391" s="87"/>
      <c r="EQ391" s="87"/>
      <c r="ER391" s="87"/>
      <c r="ES391" s="87">
        <v>500000000</v>
      </c>
      <c r="ET391" s="87"/>
      <c r="EU391" s="87"/>
      <c r="EV391" s="87"/>
      <c r="EW391" s="82">
        <f t="shared" si="3768"/>
        <v>525000000</v>
      </c>
      <c r="EX391" s="90">
        <f t="shared" si="3768"/>
        <v>117000000</v>
      </c>
      <c r="EY391" s="90">
        <f t="shared" si="3769"/>
        <v>115616885</v>
      </c>
      <c r="EZ391" s="90">
        <f t="shared" si="3770"/>
        <v>91008569</v>
      </c>
      <c r="FA391" s="173"/>
      <c r="FB391" s="87"/>
      <c r="FC391" s="88"/>
      <c r="FD391" s="88"/>
      <c r="FE391" s="88"/>
      <c r="FF391" s="133"/>
      <c r="FG391" s="87"/>
      <c r="FH391" s="87">
        <v>40250000</v>
      </c>
      <c r="FI391" s="87">
        <v>18153867</v>
      </c>
      <c r="FJ391" s="87">
        <v>18153867</v>
      </c>
      <c r="FK391" s="788">
        <v>23526766</v>
      </c>
      <c r="FL391" s="87">
        <v>25000000</v>
      </c>
      <c r="FM391" s="87">
        <v>42350000</v>
      </c>
      <c r="FN391" s="87">
        <v>17915000</v>
      </c>
      <c r="FO391" s="87">
        <v>17915000</v>
      </c>
      <c r="FP391" s="87"/>
      <c r="FQ391" s="87"/>
      <c r="FR391" s="87"/>
      <c r="FS391" s="87"/>
      <c r="FT391" s="87"/>
      <c r="FU391" s="87"/>
      <c r="FV391" s="87"/>
      <c r="FW391" s="87"/>
      <c r="FX391" s="87"/>
      <c r="FY391" s="87"/>
      <c r="FZ391" s="87"/>
      <c r="GA391" s="87"/>
      <c r="GB391" s="87"/>
      <c r="GC391" s="87"/>
      <c r="GD391" s="87"/>
      <c r="GE391" s="87"/>
      <c r="GF391" s="87"/>
      <c r="GG391" s="87"/>
      <c r="GH391" s="87"/>
      <c r="GI391" s="87"/>
      <c r="GJ391" s="87"/>
      <c r="GK391" s="87"/>
      <c r="GL391" s="87"/>
      <c r="GM391" s="87"/>
      <c r="GN391" s="87"/>
      <c r="GO391" s="87"/>
      <c r="GP391" s="87">
        <v>500000000</v>
      </c>
      <c r="GQ391" s="87"/>
      <c r="GR391" s="87"/>
      <c r="GS391" s="87"/>
      <c r="GT391" s="87"/>
      <c r="GU391" s="82">
        <f t="shared" si="3771"/>
        <v>525000000</v>
      </c>
      <c r="GV391" s="82">
        <f t="shared" si="3772"/>
        <v>82600000</v>
      </c>
      <c r="GW391" s="82">
        <f t="shared" si="3773"/>
        <v>36068867</v>
      </c>
      <c r="GX391" s="82">
        <f t="shared" si="3774"/>
        <v>36068867</v>
      </c>
      <c r="GY391" s="792">
        <f t="shared" si="3775"/>
        <v>23526766</v>
      </c>
      <c r="GZ391" s="792">
        <f t="shared" si="3776"/>
        <v>0</v>
      </c>
      <c r="HA391" s="792">
        <f t="shared" si="3777"/>
        <v>0</v>
      </c>
      <c r="HB391" s="792">
        <f t="shared" si="3778"/>
        <v>0</v>
      </c>
      <c r="HC391" s="792">
        <f t="shared" si="3779"/>
        <v>0</v>
      </c>
      <c r="HD391" s="792">
        <f t="shared" si="3780"/>
        <v>0</v>
      </c>
      <c r="HE391" s="792">
        <f t="shared" si="3781"/>
        <v>0</v>
      </c>
      <c r="HF391" s="792">
        <f t="shared" si="3782"/>
        <v>127250000</v>
      </c>
      <c r="HG391" s="792">
        <f t="shared" si="3783"/>
        <v>103833433</v>
      </c>
      <c r="HH391" s="792">
        <f t="shared" si="3784"/>
        <v>80306667</v>
      </c>
      <c r="HI391" s="792">
        <f t="shared" si="3785"/>
        <v>23526766</v>
      </c>
      <c r="HJ391" s="792">
        <f t="shared" si="3786"/>
        <v>100000000</v>
      </c>
      <c r="HK391" s="792">
        <f t="shared" si="3787"/>
        <v>197350000</v>
      </c>
      <c r="HL391" s="792">
        <f t="shared" si="3788"/>
        <v>72562319</v>
      </c>
      <c r="HM391" s="792">
        <f t="shared" si="3789"/>
        <v>71480769</v>
      </c>
      <c r="HN391" s="792">
        <f t="shared" si="3790"/>
        <v>0</v>
      </c>
      <c r="HO391" s="792">
        <f t="shared" si="3791"/>
        <v>0</v>
      </c>
      <c r="HP391" s="792">
        <f t="shared" si="3792"/>
        <v>0</v>
      </c>
      <c r="HQ391" s="792">
        <f t="shared" si="3793"/>
        <v>0</v>
      </c>
      <c r="HR391" s="792">
        <f t="shared" si="3794"/>
        <v>0</v>
      </c>
      <c r="HS391" s="792">
        <f t="shared" si="3795"/>
        <v>0</v>
      </c>
      <c r="HT391" s="792">
        <f t="shared" si="3796"/>
        <v>0</v>
      </c>
      <c r="HU391" s="792">
        <f t="shared" si="3797"/>
        <v>0</v>
      </c>
      <c r="HV391" s="792">
        <f t="shared" si="3798"/>
        <v>0</v>
      </c>
      <c r="HW391" s="792">
        <f t="shared" si="3799"/>
        <v>0</v>
      </c>
      <c r="HX391" s="792">
        <f t="shared" si="3800"/>
        <v>0</v>
      </c>
      <c r="HY391" s="792">
        <f t="shared" si="3801"/>
        <v>0</v>
      </c>
      <c r="HZ391" s="792">
        <f t="shared" si="3802"/>
        <v>0</v>
      </c>
      <c r="IA391" s="792">
        <f t="shared" si="3803"/>
        <v>0</v>
      </c>
      <c r="IB391" s="792">
        <f t="shared" si="3804"/>
        <v>0</v>
      </c>
      <c r="IC391" s="792">
        <f t="shared" si="3805"/>
        <v>0</v>
      </c>
      <c r="ID391" s="792">
        <f t="shared" si="3806"/>
        <v>0</v>
      </c>
      <c r="IE391" s="792">
        <f t="shared" si="3807"/>
        <v>0</v>
      </c>
      <c r="IF391" s="792">
        <f t="shared" si="3808"/>
        <v>0</v>
      </c>
      <c r="IG391" s="792">
        <f t="shared" si="3809"/>
        <v>0</v>
      </c>
      <c r="IH391" s="792">
        <f t="shared" si="3810"/>
        <v>0</v>
      </c>
      <c r="II391" s="792">
        <f t="shared" si="3811"/>
        <v>0</v>
      </c>
      <c r="IJ391" s="792">
        <f t="shared" si="3812"/>
        <v>0</v>
      </c>
      <c r="IK391" s="792">
        <f t="shared" si="3813"/>
        <v>0</v>
      </c>
      <c r="IL391" s="792">
        <f t="shared" si="3814"/>
        <v>0</v>
      </c>
      <c r="IM391" s="792">
        <f t="shared" si="3815"/>
        <v>0</v>
      </c>
      <c r="IN391" s="792">
        <f t="shared" si="3816"/>
        <v>2000000000</v>
      </c>
      <c r="IO391" s="792"/>
      <c r="IP391" s="792"/>
      <c r="IQ391" s="792"/>
      <c r="IR391" s="792"/>
      <c r="IS391" s="792">
        <f t="shared" si="3817"/>
        <v>2100000000</v>
      </c>
      <c r="IT391" s="792">
        <f t="shared" si="3818"/>
        <v>324600000</v>
      </c>
      <c r="IU391" s="792">
        <f t="shared" si="3819"/>
        <v>176395752</v>
      </c>
      <c r="IV391" s="792">
        <f t="shared" si="3820"/>
        <v>151787436</v>
      </c>
      <c r="IW391" s="793">
        <f t="shared" si="3821"/>
        <v>23526766</v>
      </c>
    </row>
    <row r="392" spans="1:257" ht="54.75" customHeight="1" x14ac:dyDescent="0.2">
      <c r="A392" s="346"/>
      <c r="B392" s="363"/>
      <c r="C392" s="286"/>
      <c r="D392" s="331"/>
      <c r="E392" s="286"/>
      <c r="F392" s="286"/>
      <c r="G392" s="273">
        <v>263</v>
      </c>
      <c r="H392" s="854" t="s">
        <v>871</v>
      </c>
      <c r="I392" s="282" t="s">
        <v>872</v>
      </c>
      <c r="J392" s="270" t="s">
        <v>822</v>
      </c>
      <c r="K392" s="479">
        <v>17</v>
      </c>
      <c r="L392" s="322" t="s">
        <v>58</v>
      </c>
      <c r="M392" s="299">
        <v>1</v>
      </c>
      <c r="N392" s="299">
        <v>1</v>
      </c>
      <c r="O392" s="267">
        <v>1</v>
      </c>
      <c r="P392" s="686">
        <v>0.6</v>
      </c>
      <c r="Q392" s="299">
        <v>1</v>
      </c>
      <c r="R392" s="275"/>
      <c r="S392" s="424">
        <v>1</v>
      </c>
      <c r="T392" s="299">
        <v>1</v>
      </c>
      <c r="U392" s="299"/>
      <c r="V392" s="426">
        <v>1</v>
      </c>
      <c r="W392" s="299">
        <v>1</v>
      </c>
      <c r="X392" s="322"/>
      <c r="Y392" s="756">
        <v>1</v>
      </c>
      <c r="Z392" s="427">
        <f t="shared" si="3759"/>
        <v>1.2486971023556389E-2</v>
      </c>
      <c r="AA392" s="273">
        <v>17</v>
      </c>
      <c r="AB392" s="270" t="s">
        <v>837</v>
      </c>
      <c r="AC392" s="45"/>
      <c r="AD392" s="42"/>
      <c r="AE392" s="41"/>
      <c r="AF392" s="41"/>
      <c r="AG392" s="45"/>
      <c r="AH392" s="42"/>
      <c r="AI392" s="42"/>
      <c r="AJ392" s="42"/>
      <c r="AK392" s="42">
        <v>59900000</v>
      </c>
      <c r="AL392" s="41">
        <v>59900000</v>
      </c>
      <c r="AM392" s="42">
        <v>6400000</v>
      </c>
      <c r="AN392" s="42">
        <v>6400000</v>
      </c>
      <c r="AO392" s="55"/>
      <c r="AP392" s="54"/>
      <c r="AQ392" s="54"/>
      <c r="AR392" s="42"/>
      <c r="AS392" s="45"/>
      <c r="AT392" s="42"/>
      <c r="AU392" s="41"/>
      <c r="AV392" s="41"/>
      <c r="AW392" s="45"/>
      <c r="AX392" s="42"/>
      <c r="AY392" s="42"/>
      <c r="AZ392" s="42"/>
      <c r="BA392" s="45"/>
      <c r="BB392" s="42"/>
      <c r="BC392" s="42"/>
      <c r="BD392" s="42"/>
      <c r="BE392" s="45"/>
      <c r="BF392" s="42"/>
      <c r="BG392" s="41"/>
      <c r="BH392" s="41"/>
      <c r="BI392" s="45"/>
      <c r="BJ392" s="42"/>
      <c r="BK392" s="42"/>
      <c r="BL392" s="42"/>
      <c r="BM392" s="40">
        <f t="shared" si="3760"/>
        <v>59900000</v>
      </c>
      <c r="BN392" s="41">
        <f t="shared" si="3761"/>
        <v>59900000</v>
      </c>
      <c r="BO392" s="41">
        <f t="shared" si="3762"/>
        <v>6400000</v>
      </c>
      <c r="BP392" s="41">
        <f t="shared" si="3763"/>
        <v>6400000</v>
      </c>
      <c r="BQ392" s="87"/>
      <c r="BR392" s="87"/>
      <c r="BS392" s="87"/>
      <c r="BT392" s="87"/>
      <c r="BU392" s="87"/>
      <c r="BV392" s="87">
        <v>30000000</v>
      </c>
      <c r="BW392" s="87">
        <v>30000000</v>
      </c>
      <c r="BX392" s="87">
        <v>30000000</v>
      </c>
      <c r="BY392" s="87"/>
      <c r="BZ392" s="88">
        <v>35000000</v>
      </c>
      <c r="CA392" s="86">
        <v>56500000</v>
      </c>
      <c r="CB392" s="86">
        <v>54568477</v>
      </c>
      <c r="CC392" s="86">
        <v>54568477</v>
      </c>
      <c r="CD392" s="86"/>
      <c r="CE392" s="87"/>
      <c r="CF392" s="87"/>
      <c r="CG392" s="87"/>
      <c r="CH392" s="87"/>
      <c r="CI392" s="87"/>
      <c r="CJ392" s="87"/>
      <c r="CK392" s="87"/>
      <c r="CL392" s="87"/>
      <c r="CM392" s="87"/>
      <c r="CN392" s="87"/>
      <c r="CO392" s="87"/>
      <c r="CP392" s="87"/>
      <c r="CQ392" s="87"/>
      <c r="CR392" s="87"/>
      <c r="CS392" s="87"/>
      <c r="CT392" s="87"/>
      <c r="CU392" s="87"/>
      <c r="CV392" s="87"/>
      <c r="CW392" s="87"/>
      <c r="CX392" s="87"/>
      <c r="CY392" s="87"/>
      <c r="CZ392" s="87"/>
      <c r="DA392" s="87">
        <v>400000000</v>
      </c>
      <c r="DB392" s="87"/>
      <c r="DC392" s="87"/>
      <c r="DD392" s="87"/>
      <c r="DE392" s="82">
        <f t="shared" si="3764"/>
        <v>435000000</v>
      </c>
      <c r="DF392" s="102">
        <f t="shared" si="3765"/>
        <v>86500000</v>
      </c>
      <c r="DG392" s="102">
        <f t="shared" si="3766"/>
        <v>84568477</v>
      </c>
      <c r="DH392" s="102">
        <f t="shared" si="3767"/>
        <v>84568477</v>
      </c>
      <c r="DI392" s="102"/>
      <c r="DJ392" s="88"/>
      <c r="DK392" s="57"/>
      <c r="DL392" s="88"/>
      <c r="DM392" s="88"/>
      <c r="DN392" s="88"/>
      <c r="DO392" s="88">
        <v>40000000</v>
      </c>
      <c r="DP392" s="88">
        <v>40000000</v>
      </c>
      <c r="DQ392" s="88">
        <v>40000000</v>
      </c>
      <c r="DR392" s="88"/>
      <c r="DS392" s="88">
        <v>35000000</v>
      </c>
      <c r="DT392" s="57">
        <v>57520000</v>
      </c>
      <c r="DU392" s="88">
        <v>36460710</v>
      </c>
      <c r="DV392" s="88">
        <v>36460710</v>
      </c>
      <c r="DW392" s="88"/>
      <c r="DX392" s="88"/>
      <c r="DY392" s="88"/>
      <c r="DZ392" s="88"/>
      <c r="EA392" s="88"/>
      <c r="EB392" s="88"/>
      <c r="EC392" s="88"/>
      <c r="ED392" s="88"/>
      <c r="EE392" s="88"/>
      <c r="EF392" s="88"/>
      <c r="EG392" s="88"/>
      <c r="EH392" s="88"/>
      <c r="EI392" s="88"/>
      <c r="EJ392" s="88"/>
      <c r="EK392" s="88"/>
      <c r="EL392" s="88"/>
      <c r="EM392" s="88"/>
      <c r="EN392" s="88"/>
      <c r="EO392" s="87"/>
      <c r="EP392" s="87"/>
      <c r="EQ392" s="87"/>
      <c r="ER392" s="87"/>
      <c r="ES392" s="87">
        <v>400000000</v>
      </c>
      <c r="ET392" s="87"/>
      <c r="EU392" s="87"/>
      <c r="EV392" s="87"/>
      <c r="EW392" s="82">
        <f t="shared" si="3768"/>
        <v>435000000</v>
      </c>
      <c r="EX392" s="90">
        <f t="shared" si="3768"/>
        <v>97520000</v>
      </c>
      <c r="EY392" s="90">
        <f t="shared" si="3769"/>
        <v>76460710</v>
      </c>
      <c r="EZ392" s="90">
        <f t="shared" si="3770"/>
        <v>76460710</v>
      </c>
      <c r="FA392" s="173"/>
      <c r="FB392" s="87"/>
      <c r="FC392" s="88"/>
      <c r="FD392" s="88"/>
      <c r="FE392" s="88"/>
      <c r="FF392" s="133"/>
      <c r="FG392" s="87"/>
      <c r="FH392" s="87"/>
      <c r="FI392" s="87"/>
      <c r="FJ392" s="87"/>
      <c r="FK392" s="87"/>
      <c r="FL392" s="88">
        <v>35000000</v>
      </c>
      <c r="FM392" s="87">
        <v>80000000</v>
      </c>
      <c r="FN392" s="87">
        <v>69754757</v>
      </c>
      <c r="FO392" s="87">
        <v>69754757</v>
      </c>
      <c r="FP392" s="87"/>
      <c r="FQ392" s="87"/>
      <c r="FR392" s="87"/>
      <c r="FS392" s="87"/>
      <c r="FT392" s="87"/>
      <c r="FU392" s="87"/>
      <c r="FV392" s="87"/>
      <c r="FW392" s="87"/>
      <c r="FX392" s="87"/>
      <c r="FY392" s="87"/>
      <c r="FZ392" s="87"/>
      <c r="GA392" s="87"/>
      <c r="GB392" s="87"/>
      <c r="GC392" s="87"/>
      <c r="GD392" s="87"/>
      <c r="GE392" s="87"/>
      <c r="GF392" s="87"/>
      <c r="GG392" s="87"/>
      <c r="GH392" s="87"/>
      <c r="GI392" s="87"/>
      <c r="GJ392" s="87"/>
      <c r="GK392" s="87"/>
      <c r="GL392" s="87"/>
      <c r="GM392" s="87"/>
      <c r="GN392" s="87"/>
      <c r="GO392" s="87"/>
      <c r="GP392" s="87">
        <v>400000000</v>
      </c>
      <c r="GQ392" s="87"/>
      <c r="GR392" s="87"/>
      <c r="GS392" s="87"/>
      <c r="GT392" s="87"/>
      <c r="GU392" s="82">
        <f t="shared" si="3771"/>
        <v>435000000</v>
      </c>
      <c r="GV392" s="82">
        <f t="shared" si="3772"/>
        <v>80000000</v>
      </c>
      <c r="GW392" s="82">
        <f t="shared" si="3773"/>
        <v>69754757</v>
      </c>
      <c r="GX392" s="82">
        <f t="shared" si="3774"/>
        <v>69754757</v>
      </c>
      <c r="GY392" s="792">
        <f t="shared" si="3775"/>
        <v>0</v>
      </c>
      <c r="GZ392" s="792">
        <f t="shared" si="3776"/>
        <v>0</v>
      </c>
      <c r="HA392" s="792">
        <f t="shared" si="3777"/>
        <v>0</v>
      </c>
      <c r="HB392" s="792">
        <f t="shared" si="3778"/>
        <v>0</v>
      </c>
      <c r="HC392" s="792">
        <f t="shared" si="3779"/>
        <v>0</v>
      </c>
      <c r="HD392" s="792">
        <f t="shared" si="3780"/>
        <v>0</v>
      </c>
      <c r="HE392" s="792">
        <f t="shared" si="3781"/>
        <v>0</v>
      </c>
      <c r="HF392" s="792">
        <f t="shared" si="3782"/>
        <v>70000000</v>
      </c>
      <c r="HG392" s="792">
        <f t="shared" si="3783"/>
        <v>70000000</v>
      </c>
      <c r="HH392" s="792">
        <f t="shared" si="3784"/>
        <v>70000000</v>
      </c>
      <c r="HI392" s="792">
        <f t="shared" si="3785"/>
        <v>0</v>
      </c>
      <c r="HJ392" s="792">
        <f t="shared" si="3786"/>
        <v>164900000</v>
      </c>
      <c r="HK392" s="792">
        <f t="shared" si="3787"/>
        <v>253920000</v>
      </c>
      <c r="HL392" s="792">
        <f t="shared" si="3788"/>
        <v>167183944</v>
      </c>
      <c r="HM392" s="792">
        <f t="shared" si="3789"/>
        <v>167183944</v>
      </c>
      <c r="HN392" s="792">
        <f t="shared" si="3790"/>
        <v>0</v>
      </c>
      <c r="HO392" s="792">
        <f t="shared" si="3791"/>
        <v>0</v>
      </c>
      <c r="HP392" s="792">
        <f t="shared" si="3792"/>
        <v>0</v>
      </c>
      <c r="HQ392" s="792">
        <f t="shared" si="3793"/>
        <v>0</v>
      </c>
      <c r="HR392" s="792">
        <f t="shared" si="3794"/>
        <v>0</v>
      </c>
      <c r="HS392" s="792">
        <f t="shared" si="3795"/>
        <v>0</v>
      </c>
      <c r="HT392" s="792">
        <f t="shared" si="3796"/>
        <v>0</v>
      </c>
      <c r="HU392" s="792">
        <f t="shared" si="3797"/>
        <v>0</v>
      </c>
      <c r="HV392" s="792">
        <f t="shared" si="3798"/>
        <v>0</v>
      </c>
      <c r="HW392" s="792">
        <f t="shared" si="3799"/>
        <v>0</v>
      </c>
      <c r="HX392" s="792">
        <f t="shared" si="3800"/>
        <v>0</v>
      </c>
      <c r="HY392" s="792">
        <f t="shared" si="3801"/>
        <v>0</v>
      </c>
      <c r="HZ392" s="792">
        <f t="shared" si="3802"/>
        <v>0</v>
      </c>
      <c r="IA392" s="792">
        <f t="shared" si="3803"/>
        <v>0</v>
      </c>
      <c r="IB392" s="792">
        <f t="shared" si="3804"/>
        <v>0</v>
      </c>
      <c r="IC392" s="792">
        <f t="shared" si="3805"/>
        <v>0</v>
      </c>
      <c r="ID392" s="792">
        <f t="shared" si="3806"/>
        <v>0</v>
      </c>
      <c r="IE392" s="792">
        <f t="shared" si="3807"/>
        <v>0</v>
      </c>
      <c r="IF392" s="792">
        <f t="shared" si="3808"/>
        <v>0</v>
      </c>
      <c r="IG392" s="792">
        <f t="shared" si="3809"/>
        <v>0</v>
      </c>
      <c r="IH392" s="792">
        <f t="shared" si="3810"/>
        <v>0</v>
      </c>
      <c r="II392" s="792">
        <f t="shared" si="3811"/>
        <v>0</v>
      </c>
      <c r="IJ392" s="792">
        <f t="shared" si="3812"/>
        <v>0</v>
      </c>
      <c r="IK392" s="792">
        <f t="shared" si="3813"/>
        <v>0</v>
      </c>
      <c r="IL392" s="792">
        <f t="shared" si="3814"/>
        <v>0</v>
      </c>
      <c r="IM392" s="792">
        <f t="shared" si="3815"/>
        <v>0</v>
      </c>
      <c r="IN392" s="792">
        <f t="shared" si="3816"/>
        <v>1200000000</v>
      </c>
      <c r="IO392" s="792"/>
      <c r="IP392" s="792"/>
      <c r="IQ392" s="792"/>
      <c r="IR392" s="792"/>
      <c r="IS392" s="792">
        <f t="shared" si="3817"/>
        <v>1364900000</v>
      </c>
      <c r="IT392" s="792">
        <f t="shared" si="3818"/>
        <v>323920000</v>
      </c>
      <c r="IU392" s="792">
        <f t="shared" si="3819"/>
        <v>237183944</v>
      </c>
      <c r="IV392" s="792">
        <f t="shared" si="3820"/>
        <v>237183944</v>
      </c>
      <c r="IW392" s="793">
        <f t="shared" si="3821"/>
        <v>0</v>
      </c>
    </row>
    <row r="393" spans="1:257" ht="75" customHeight="1" x14ac:dyDescent="0.2">
      <c r="A393" s="346"/>
      <c r="B393" s="363"/>
      <c r="C393" s="286"/>
      <c r="D393" s="331"/>
      <c r="E393" s="286"/>
      <c r="F393" s="286"/>
      <c r="G393" s="273">
        <v>264</v>
      </c>
      <c r="H393" s="854" t="s">
        <v>873</v>
      </c>
      <c r="I393" s="282" t="s">
        <v>874</v>
      </c>
      <c r="J393" s="270" t="s">
        <v>822</v>
      </c>
      <c r="K393" s="479">
        <v>17</v>
      </c>
      <c r="L393" s="322" t="s">
        <v>58</v>
      </c>
      <c r="M393" s="299">
        <v>0</v>
      </c>
      <c r="N393" s="299">
        <v>1</v>
      </c>
      <c r="O393" s="267">
        <v>1</v>
      </c>
      <c r="P393" s="675">
        <v>1</v>
      </c>
      <c r="Q393" s="299">
        <v>1</v>
      </c>
      <c r="R393" s="275"/>
      <c r="S393" s="426">
        <v>1</v>
      </c>
      <c r="T393" s="299">
        <v>1</v>
      </c>
      <c r="U393" s="299"/>
      <c r="V393" s="426">
        <v>0.85</v>
      </c>
      <c r="W393" s="299">
        <v>1</v>
      </c>
      <c r="X393" s="322"/>
      <c r="Y393" s="756">
        <v>1</v>
      </c>
      <c r="Z393" s="427">
        <f t="shared" si="3759"/>
        <v>0.10944340212632896</v>
      </c>
      <c r="AA393" s="273">
        <v>17</v>
      </c>
      <c r="AB393" s="270" t="s">
        <v>837</v>
      </c>
      <c r="AC393" s="45"/>
      <c r="AD393" s="42"/>
      <c r="AE393" s="41"/>
      <c r="AF393" s="41"/>
      <c r="AG393" s="45"/>
      <c r="AH393" s="42"/>
      <c r="AI393" s="42"/>
      <c r="AJ393" s="42"/>
      <c r="AK393" s="53">
        <v>25000000</v>
      </c>
      <c r="AL393" s="42">
        <v>100000000</v>
      </c>
      <c r="AM393" s="42">
        <v>67800000</v>
      </c>
      <c r="AN393" s="42">
        <v>63800000</v>
      </c>
      <c r="AO393" s="53"/>
      <c r="AP393" s="42"/>
      <c r="AQ393" s="42"/>
      <c r="AR393" s="42"/>
      <c r="AS393" s="45"/>
      <c r="AT393" s="42"/>
      <c r="AU393" s="41"/>
      <c r="AV393" s="41"/>
      <c r="AW393" s="45"/>
      <c r="AX393" s="42"/>
      <c r="AY393" s="42"/>
      <c r="AZ393" s="42"/>
      <c r="BA393" s="45"/>
      <c r="BB393" s="42"/>
      <c r="BC393" s="42"/>
      <c r="BD393" s="42"/>
      <c r="BE393" s="45"/>
      <c r="BF393" s="42"/>
      <c r="BG393" s="41"/>
      <c r="BH393" s="41"/>
      <c r="BI393" s="45">
        <v>500000000</v>
      </c>
      <c r="BJ393" s="42"/>
      <c r="BK393" s="42"/>
      <c r="BL393" s="42"/>
      <c r="BM393" s="40">
        <f t="shared" si="3760"/>
        <v>525000000</v>
      </c>
      <c r="BN393" s="41">
        <f t="shared" si="3761"/>
        <v>100000000</v>
      </c>
      <c r="BO393" s="41">
        <f t="shared" si="3762"/>
        <v>67800000</v>
      </c>
      <c r="BP393" s="41">
        <f t="shared" si="3763"/>
        <v>63800000</v>
      </c>
      <c r="BQ393" s="87"/>
      <c r="BR393" s="87"/>
      <c r="BS393" s="87"/>
      <c r="BT393" s="87"/>
      <c r="BU393" s="87"/>
      <c r="BV393" s="87">
        <v>40000000</v>
      </c>
      <c r="BW393" s="87">
        <v>40000000</v>
      </c>
      <c r="BX393" s="87">
        <v>40000000</v>
      </c>
      <c r="BY393" s="87"/>
      <c r="BZ393" s="88">
        <v>25000000</v>
      </c>
      <c r="CA393" s="86">
        <v>175000000</v>
      </c>
      <c r="CB393" s="86">
        <v>174444749.22999999</v>
      </c>
      <c r="CC393" s="86">
        <v>174444749.22999999</v>
      </c>
      <c r="CD393" s="86"/>
      <c r="CE393" s="87"/>
      <c r="CF393" s="87"/>
      <c r="CG393" s="87"/>
      <c r="CH393" s="87"/>
      <c r="CI393" s="87"/>
      <c r="CJ393" s="87"/>
      <c r="CK393" s="87"/>
      <c r="CL393" s="87"/>
      <c r="CM393" s="87"/>
      <c r="CN393" s="87"/>
      <c r="CO393" s="87"/>
      <c r="CP393" s="87"/>
      <c r="CQ393" s="87"/>
      <c r="CR393" s="87"/>
      <c r="CS393" s="87"/>
      <c r="CT393" s="87"/>
      <c r="CU393" s="87"/>
      <c r="CV393" s="87"/>
      <c r="CW393" s="87"/>
      <c r="CX393" s="87"/>
      <c r="CY393" s="87"/>
      <c r="CZ393" s="87"/>
      <c r="DA393" s="87">
        <v>300000000</v>
      </c>
      <c r="DB393" s="87"/>
      <c r="DC393" s="87"/>
      <c r="DD393" s="87"/>
      <c r="DE393" s="82">
        <f t="shared" si="3764"/>
        <v>325000000</v>
      </c>
      <c r="DF393" s="102">
        <f t="shared" si="3765"/>
        <v>215000000</v>
      </c>
      <c r="DG393" s="102">
        <f t="shared" si="3766"/>
        <v>214444749.22999999</v>
      </c>
      <c r="DH393" s="102">
        <f t="shared" si="3767"/>
        <v>214444749.22999999</v>
      </c>
      <c r="DI393" s="102"/>
      <c r="DJ393" s="88"/>
      <c r="DK393" s="57"/>
      <c r="DL393" s="88"/>
      <c r="DM393" s="88"/>
      <c r="DN393" s="88"/>
      <c r="DO393" s="88">
        <v>100000000</v>
      </c>
      <c r="DP393" s="88">
        <v>46433332</v>
      </c>
      <c r="DQ393" s="88">
        <v>46433332</v>
      </c>
      <c r="DR393" s="88"/>
      <c r="DS393" s="88">
        <v>25000000</v>
      </c>
      <c r="DT393" s="57">
        <v>50000000</v>
      </c>
      <c r="DU393" s="88">
        <v>47376000</v>
      </c>
      <c r="DV393" s="88">
        <v>47376000</v>
      </c>
      <c r="DW393" s="88"/>
      <c r="DX393" s="88"/>
      <c r="DY393" s="88"/>
      <c r="DZ393" s="88"/>
      <c r="EA393" s="88"/>
      <c r="EB393" s="88"/>
      <c r="EC393" s="88"/>
      <c r="ED393" s="88"/>
      <c r="EE393" s="88"/>
      <c r="EF393" s="88"/>
      <c r="EG393" s="88"/>
      <c r="EH393" s="88"/>
      <c r="EI393" s="88"/>
      <c r="EJ393" s="88"/>
      <c r="EK393" s="88"/>
      <c r="EL393" s="88"/>
      <c r="EM393" s="88"/>
      <c r="EN393" s="88"/>
      <c r="EO393" s="87"/>
      <c r="EP393" s="87"/>
      <c r="EQ393" s="87"/>
      <c r="ER393" s="87"/>
      <c r="ES393" s="87">
        <v>300000000</v>
      </c>
      <c r="ET393" s="87"/>
      <c r="EU393" s="87"/>
      <c r="EV393" s="87"/>
      <c r="EW393" s="82">
        <f t="shared" si="3768"/>
        <v>325000000</v>
      </c>
      <c r="EX393" s="90">
        <f t="shared" si="3768"/>
        <v>150000000</v>
      </c>
      <c r="EY393" s="90">
        <f t="shared" si="3769"/>
        <v>93809332</v>
      </c>
      <c r="EZ393" s="90">
        <f t="shared" si="3770"/>
        <v>93809332</v>
      </c>
      <c r="FA393" s="173"/>
      <c r="FB393" s="87"/>
      <c r="FC393" s="88"/>
      <c r="FD393" s="88"/>
      <c r="FE393" s="88"/>
      <c r="FF393" s="133"/>
      <c r="FG393" s="87"/>
      <c r="FH393" s="87"/>
      <c r="FI393" s="87"/>
      <c r="FJ393" s="87"/>
      <c r="FK393" s="87"/>
      <c r="FL393" s="88">
        <v>25000000</v>
      </c>
      <c r="FM393" s="87">
        <v>37650000</v>
      </c>
      <c r="FN393" s="87"/>
      <c r="FO393" s="87"/>
      <c r="FP393" s="87"/>
      <c r="FQ393" s="87"/>
      <c r="FR393" s="87"/>
      <c r="FS393" s="87"/>
      <c r="FT393" s="87"/>
      <c r="FU393" s="87"/>
      <c r="FV393" s="87"/>
      <c r="FW393" s="87"/>
      <c r="FX393" s="87"/>
      <c r="FY393" s="87"/>
      <c r="FZ393" s="87"/>
      <c r="GA393" s="87"/>
      <c r="GB393" s="87"/>
      <c r="GC393" s="87"/>
      <c r="GD393" s="87"/>
      <c r="GE393" s="87"/>
      <c r="GF393" s="87"/>
      <c r="GG393" s="87"/>
      <c r="GH393" s="87"/>
      <c r="GI393" s="87"/>
      <c r="GJ393" s="87"/>
      <c r="GK393" s="87"/>
      <c r="GL393" s="87"/>
      <c r="GM393" s="87"/>
      <c r="GN393" s="87"/>
      <c r="GO393" s="87"/>
      <c r="GP393" s="87">
        <v>300000000</v>
      </c>
      <c r="GQ393" s="87"/>
      <c r="GR393" s="87"/>
      <c r="GS393" s="87"/>
      <c r="GT393" s="87"/>
      <c r="GU393" s="82">
        <f t="shared" si="3771"/>
        <v>325000000</v>
      </c>
      <c r="GV393" s="82">
        <f t="shared" si="3772"/>
        <v>37650000</v>
      </c>
      <c r="GW393" s="82">
        <f t="shared" si="3773"/>
        <v>0</v>
      </c>
      <c r="GX393" s="82">
        <f t="shared" si="3774"/>
        <v>0</v>
      </c>
      <c r="GY393" s="792">
        <f t="shared" si="3775"/>
        <v>0</v>
      </c>
      <c r="GZ393" s="792">
        <f t="shared" si="3776"/>
        <v>0</v>
      </c>
      <c r="HA393" s="792">
        <f t="shared" si="3777"/>
        <v>0</v>
      </c>
      <c r="HB393" s="792">
        <f t="shared" si="3778"/>
        <v>0</v>
      </c>
      <c r="HC393" s="792">
        <f t="shared" si="3779"/>
        <v>0</v>
      </c>
      <c r="HD393" s="792">
        <f t="shared" si="3780"/>
        <v>0</v>
      </c>
      <c r="HE393" s="792">
        <f t="shared" si="3781"/>
        <v>0</v>
      </c>
      <c r="HF393" s="792">
        <f t="shared" si="3782"/>
        <v>140000000</v>
      </c>
      <c r="HG393" s="792">
        <f t="shared" si="3783"/>
        <v>86433332</v>
      </c>
      <c r="HH393" s="792">
        <f t="shared" si="3784"/>
        <v>86433332</v>
      </c>
      <c r="HI393" s="792">
        <f t="shared" si="3785"/>
        <v>0</v>
      </c>
      <c r="HJ393" s="792">
        <f t="shared" si="3786"/>
        <v>100000000</v>
      </c>
      <c r="HK393" s="792">
        <f t="shared" si="3787"/>
        <v>362650000</v>
      </c>
      <c r="HL393" s="792">
        <f t="shared" si="3788"/>
        <v>289620749.23000002</v>
      </c>
      <c r="HM393" s="792">
        <f t="shared" si="3789"/>
        <v>285620749.23000002</v>
      </c>
      <c r="HN393" s="792">
        <f t="shared" si="3790"/>
        <v>0</v>
      </c>
      <c r="HO393" s="792">
        <f t="shared" si="3791"/>
        <v>0</v>
      </c>
      <c r="HP393" s="792">
        <f t="shared" si="3792"/>
        <v>0</v>
      </c>
      <c r="HQ393" s="792">
        <f t="shared" si="3793"/>
        <v>0</v>
      </c>
      <c r="HR393" s="792">
        <f t="shared" si="3794"/>
        <v>0</v>
      </c>
      <c r="HS393" s="792">
        <f t="shared" si="3795"/>
        <v>0</v>
      </c>
      <c r="HT393" s="792">
        <f t="shared" si="3796"/>
        <v>0</v>
      </c>
      <c r="HU393" s="792">
        <f t="shared" si="3797"/>
        <v>0</v>
      </c>
      <c r="HV393" s="792">
        <f t="shared" si="3798"/>
        <v>0</v>
      </c>
      <c r="HW393" s="792">
        <f t="shared" si="3799"/>
        <v>0</v>
      </c>
      <c r="HX393" s="792">
        <f t="shared" si="3800"/>
        <v>0</v>
      </c>
      <c r="HY393" s="792">
        <f t="shared" si="3801"/>
        <v>0</v>
      </c>
      <c r="HZ393" s="792">
        <f t="shared" si="3802"/>
        <v>0</v>
      </c>
      <c r="IA393" s="792">
        <f t="shared" si="3803"/>
        <v>0</v>
      </c>
      <c r="IB393" s="792">
        <f t="shared" si="3804"/>
        <v>0</v>
      </c>
      <c r="IC393" s="792">
        <f t="shared" si="3805"/>
        <v>0</v>
      </c>
      <c r="ID393" s="792">
        <f t="shared" si="3806"/>
        <v>0</v>
      </c>
      <c r="IE393" s="792">
        <f t="shared" si="3807"/>
        <v>0</v>
      </c>
      <c r="IF393" s="792">
        <f t="shared" si="3808"/>
        <v>0</v>
      </c>
      <c r="IG393" s="792">
        <f t="shared" si="3809"/>
        <v>0</v>
      </c>
      <c r="IH393" s="792">
        <f t="shared" si="3810"/>
        <v>0</v>
      </c>
      <c r="II393" s="792">
        <f t="shared" si="3811"/>
        <v>0</v>
      </c>
      <c r="IJ393" s="792">
        <f t="shared" si="3812"/>
        <v>0</v>
      </c>
      <c r="IK393" s="792">
        <f t="shared" si="3813"/>
        <v>0</v>
      </c>
      <c r="IL393" s="792">
        <f t="shared" si="3814"/>
        <v>0</v>
      </c>
      <c r="IM393" s="792">
        <f t="shared" si="3815"/>
        <v>0</v>
      </c>
      <c r="IN393" s="792">
        <f t="shared" si="3816"/>
        <v>1400000000</v>
      </c>
      <c r="IO393" s="792"/>
      <c r="IP393" s="792"/>
      <c r="IQ393" s="792"/>
      <c r="IR393" s="792"/>
      <c r="IS393" s="792">
        <f t="shared" si="3817"/>
        <v>1500000000</v>
      </c>
      <c r="IT393" s="792">
        <f t="shared" si="3818"/>
        <v>502650000</v>
      </c>
      <c r="IU393" s="792">
        <f t="shared" si="3819"/>
        <v>376054081.23000002</v>
      </c>
      <c r="IV393" s="792">
        <f t="shared" si="3820"/>
        <v>372054081.23000002</v>
      </c>
      <c r="IW393" s="793">
        <f t="shared" si="3821"/>
        <v>0</v>
      </c>
    </row>
    <row r="394" spans="1:257" ht="102.75" customHeight="1" x14ac:dyDescent="0.2">
      <c r="A394" s="346"/>
      <c r="B394" s="363"/>
      <c r="C394" s="286"/>
      <c r="D394" s="331"/>
      <c r="E394" s="286"/>
      <c r="F394" s="286"/>
      <c r="G394" s="273">
        <v>265</v>
      </c>
      <c r="H394" s="848" t="s">
        <v>875</v>
      </c>
      <c r="I394" s="265" t="s">
        <v>876</v>
      </c>
      <c r="J394" s="270" t="s">
        <v>125</v>
      </c>
      <c r="K394" s="270">
        <v>13</v>
      </c>
      <c r="L394" s="271" t="s">
        <v>58</v>
      </c>
      <c r="M394" s="272">
        <v>0</v>
      </c>
      <c r="N394" s="272">
        <v>1</v>
      </c>
      <c r="O394" s="273">
        <v>1</v>
      </c>
      <c r="P394" s="675">
        <v>1</v>
      </c>
      <c r="Q394" s="272">
        <v>1</v>
      </c>
      <c r="R394" s="275"/>
      <c r="S394" s="426">
        <v>1</v>
      </c>
      <c r="T394" s="272">
        <v>1</v>
      </c>
      <c r="U394" s="272"/>
      <c r="V394" s="277">
        <v>0.8</v>
      </c>
      <c r="W394" s="272">
        <v>1</v>
      </c>
      <c r="X394" s="271"/>
      <c r="Y394" s="278">
        <v>1</v>
      </c>
      <c r="Z394" s="427">
        <f t="shared" si="3759"/>
        <v>0.15810923493850323</v>
      </c>
      <c r="AA394" s="273">
        <v>17</v>
      </c>
      <c r="AB394" s="270" t="s">
        <v>837</v>
      </c>
      <c r="AC394" s="45"/>
      <c r="AD394" s="42"/>
      <c r="AE394" s="41"/>
      <c r="AF394" s="41"/>
      <c r="AG394" s="45"/>
      <c r="AH394" s="42"/>
      <c r="AI394" s="42"/>
      <c r="AJ394" s="42"/>
      <c r="AK394" s="42">
        <v>161450000</v>
      </c>
      <c r="AL394" s="42">
        <v>291450000</v>
      </c>
      <c r="AM394" s="42">
        <v>171449999</v>
      </c>
      <c r="AN394" s="42">
        <v>171449999</v>
      </c>
      <c r="AO394" s="55"/>
      <c r="AP394" s="54"/>
      <c r="AQ394" s="54"/>
      <c r="AR394" s="42"/>
      <c r="AS394" s="45"/>
      <c r="AT394" s="42"/>
      <c r="AU394" s="41"/>
      <c r="AV394" s="41"/>
      <c r="AW394" s="45"/>
      <c r="AX394" s="42"/>
      <c r="AY394" s="42"/>
      <c r="AZ394" s="42"/>
      <c r="BA394" s="45"/>
      <c r="BB394" s="42"/>
      <c r="BC394" s="42"/>
      <c r="BD394" s="42"/>
      <c r="BE394" s="45"/>
      <c r="BF394" s="42"/>
      <c r="BG394" s="41"/>
      <c r="BH394" s="41"/>
      <c r="BI394" s="45">
        <v>597000000</v>
      </c>
      <c r="BJ394" s="42"/>
      <c r="BK394" s="42"/>
      <c r="BL394" s="42"/>
      <c r="BM394" s="40">
        <f t="shared" si="3760"/>
        <v>758450000</v>
      </c>
      <c r="BN394" s="41">
        <f t="shared" si="3761"/>
        <v>291450000</v>
      </c>
      <c r="BO394" s="41">
        <f t="shared" si="3762"/>
        <v>171449999</v>
      </c>
      <c r="BP394" s="41">
        <f t="shared" si="3763"/>
        <v>171449999</v>
      </c>
      <c r="BQ394" s="87"/>
      <c r="BR394" s="87"/>
      <c r="BS394" s="87"/>
      <c r="BT394" s="87"/>
      <c r="BU394" s="87"/>
      <c r="BV394" s="87">
        <v>45000000</v>
      </c>
      <c r="BW394" s="87">
        <v>45000000</v>
      </c>
      <c r="BX394" s="87">
        <v>45000000</v>
      </c>
      <c r="BY394" s="87"/>
      <c r="BZ394" s="57">
        <v>100000000</v>
      </c>
      <c r="CA394" s="86">
        <v>600000000</v>
      </c>
      <c r="CB394" s="86">
        <v>505120319</v>
      </c>
      <c r="CC394" s="86">
        <v>305120319</v>
      </c>
      <c r="CD394" s="86"/>
      <c r="CE394" s="86"/>
      <c r="CF394" s="86"/>
      <c r="CG394" s="86"/>
      <c r="CH394" s="86"/>
      <c r="CI394" s="86"/>
      <c r="CJ394" s="86"/>
      <c r="CK394" s="86"/>
      <c r="CL394" s="86"/>
      <c r="CM394" s="87"/>
      <c r="CN394" s="87"/>
      <c r="CO394" s="87"/>
      <c r="CP394" s="87"/>
      <c r="CQ394" s="87"/>
      <c r="CR394" s="87"/>
      <c r="CS394" s="87"/>
      <c r="CT394" s="87"/>
      <c r="CU394" s="87"/>
      <c r="CV394" s="87"/>
      <c r="CW394" s="87"/>
      <c r="CX394" s="87"/>
      <c r="CY394" s="87"/>
      <c r="CZ394" s="87"/>
      <c r="DA394" s="87">
        <v>300000000</v>
      </c>
      <c r="DB394" s="87"/>
      <c r="DC394" s="87"/>
      <c r="DD394" s="87"/>
      <c r="DE394" s="82">
        <f t="shared" si="3764"/>
        <v>400000000</v>
      </c>
      <c r="DF394" s="102">
        <f>BR394+BV394+CA394+CF394+CJ394+CN394+CR394+CW394+DB394</f>
        <v>645000000</v>
      </c>
      <c r="DG394" s="102">
        <f>BS394+BW394+CB394+CG394+CK394+CO394+CS394+CX394+DC394</f>
        <v>550120319</v>
      </c>
      <c r="DH394" s="102">
        <f>BT394+BX394+CC394+CH394+CL394+CP394+CT394+CY394+DD394</f>
        <v>350120319</v>
      </c>
      <c r="DI394" s="102"/>
      <c r="DJ394" s="88"/>
      <c r="DK394" s="57"/>
      <c r="DL394" s="88"/>
      <c r="DM394" s="88"/>
      <c r="DN394" s="88"/>
      <c r="DO394" s="88">
        <v>126000000</v>
      </c>
      <c r="DP394" s="88">
        <v>87633332</v>
      </c>
      <c r="DQ394" s="88">
        <v>87633332</v>
      </c>
      <c r="DR394" s="88"/>
      <c r="DS394" s="57">
        <v>100000000</v>
      </c>
      <c r="DT394" s="57">
        <v>456500000</v>
      </c>
      <c r="DU394" s="57">
        <v>346782215</v>
      </c>
      <c r="DV394" s="57">
        <v>346782215</v>
      </c>
      <c r="DW394" s="57"/>
      <c r="DX394" s="57"/>
      <c r="DY394" s="57"/>
      <c r="DZ394" s="57"/>
      <c r="EA394" s="57"/>
      <c r="EB394" s="88"/>
      <c r="EC394" s="88"/>
      <c r="ED394" s="88"/>
      <c r="EE394" s="88"/>
      <c r="EF394" s="88"/>
      <c r="EG394" s="88"/>
      <c r="EH394" s="88"/>
      <c r="EI394" s="88"/>
      <c r="EJ394" s="88"/>
      <c r="EK394" s="88"/>
      <c r="EL394" s="88"/>
      <c r="EM394" s="88"/>
      <c r="EN394" s="88"/>
      <c r="EO394" s="87"/>
      <c r="EP394" s="87"/>
      <c r="EQ394" s="87"/>
      <c r="ER394" s="87"/>
      <c r="ES394" s="87">
        <v>300000000</v>
      </c>
      <c r="ET394" s="87"/>
      <c r="EU394" s="87"/>
      <c r="EV394" s="87"/>
      <c r="EW394" s="82">
        <f t="shared" si="3768"/>
        <v>400000000</v>
      </c>
      <c r="EX394" s="90">
        <f t="shared" si="3768"/>
        <v>582500000</v>
      </c>
      <c r="EY394" s="90">
        <f t="shared" si="3769"/>
        <v>434415547</v>
      </c>
      <c r="EZ394" s="90">
        <f t="shared" si="3770"/>
        <v>434415547</v>
      </c>
      <c r="FA394" s="173"/>
      <c r="FB394" s="87"/>
      <c r="FC394" s="88"/>
      <c r="FD394" s="88"/>
      <c r="FE394" s="88"/>
      <c r="FF394" s="133"/>
      <c r="FG394" s="87"/>
      <c r="FH394" s="87">
        <v>93700000</v>
      </c>
      <c r="FI394" s="87">
        <v>90796001</v>
      </c>
      <c r="FJ394" s="87">
        <v>90796001</v>
      </c>
      <c r="FK394" s="87"/>
      <c r="FL394" s="57">
        <v>80000000</v>
      </c>
      <c r="FM394" s="86">
        <v>400000000</v>
      </c>
      <c r="FN394" s="86">
        <v>386360100</v>
      </c>
      <c r="FO394" s="86">
        <v>386360100</v>
      </c>
      <c r="FP394" s="86"/>
      <c r="FQ394" s="86"/>
      <c r="FR394" s="86"/>
      <c r="FS394" s="86"/>
      <c r="FT394" s="86"/>
      <c r="FU394" s="86"/>
      <c r="FV394" s="87"/>
      <c r="FW394" s="87"/>
      <c r="FX394" s="87"/>
      <c r="FY394" s="87"/>
      <c r="FZ394" s="87"/>
      <c r="GA394" s="87"/>
      <c r="GB394" s="87"/>
      <c r="GC394" s="87"/>
      <c r="GD394" s="87"/>
      <c r="GE394" s="87"/>
      <c r="GF394" s="87"/>
      <c r="GG394" s="87"/>
      <c r="GH394" s="87"/>
      <c r="GI394" s="87"/>
      <c r="GJ394" s="87"/>
      <c r="GK394" s="87"/>
      <c r="GL394" s="87"/>
      <c r="GM394" s="87"/>
      <c r="GN394" s="87"/>
      <c r="GO394" s="87"/>
      <c r="GP394" s="87">
        <v>300000000</v>
      </c>
      <c r="GQ394" s="87"/>
      <c r="GR394" s="87"/>
      <c r="GS394" s="87"/>
      <c r="GT394" s="87"/>
      <c r="GU394" s="82">
        <f t="shared" si="3771"/>
        <v>380000000</v>
      </c>
      <c r="GV394" s="82">
        <f t="shared" si="3772"/>
        <v>493700000</v>
      </c>
      <c r="GW394" s="82">
        <f t="shared" si="3773"/>
        <v>477156101</v>
      </c>
      <c r="GX394" s="82">
        <f t="shared" si="3774"/>
        <v>477156101</v>
      </c>
      <c r="GY394" s="792">
        <f t="shared" si="3775"/>
        <v>0</v>
      </c>
      <c r="GZ394" s="792">
        <f t="shared" si="3776"/>
        <v>0</v>
      </c>
      <c r="HA394" s="792">
        <f t="shared" si="3777"/>
        <v>0</v>
      </c>
      <c r="HB394" s="792">
        <f t="shared" si="3778"/>
        <v>0</v>
      </c>
      <c r="HC394" s="792">
        <f t="shared" si="3779"/>
        <v>0</v>
      </c>
      <c r="HD394" s="792">
        <f t="shared" si="3780"/>
        <v>0</v>
      </c>
      <c r="HE394" s="792">
        <f t="shared" si="3781"/>
        <v>0</v>
      </c>
      <c r="HF394" s="792">
        <f t="shared" si="3782"/>
        <v>264700000</v>
      </c>
      <c r="HG394" s="792">
        <f t="shared" si="3783"/>
        <v>223429333</v>
      </c>
      <c r="HH394" s="792">
        <f t="shared" si="3784"/>
        <v>223429333</v>
      </c>
      <c r="HI394" s="792">
        <f t="shared" si="3785"/>
        <v>0</v>
      </c>
      <c r="HJ394" s="792">
        <f t="shared" si="3786"/>
        <v>441450000</v>
      </c>
      <c r="HK394" s="792">
        <f t="shared" si="3787"/>
        <v>1747950000</v>
      </c>
      <c r="HL394" s="792">
        <f t="shared" si="3788"/>
        <v>1409712633</v>
      </c>
      <c r="HM394" s="792">
        <f t="shared" si="3789"/>
        <v>1209712633</v>
      </c>
      <c r="HN394" s="792">
        <f t="shared" si="3790"/>
        <v>0</v>
      </c>
      <c r="HO394" s="792">
        <f t="shared" si="3791"/>
        <v>0</v>
      </c>
      <c r="HP394" s="792">
        <f t="shared" si="3792"/>
        <v>0</v>
      </c>
      <c r="HQ394" s="792">
        <f t="shared" si="3793"/>
        <v>0</v>
      </c>
      <c r="HR394" s="792">
        <f t="shared" si="3794"/>
        <v>0</v>
      </c>
      <c r="HS394" s="792">
        <f t="shared" si="3795"/>
        <v>0</v>
      </c>
      <c r="HT394" s="792">
        <f t="shared" si="3796"/>
        <v>0</v>
      </c>
      <c r="HU394" s="792">
        <f t="shared" si="3797"/>
        <v>0</v>
      </c>
      <c r="HV394" s="792">
        <f t="shared" si="3798"/>
        <v>0</v>
      </c>
      <c r="HW394" s="792">
        <f t="shared" si="3799"/>
        <v>0</v>
      </c>
      <c r="HX394" s="792">
        <f t="shared" si="3800"/>
        <v>0</v>
      </c>
      <c r="HY394" s="792">
        <f t="shared" si="3801"/>
        <v>0</v>
      </c>
      <c r="HZ394" s="792">
        <f t="shared" si="3802"/>
        <v>0</v>
      </c>
      <c r="IA394" s="792">
        <f t="shared" si="3803"/>
        <v>0</v>
      </c>
      <c r="IB394" s="792">
        <f t="shared" si="3804"/>
        <v>0</v>
      </c>
      <c r="IC394" s="792">
        <f t="shared" si="3805"/>
        <v>0</v>
      </c>
      <c r="ID394" s="792">
        <f t="shared" si="3806"/>
        <v>0</v>
      </c>
      <c r="IE394" s="792">
        <f t="shared" si="3807"/>
        <v>0</v>
      </c>
      <c r="IF394" s="792">
        <f t="shared" si="3808"/>
        <v>0</v>
      </c>
      <c r="IG394" s="792">
        <f t="shared" si="3809"/>
        <v>0</v>
      </c>
      <c r="IH394" s="792">
        <f t="shared" si="3810"/>
        <v>0</v>
      </c>
      <c r="II394" s="792">
        <f t="shared" si="3811"/>
        <v>0</v>
      </c>
      <c r="IJ394" s="792">
        <f t="shared" si="3812"/>
        <v>0</v>
      </c>
      <c r="IK394" s="792">
        <f t="shared" si="3813"/>
        <v>0</v>
      </c>
      <c r="IL394" s="792">
        <f t="shared" si="3814"/>
        <v>0</v>
      </c>
      <c r="IM394" s="792">
        <f t="shared" si="3815"/>
        <v>0</v>
      </c>
      <c r="IN394" s="792">
        <f t="shared" si="3816"/>
        <v>1497000000</v>
      </c>
      <c r="IO394" s="792"/>
      <c r="IP394" s="792"/>
      <c r="IQ394" s="792"/>
      <c r="IR394" s="792"/>
      <c r="IS394" s="792">
        <f t="shared" si="3817"/>
        <v>1938450000</v>
      </c>
      <c r="IT394" s="792">
        <f t="shared" si="3818"/>
        <v>2012650000</v>
      </c>
      <c r="IU394" s="792">
        <f t="shared" si="3819"/>
        <v>1633141966</v>
      </c>
      <c r="IV394" s="792">
        <f t="shared" si="3820"/>
        <v>1433141966</v>
      </c>
      <c r="IW394" s="793">
        <f t="shared" si="3821"/>
        <v>0</v>
      </c>
    </row>
    <row r="395" spans="1:257" ht="153" customHeight="1" x14ac:dyDescent="0.2">
      <c r="A395" s="346"/>
      <c r="B395" s="363"/>
      <c r="C395" s="286"/>
      <c r="D395" s="331"/>
      <c r="E395" s="286"/>
      <c r="F395" s="286"/>
      <c r="G395" s="273">
        <v>266</v>
      </c>
      <c r="H395" s="854" t="s">
        <v>877</v>
      </c>
      <c r="I395" s="282" t="s">
        <v>878</v>
      </c>
      <c r="J395" s="270" t="s">
        <v>822</v>
      </c>
      <c r="K395" s="479">
        <v>17</v>
      </c>
      <c r="L395" s="322" t="s">
        <v>58</v>
      </c>
      <c r="M395" s="299">
        <v>1</v>
      </c>
      <c r="N395" s="299">
        <v>1</v>
      </c>
      <c r="O395" s="267">
        <v>1</v>
      </c>
      <c r="P395" s="675">
        <v>1</v>
      </c>
      <c r="Q395" s="299">
        <v>1</v>
      </c>
      <c r="R395" s="275"/>
      <c r="S395" s="426">
        <v>1</v>
      </c>
      <c r="T395" s="299">
        <v>1</v>
      </c>
      <c r="U395" s="299"/>
      <c r="V395" s="426">
        <v>1</v>
      </c>
      <c r="W395" s="299">
        <v>1</v>
      </c>
      <c r="X395" s="322"/>
      <c r="Y395" s="756">
        <v>1</v>
      </c>
      <c r="Z395" s="427">
        <f t="shared" si="3759"/>
        <v>3.335417969564311E-3</v>
      </c>
      <c r="AA395" s="273">
        <v>16</v>
      </c>
      <c r="AB395" s="270" t="s">
        <v>376</v>
      </c>
      <c r="AC395" s="45"/>
      <c r="AD395" s="42"/>
      <c r="AE395" s="41"/>
      <c r="AF395" s="41"/>
      <c r="AG395" s="45"/>
      <c r="AH395" s="42"/>
      <c r="AI395" s="42"/>
      <c r="AJ395" s="42"/>
      <c r="AK395" s="41">
        <v>16000000</v>
      </c>
      <c r="AL395" s="42">
        <v>16000000</v>
      </c>
      <c r="AM395" s="41">
        <v>16000000</v>
      </c>
      <c r="AN395" s="41">
        <v>16000000</v>
      </c>
      <c r="AO395" s="49"/>
      <c r="AP395" s="48"/>
      <c r="AQ395" s="48"/>
      <c r="AR395" s="42"/>
      <c r="AS395" s="45"/>
      <c r="AT395" s="42"/>
      <c r="AU395" s="41"/>
      <c r="AV395" s="41"/>
      <c r="AW395" s="45"/>
      <c r="AX395" s="42"/>
      <c r="AY395" s="42"/>
      <c r="AZ395" s="42"/>
      <c r="BA395" s="45"/>
      <c r="BB395" s="42"/>
      <c r="BC395" s="42"/>
      <c r="BD395" s="42"/>
      <c r="BE395" s="45"/>
      <c r="BF395" s="42"/>
      <c r="BG395" s="41"/>
      <c r="BH395" s="41"/>
      <c r="BI395" s="45"/>
      <c r="BJ395" s="42"/>
      <c r="BK395" s="42"/>
      <c r="BL395" s="42"/>
      <c r="BM395" s="40">
        <f t="shared" si="3760"/>
        <v>16000000</v>
      </c>
      <c r="BN395" s="41">
        <f t="shared" si="3761"/>
        <v>16000000</v>
      </c>
      <c r="BO395" s="41">
        <f t="shared" si="3762"/>
        <v>16000000</v>
      </c>
      <c r="BP395" s="41">
        <f t="shared" si="3763"/>
        <v>16000000</v>
      </c>
      <c r="BQ395" s="87"/>
      <c r="BR395" s="87"/>
      <c r="BS395" s="87"/>
      <c r="BT395" s="87"/>
      <c r="BU395" s="87"/>
      <c r="BV395" s="87">
        <v>20000000</v>
      </c>
      <c r="BW395" s="87">
        <v>16111333</v>
      </c>
      <c r="BX395" s="87">
        <v>16111333</v>
      </c>
      <c r="BY395" s="87"/>
      <c r="BZ395" s="88">
        <v>16000000</v>
      </c>
      <c r="CA395" s="86">
        <v>16000000</v>
      </c>
      <c r="CB395" s="86">
        <v>15840000</v>
      </c>
      <c r="CC395" s="86">
        <v>15840000</v>
      </c>
      <c r="CD395" s="86"/>
      <c r="CE395" s="87"/>
      <c r="CF395" s="87"/>
      <c r="CG395" s="87"/>
      <c r="CH395" s="87"/>
      <c r="CI395" s="87"/>
      <c r="CJ395" s="87"/>
      <c r="CK395" s="87"/>
      <c r="CL395" s="87"/>
      <c r="CM395" s="87"/>
      <c r="CN395" s="87"/>
      <c r="CO395" s="87"/>
      <c r="CP395" s="87"/>
      <c r="CQ395" s="87"/>
      <c r="CR395" s="87"/>
      <c r="CS395" s="87"/>
      <c r="CT395" s="87"/>
      <c r="CU395" s="87"/>
      <c r="CV395" s="87"/>
      <c r="CW395" s="87"/>
      <c r="CX395" s="87"/>
      <c r="CY395" s="87"/>
      <c r="CZ395" s="87"/>
      <c r="DA395" s="87"/>
      <c r="DB395" s="87"/>
      <c r="DC395" s="87"/>
      <c r="DD395" s="87"/>
      <c r="DE395" s="82">
        <f t="shared" si="3764"/>
        <v>16000000</v>
      </c>
      <c r="DF395" s="102">
        <f t="shared" si="3765"/>
        <v>36000000</v>
      </c>
      <c r="DG395" s="102">
        <f t="shared" si="3766"/>
        <v>31951333</v>
      </c>
      <c r="DH395" s="102">
        <f t="shared" si="3767"/>
        <v>31951333</v>
      </c>
      <c r="DI395" s="102"/>
      <c r="DJ395" s="88"/>
      <c r="DK395" s="57"/>
      <c r="DL395" s="88"/>
      <c r="DM395" s="88"/>
      <c r="DN395" s="88"/>
      <c r="DO395" s="88"/>
      <c r="DP395" s="88"/>
      <c r="DQ395" s="88"/>
      <c r="DR395" s="88"/>
      <c r="DS395" s="88">
        <v>16000000</v>
      </c>
      <c r="DT395" s="88">
        <v>38500000</v>
      </c>
      <c r="DU395" s="88">
        <v>33800000</v>
      </c>
      <c r="DV395" s="88">
        <v>33800000</v>
      </c>
      <c r="DW395" s="88"/>
      <c r="DX395" s="88"/>
      <c r="DY395" s="88"/>
      <c r="DZ395" s="88"/>
      <c r="EA395" s="88"/>
      <c r="EB395" s="88"/>
      <c r="EC395" s="88"/>
      <c r="ED395" s="88"/>
      <c r="EE395" s="88"/>
      <c r="EF395" s="88"/>
      <c r="EG395" s="88"/>
      <c r="EH395" s="88"/>
      <c r="EI395" s="88"/>
      <c r="EJ395" s="88"/>
      <c r="EK395" s="88"/>
      <c r="EL395" s="88"/>
      <c r="EM395" s="88"/>
      <c r="EN395" s="88"/>
      <c r="EO395" s="87"/>
      <c r="EP395" s="87"/>
      <c r="EQ395" s="87"/>
      <c r="ER395" s="87"/>
      <c r="ES395" s="87"/>
      <c r="ET395" s="87"/>
      <c r="EU395" s="87"/>
      <c r="EV395" s="87"/>
      <c r="EW395" s="82">
        <f t="shared" si="3768"/>
        <v>16000000</v>
      </c>
      <c r="EX395" s="90">
        <f t="shared" si="3768"/>
        <v>38500000</v>
      </c>
      <c r="EY395" s="90">
        <f t="shared" si="3769"/>
        <v>33800000</v>
      </c>
      <c r="EZ395" s="90">
        <f t="shared" si="3770"/>
        <v>33800000</v>
      </c>
      <c r="FA395" s="173"/>
      <c r="FB395" s="87"/>
      <c r="FC395" s="88"/>
      <c r="FD395" s="88"/>
      <c r="FE395" s="88"/>
      <c r="FF395" s="133"/>
      <c r="FG395" s="87"/>
      <c r="FH395" s="87">
        <v>10000000</v>
      </c>
      <c r="FI395" s="87">
        <v>10000000</v>
      </c>
      <c r="FJ395" s="87">
        <f>FI395</f>
        <v>10000000</v>
      </c>
      <c r="FK395" s="87"/>
      <c r="FL395" s="88">
        <v>16000000</v>
      </c>
      <c r="FM395" s="87">
        <v>38000000</v>
      </c>
      <c r="FN395" s="87">
        <v>27740933</v>
      </c>
      <c r="FO395" s="87">
        <v>27740933</v>
      </c>
      <c r="FP395" s="87"/>
      <c r="FQ395" s="87"/>
      <c r="FR395" s="87"/>
      <c r="FS395" s="87"/>
      <c r="FT395" s="87"/>
      <c r="FU395" s="87"/>
      <c r="FV395" s="87"/>
      <c r="FW395" s="87"/>
      <c r="FX395" s="87"/>
      <c r="FY395" s="87"/>
      <c r="FZ395" s="87"/>
      <c r="GA395" s="87"/>
      <c r="GB395" s="87"/>
      <c r="GC395" s="87"/>
      <c r="GD395" s="87"/>
      <c r="GE395" s="87"/>
      <c r="GF395" s="87"/>
      <c r="GG395" s="87"/>
      <c r="GH395" s="87"/>
      <c r="GI395" s="87"/>
      <c r="GJ395" s="87"/>
      <c r="GK395" s="87"/>
      <c r="GL395" s="87"/>
      <c r="GM395" s="87"/>
      <c r="GN395" s="87"/>
      <c r="GO395" s="87"/>
      <c r="GP395" s="87"/>
      <c r="GQ395" s="87"/>
      <c r="GR395" s="87"/>
      <c r="GS395" s="87"/>
      <c r="GT395" s="87"/>
      <c r="GU395" s="82">
        <f t="shared" si="3771"/>
        <v>16000000</v>
      </c>
      <c r="GV395" s="82">
        <f t="shared" si="3772"/>
        <v>48000000</v>
      </c>
      <c r="GW395" s="82">
        <f t="shared" si="3773"/>
        <v>37740933</v>
      </c>
      <c r="GX395" s="82">
        <f t="shared" si="3774"/>
        <v>37740933</v>
      </c>
      <c r="GY395" s="792">
        <f t="shared" si="3775"/>
        <v>0</v>
      </c>
      <c r="GZ395" s="792">
        <f t="shared" si="3776"/>
        <v>0</v>
      </c>
      <c r="HA395" s="792">
        <f t="shared" si="3777"/>
        <v>0</v>
      </c>
      <c r="HB395" s="792">
        <f t="shared" si="3778"/>
        <v>0</v>
      </c>
      <c r="HC395" s="792">
        <f t="shared" si="3779"/>
        <v>0</v>
      </c>
      <c r="HD395" s="792">
        <f t="shared" si="3780"/>
        <v>0</v>
      </c>
      <c r="HE395" s="792">
        <f t="shared" si="3781"/>
        <v>0</v>
      </c>
      <c r="HF395" s="792">
        <f t="shared" si="3782"/>
        <v>30000000</v>
      </c>
      <c r="HG395" s="792">
        <f t="shared" si="3783"/>
        <v>26111333</v>
      </c>
      <c r="HH395" s="792">
        <f t="shared" si="3784"/>
        <v>26111333</v>
      </c>
      <c r="HI395" s="792">
        <f t="shared" si="3785"/>
        <v>0</v>
      </c>
      <c r="HJ395" s="792">
        <f t="shared" si="3786"/>
        <v>64000000</v>
      </c>
      <c r="HK395" s="792">
        <f t="shared" si="3787"/>
        <v>108500000</v>
      </c>
      <c r="HL395" s="792">
        <f t="shared" si="3788"/>
        <v>93380933</v>
      </c>
      <c r="HM395" s="792">
        <f t="shared" si="3789"/>
        <v>93380933</v>
      </c>
      <c r="HN395" s="792">
        <f t="shared" si="3790"/>
        <v>0</v>
      </c>
      <c r="HO395" s="792">
        <f t="shared" si="3791"/>
        <v>0</v>
      </c>
      <c r="HP395" s="792">
        <f t="shared" si="3792"/>
        <v>0</v>
      </c>
      <c r="HQ395" s="792">
        <f t="shared" si="3793"/>
        <v>0</v>
      </c>
      <c r="HR395" s="792">
        <f t="shared" si="3794"/>
        <v>0</v>
      </c>
      <c r="HS395" s="792">
        <f t="shared" si="3795"/>
        <v>0</v>
      </c>
      <c r="HT395" s="792">
        <f t="shared" si="3796"/>
        <v>0</v>
      </c>
      <c r="HU395" s="792">
        <f t="shared" si="3797"/>
        <v>0</v>
      </c>
      <c r="HV395" s="792">
        <f t="shared" si="3798"/>
        <v>0</v>
      </c>
      <c r="HW395" s="792">
        <f t="shared" si="3799"/>
        <v>0</v>
      </c>
      <c r="HX395" s="792">
        <f t="shared" si="3800"/>
        <v>0</v>
      </c>
      <c r="HY395" s="792">
        <f t="shared" si="3801"/>
        <v>0</v>
      </c>
      <c r="HZ395" s="792">
        <f t="shared" si="3802"/>
        <v>0</v>
      </c>
      <c r="IA395" s="792">
        <f t="shared" si="3803"/>
        <v>0</v>
      </c>
      <c r="IB395" s="792">
        <f t="shared" si="3804"/>
        <v>0</v>
      </c>
      <c r="IC395" s="792">
        <f t="shared" si="3805"/>
        <v>0</v>
      </c>
      <c r="ID395" s="792">
        <f t="shared" si="3806"/>
        <v>0</v>
      </c>
      <c r="IE395" s="792">
        <f t="shared" si="3807"/>
        <v>0</v>
      </c>
      <c r="IF395" s="792">
        <f t="shared" si="3808"/>
        <v>0</v>
      </c>
      <c r="IG395" s="792">
        <f t="shared" si="3809"/>
        <v>0</v>
      </c>
      <c r="IH395" s="792">
        <f t="shared" si="3810"/>
        <v>0</v>
      </c>
      <c r="II395" s="792">
        <f t="shared" si="3811"/>
        <v>0</v>
      </c>
      <c r="IJ395" s="792">
        <f t="shared" si="3812"/>
        <v>0</v>
      </c>
      <c r="IK395" s="792">
        <f t="shared" si="3813"/>
        <v>0</v>
      </c>
      <c r="IL395" s="792">
        <f t="shared" si="3814"/>
        <v>0</v>
      </c>
      <c r="IM395" s="792">
        <f t="shared" si="3815"/>
        <v>0</v>
      </c>
      <c r="IN395" s="792">
        <f t="shared" si="3816"/>
        <v>0</v>
      </c>
      <c r="IO395" s="792"/>
      <c r="IP395" s="792"/>
      <c r="IQ395" s="792"/>
      <c r="IR395" s="792"/>
      <c r="IS395" s="792">
        <f t="shared" si="3817"/>
        <v>64000000</v>
      </c>
      <c r="IT395" s="792">
        <f t="shared" si="3818"/>
        <v>138500000</v>
      </c>
      <c r="IU395" s="792">
        <f t="shared" si="3819"/>
        <v>119492266</v>
      </c>
      <c r="IV395" s="792">
        <f t="shared" si="3820"/>
        <v>119492266</v>
      </c>
      <c r="IW395" s="793">
        <f t="shared" si="3821"/>
        <v>0</v>
      </c>
    </row>
    <row r="396" spans="1:257" ht="54.75" customHeight="1" x14ac:dyDescent="0.2">
      <c r="A396" s="346"/>
      <c r="B396" s="363"/>
      <c r="C396" s="286"/>
      <c r="D396" s="331"/>
      <c r="E396" s="286"/>
      <c r="F396" s="286"/>
      <c r="G396" s="273">
        <v>267</v>
      </c>
      <c r="H396" s="854" t="s">
        <v>879</v>
      </c>
      <c r="I396" s="282" t="s">
        <v>880</v>
      </c>
      <c r="J396" s="270" t="s">
        <v>822</v>
      </c>
      <c r="K396" s="479">
        <v>17</v>
      </c>
      <c r="L396" s="322" t="s">
        <v>58</v>
      </c>
      <c r="M396" s="299">
        <v>1</v>
      </c>
      <c r="N396" s="299">
        <v>1</v>
      </c>
      <c r="O396" s="267">
        <v>1</v>
      </c>
      <c r="P396" s="675">
        <v>1</v>
      </c>
      <c r="Q396" s="299">
        <v>1</v>
      </c>
      <c r="R396" s="275"/>
      <c r="S396" s="426">
        <v>1</v>
      </c>
      <c r="T396" s="299">
        <v>1</v>
      </c>
      <c r="U396" s="299"/>
      <c r="V396" s="426">
        <v>0.8</v>
      </c>
      <c r="W396" s="299">
        <v>1</v>
      </c>
      <c r="X396" s="322"/>
      <c r="Y396" s="756">
        <v>0.5</v>
      </c>
      <c r="Z396" s="427">
        <f t="shared" si="3759"/>
        <v>3.6481134042109652E-3</v>
      </c>
      <c r="AA396" s="273">
        <v>17</v>
      </c>
      <c r="AB396" s="270" t="s">
        <v>837</v>
      </c>
      <c r="AC396" s="45"/>
      <c r="AD396" s="42"/>
      <c r="AE396" s="41"/>
      <c r="AF396" s="41"/>
      <c r="AG396" s="45"/>
      <c r="AH396" s="42"/>
      <c r="AI396" s="42"/>
      <c r="AJ396" s="42"/>
      <c r="AK396" s="41">
        <v>17500000</v>
      </c>
      <c r="AL396" s="41">
        <v>17500000</v>
      </c>
      <c r="AM396" s="70">
        <v>7230000</v>
      </c>
      <c r="AN396" s="41">
        <v>7230000</v>
      </c>
      <c r="AO396" s="49"/>
      <c r="AP396" s="48"/>
      <c r="AQ396" s="48"/>
      <c r="AR396" s="42"/>
      <c r="AS396" s="45"/>
      <c r="AT396" s="42"/>
      <c r="AU396" s="41"/>
      <c r="AV396" s="41"/>
      <c r="AW396" s="45"/>
      <c r="AX396" s="42"/>
      <c r="AY396" s="42"/>
      <c r="AZ396" s="42"/>
      <c r="BA396" s="45"/>
      <c r="BB396" s="42"/>
      <c r="BC396" s="42"/>
      <c r="BD396" s="42"/>
      <c r="BE396" s="45"/>
      <c r="BF396" s="42"/>
      <c r="BG396" s="41"/>
      <c r="BH396" s="41"/>
      <c r="BI396" s="45"/>
      <c r="BJ396" s="42"/>
      <c r="BK396" s="42"/>
      <c r="BL396" s="42"/>
      <c r="BM396" s="40">
        <f t="shared" si="3760"/>
        <v>17500000</v>
      </c>
      <c r="BN396" s="41">
        <f t="shared" si="3761"/>
        <v>17500000</v>
      </c>
      <c r="BO396" s="41">
        <f t="shared" si="3762"/>
        <v>7230000</v>
      </c>
      <c r="BP396" s="41">
        <f t="shared" si="3763"/>
        <v>7230000</v>
      </c>
      <c r="BQ396" s="87"/>
      <c r="BR396" s="87"/>
      <c r="BS396" s="87"/>
      <c r="BT396" s="87"/>
      <c r="BU396" s="87"/>
      <c r="BV396" s="87"/>
      <c r="BW396" s="87"/>
      <c r="BX396" s="87"/>
      <c r="BY396" s="87"/>
      <c r="BZ396" s="88">
        <v>12000000</v>
      </c>
      <c r="CA396" s="86">
        <v>12000000</v>
      </c>
      <c r="CB396" s="86">
        <v>3436000</v>
      </c>
      <c r="CC396" s="86">
        <v>3436000</v>
      </c>
      <c r="CD396" s="86"/>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2">
        <f t="shared" si="3764"/>
        <v>12000000</v>
      </c>
      <c r="DF396" s="102">
        <f t="shared" si="3765"/>
        <v>12000000</v>
      </c>
      <c r="DG396" s="102">
        <f t="shared" si="3766"/>
        <v>3436000</v>
      </c>
      <c r="DH396" s="102">
        <f t="shared" si="3767"/>
        <v>3436000</v>
      </c>
      <c r="DI396" s="102"/>
      <c r="DJ396" s="88"/>
      <c r="DK396" s="88"/>
      <c r="DL396" s="88"/>
      <c r="DM396" s="88"/>
      <c r="DN396" s="88"/>
      <c r="DO396" s="88"/>
      <c r="DP396" s="88"/>
      <c r="DQ396" s="88"/>
      <c r="DR396" s="88"/>
      <c r="DS396" s="88">
        <v>12000000</v>
      </c>
      <c r="DT396" s="88">
        <v>10000000</v>
      </c>
      <c r="DU396" s="88">
        <v>1802500</v>
      </c>
      <c r="DV396" s="88">
        <v>1802500</v>
      </c>
      <c r="DW396" s="88"/>
      <c r="DX396" s="88"/>
      <c r="DY396" s="88"/>
      <c r="DZ396" s="88"/>
      <c r="EA396" s="88"/>
      <c r="EB396" s="88"/>
      <c r="EC396" s="88"/>
      <c r="ED396" s="88"/>
      <c r="EE396" s="88"/>
      <c r="EF396" s="88"/>
      <c r="EG396" s="88"/>
      <c r="EH396" s="88"/>
      <c r="EI396" s="88"/>
      <c r="EJ396" s="88"/>
      <c r="EK396" s="88"/>
      <c r="EL396" s="88"/>
      <c r="EM396" s="88"/>
      <c r="EN396" s="88"/>
      <c r="EO396" s="87"/>
      <c r="EP396" s="87"/>
      <c r="EQ396" s="87"/>
      <c r="ER396" s="87"/>
      <c r="ES396" s="87"/>
      <c r="ET396" s="87"/>
      <c r="EU396" s="87"/>
      <c r="EV396" s="87"/>
      <c r="EW396" s="82">
        <f t="shared" si="3768"/>
        <v>12000000</v>
      </c>
      <c r="EX396" s="90">
        <f t="shared" si="3768"/>
        <v>10000000</v>
      </c>
      <c r="EY396" s="90">
        <f t="shared" si="3769"/>
        <v>1802500</v>
      </c>
      <c r="EZ396" s="90">
        <f t="shared" si="3770"/>
        <v>1802500</v>
      </c>
      <c r="FA396" s="173"/>
      <c r="FB396" s="87"/>
      <c r="FC396" s="88"/>
      <c r="FD396" s="88"/>
      <c r="FE396" s="88"/>
      <c r="FF396" s="133"/>
      <c r="FG396" s="87"/>
      <c r="FH396" s="87">
        <v>15420000</v>
      </c>
      <c r="FI396" s="87"/>
      <c r="FJ396" s="87"/>
      <c r="FK396" s="87"/>
      <c r="FL396" s="88">
        <v>12000000</v>
      </c>
      <c r="FM396" s="87">
        <v>9500000</v>
      </c>
      <c r="FN396" s="87">
        <v>1462800</v>
      </c>
      <c r="FO396" s="87">
        <v>1462800</v>
      </c>
      <c r="FP396" s="87"/>
      <c r="FQ396" s="87"/>
      <c r="FR396" s="87"/>
      <c r="FS396" s="87"/>
      <c r="FT396" s="87"/>
      <c r="FU396" s="87"/>
      <c r="FV396" s="87"/>
      <c r="FW396" s="87"/>
      <c r="FX396" s="87"/>
      <c r="FY396" s="87"/>
      <c r="FZ396" s="87"/>
      <c r="GA396" s="87"/>
      <c r="GB396" s="87"/>
      <c r="GC396" s="87"/>
      <c r="GD396" s="87"/>
      <c r="GE396" s="87"/>
      <c r="GF396" s="87"/>
      <c r="GG396" s="87"/>
      <c r="GH396" s="87"/>
      <c r="GI396" s="87"/>
      <c r="GJ396" s="87"/>
      <c r="GK396" s="87"/>
      <c r="GL396" s="87"/>
      <c r="GM396" s="87"/>
      <c r="GN396" s="87"/>
      <c r="GO396" s="87"/>
      <c r="GP396" s="87"/>
      <c r="GQ396" s="87"/>
      <c r="GR396" s="87"/>
      <c r="GS396" s="87"/>
      <c r="GT396" s="87"/>
      <c r="GU396" s="82">
        <f t="shared" si="3771"/>
        <v>12000000</v>
      </c>
      <c r="GV396" s="82">
        <f t="shared" si="3772"/>
        <v>24920000</v>
      </c>
      <c r="GW396" s="82">
        <f t="shared" si="3773"/>
        <v>1462800</v>
      </c>
      <c r="GX396" s="82">
        <f t="shared" si="3774"/>
        <v>1462800</v>
      </c>
      <c r="GY396" s="792">
        <f t="shared" si="3775"/>
        <v>0</v>
      </c>
      <c r="GZ396" s="792">
        <f t="shared" si="3776"/>
        <v>0</v>
      </c>
      <c r="HA396" s="792">
        <f t="shared" si="3777"/>
        <v>0</v>
      </c>
      <c r="HB396" s="792">
        <f t="shared" si="3778"/>
        <v>0</v>
      </c>
      <c r="HC396" s="792">
        <f t="shared" si="3779"/>
        <v>0</v>
      </c>
      <c r="HD396" s="792">
        <f t="shared" si="3780"/>
        <v>0</v>
      </c>
      <c r="HE396" s="792">
        <f t="shared" si="3781"/>
        <v>0</v>
      </c>
      <c r="HF396" s="792">
        <f t="shared" si="3782"/>
        <v>15420000</v>
      </c>
      <c r="HG396" s="792">
        <f t="shared" si="3783"/>
        <v>0</v>
      </c>
      <c r="HH396" s="792">
        <f t="shared" si="3784"/>
        <v>0</v>
      </c>
      <c r="HI396" s="792">
        <f t="shared" si="3785"/>
        <v>0</v>
      </c>
      <c r="HJ396" s="792">
        <f t="shared" si="3786"/>
        <v>53500000</v>
      </c>
      <c r="HK396" s="792">
        <f t="shared" si="3787"/>
        <v>49000000</v>
      </c>
      <c r="HL396" s="792">
        <f t="shared" si="3788"/>
        <v>13931300</v>
      </c>
      <c r="HM396" s="792">
        <f t="shared" si="3789"/>
        <v>13931300</v>
      </c>
      <c r="HN396" s="792">
        <f t="shared" si="3790"/>
        <v>0</v>
      </c>
      <c r="HO396" s="792">
        <f t="shared" si="3791"/>
        <v>0</v>
      </c>
      <c r="HP396" s="792">
        <f t="shared" si="3792"/>
        <v>0</v>
      </c>
      <c r="HQ396" s="792">
        <f t="shared" si="3793"/>
        <v>0</v>
      </c>
      <c r="HR396" s="792">
        <f t="shared" si="3794"/>
        <v>0</v>
      </c>
      <c r="HS396" s="792">
        <f t="shared" si="3795"/>
        <v>0</v>
      </c>
      <c r="HT396" s="792">
        <f t="shared" si="3796"/>
        <v>0</v>
      </c>
      <c r="HU396" s="792">
        <f t="shared" si="3797"/>
        <v>0</v>
      </c>
      <c r="HV396" s="792">
        <f t="shared" si="3798"/>
        <v>0</v>
      </c>
      <c r="HW396" s="792">
        <f t="shared" si="3799"/>
        <v>0</v>
      </c>
      <c r="HX396" s="792">
        <f t="shared" si="3800"/>
        <v>0</v>
      </c>
      <c r="HY396" s="792">
        <f t="shared" si="3801"/>
        <v>0</v>
      </c>
      <c r="HZ396" s="792">
        <f t="shared" si="3802"/>
        <v>0</v>
      </c>
      <c r="IA396" s="792">
        <f t="shared" si="3803"/>
        <v>0</v>
      </c>
      <c r="IB396" s="792">
        <f t="shared" si="3804"/>
        <v>0</v>
      </c>
      <c r="IC396" s="792">
        <f t="shared" si="3805"/>
        <v>0</v>
      </c>
      <c r="ID396" s="792">
        <f t="shared" si="3806"/>
        <v>0</v>
      </c>
      <c r="IE396" s="792">
        <f t="shared" si="3807"/>
        <v>0</v>
      </c>
      <c r="IF396" s="792">
        <f t="shared" si="3808"/>
        <v>0</v>
      </c>
      <c r="IG396" s="792">
        <f t="shared" si="3809"/>
        <v>0</v>
      </c>
      <c r="IH396" s="792">
        <f t="shared" si="3810"/>
        <v>0</v>
      </c>
      <c r="II396" s="792">
        <f t="shared" si="3811"/>
        <v>0</v>
      </c>
      <c r="IJ396" s="792">
        <f t="shared" si="3812"/>
        <v>0</v>
      </c>
      <c r="IK396" s="792">
        <f t="shared" si="3813"/>
        <v>0</v>
      </c>
      <c r="IL396" s="792">
        <f t="shared" si="3814"/>
        <v>0</v>
      </c>
      <c r="IM396" s="792">
        <f t="shared" si="3815"/>
        <v>0</v>
      </c>
      <c r="IN396" s="792">
        <f t="shared" si="3816"/>
        <v>0</v>
      </c>
      <c r="IO396" s="792"/>
      <c r="IP396" s="792"/>
      <c r="IQ396" s="792"/>
      <c r="IR396" s="792"/>
      <c r="IS396" s="792">
        <f t="shared" si="3817"/>
        <v>53500000</v>
      </c>
      <c r="IT396" s="792">
        <f t="shared" si="3818"/>
        <v>64420000</v>
      </c>
      <c r="IU396" s="792">
        <f t="shared" si="3819"/>
        <v>13931300</v>
      </c>
      <c r="IV396" s="792">
        <f t="shared" si="3820"/>
        <v>13931300</v>
      </c>
      <c r="IW396" s="793">
        <f t="shared" si="3821"/>
        <v>0</v>
      </c>
    </row>
    <row r="397" spans="1:257" ht="102.75" customHeight="1" x14ac:dyDescent="0.2">
      <c r="A397" s="346"/>
      <c r="B397" s="363"/>
      <c r="C397" s="286"/>
      <c r="D397" s="331"/>
      <c r="E397" s="286"/>
      <c r="F397" s="286"/>
      <c r="G397" s="273">
        <v>268</v>
      </c>
      <c r="H397" s="854" t="s">
        <v>881</v>
      </c>
      <c r="I397" s="282" t="s">
        <v>882</v>
      </c>
      <c r="J397" s="270" t="s">
        <v>822</v>
      </c>
      <c r="K397" s="479">
        <v>17</v>
      </c>
      <c r="L397" s="322" t="s">
        <v>58</v>
      </c>
      <c r="M397" s="299">
        <v>12</v>
      </c>
      <c r="N397" s="299">
        <v>12</v>
      </c>
      <c r="O397" s="267">
        <v>12</v>
      </c>
      <c r="P397" s="675">
        <v>12</v>
      </c>
      <c r="Q397" s="299">
        <v>12</v>
      </c>
      <c r="R397" s="275"/>
      <c r="S397" s="426">
        <v>12</v>
      </c>
      <c r="T397" s="299">
        <v>12</v>
      </c>
      <c r="U397" s="299"/>
      <c r="V397" s="426">
        <v>12</v>
      </c>
      <c r="W397" s="299">
        <v>12</v>
      </c>
      <c r="X397" s="322"/>
      <c r="Y397" s="756">
        <v>12</v>
      </c>
      <c r="Z397" s="427">
        <f t="shared" si="3759"/>
        <v>3.8925370022930999E-3</v>
      </c>
      <c r="AA397" s="273">
        <v>13</v>
      </c>
      <c r="AB397" s="270" t="s">
        <v>155</v>
      </c>
      <c r="AC397" s="45"/>
      <c r="AD397" s="42"/>
      <c r="AE397" s="41"/>
      <c r="AF397" s="41"/>
      <c r="AG397" s="42"/>
      <c r="AH397" s="42"/>
      <c r="AI397" s="42"/>
      <c r="AJ397" s="42"/>
      <c r="AK397" s="42">
        <v>18672500</v>
      </c>
      <c r="AL397" s="41">
        <v>18672500</v>
      </c>
      <c r="AM397" s="41">
        <v>11200000</v>
      </c>
      <c r="AN397" s="42">
        <v>11200000</v>
      </c>
      <c r="AO397" s="45"/>
      <c r="AP397" s="42"/>
      <c r="AQ397" s="42"/>
      <c r="AR397" s="42"/>
      <c r="AS397" s="45"/>
      <c r="AT397" s="42"/>
      <c r="AU397" s="41"/>
      <c r="AV397" s="41"/>
      <c r="AW397" s="45"/>
      <c r="AX397" s="42"/>
      <c r="AY397" s="42"/>
      <c r="AZ397" s="42"/>
      <c r="BA397" s="45"/>
      <c r="BB397" s="42"/>
      <c r="BC397" s="42"/>
      <c r="BD397" s="42"/>
      <c r="BE397" s="45"/>
      <c r="BF397" s="42"/>
      <c r="BG397" s="41"/>
      <c r="BH397" s="41"/>
      <c r="BI397" s="45"/>
      <c r="BJ397" s="42"/>
      <c r="BK397" s="42"/>
      <c r="BL397" s="42"/>
      <c r="BM397" s="40">
        <f t="shared" si="3760"/>
        <v>18672500</v>
      </c>
      <c r="BN397" s="41">
        <f t="shared" si="3761"/>
        <v>18672500</v>
      </c>
      <c r="BO397" s="41">
        <f t="shared" si="3762"/>
        <v>11200000</v>
      </c>
      <c r="BP397" s="41">
        <f t="shared" si="3763"/>
        <v>11200000</v>
      </c>
      <c r="BQ397" s="87"/>
      <c r="BR397" s="87"/>
      <c r="BS397" s="87"/>
      <c r="BT397" s="87"/>
      <c r="BU397" s="87"/>
      <c r="BV397" s="87"/>
      <c r="BW397" s="87"/>
      <c r="BX397" s="87"/>
      <c r="BY397" s="87"/>
      <c r="BZ397" s="88">
        <v>12000000</v>
      </c>
      <c r="CA397" s="86">
        <v>12000000</v>
      </c>
      <c r="CB397" s="86">
        <v>11560000</v>
      </c>
      <c r="CC397" s="86">
        <v>11560000</v>
      </c>
      <c r="CD397" s="86"/>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2">
        <f t="shared" si="3764"/>
        <v>12000000</v>
      </c>
      <c r="DF397" s="102">
        <f t="shared" si="3765"/>
        <v>12000000</v>
      </c>
      <c r="DG397" s="102">
        <f t="shared" si="3766"/>
        <v>11560000</v>
      </c>
      <c r="DH397" s="102">
        <f t="shared" si="3767"/>
        <v>11560000</v>
      </c>
      <c r="DI397" s="102"/>
      <c r="DJ397" s="88"/>
      <c r="DK397" s="57"/>
      <c r="DL397" s="88"/>
      <c r="DM397" s="88"/>
      <c r="DN397" s="88"/>
      <c r="DO397" s="88">
        <v>49000000</v>
      </c>
      <c r="DP397" s="88">
        <v>28933333</v>
      </c>
      <c r="DQ397" s="88">
        <v>28933333</v>
      </c>
      <c r="DR397" s="88"/>
      <c r="DS397" s="88">
        <v>12000000</v>
      </c>
      <c r="DT397" s="88">
        <v>21000000</v>
      </c>
      <c r="DU397" s="88">
        <v>8946667</v>
      </c>
      <c r="DV397" s="88">
        <v>8946667</v>
      </c>
      <c r="DW397" s="88"/>
      <c r="DX397" s="88"/>
      <c r="DY397" s="88"/>
      <c r="DZ397" s="88"/>
      <c r="EA397" s="88"/>
      <c r="EB397" s="88"/>
      <c r="EC397" s="88"/>
      <c r="ED397" s="88"/>
      <c r="EE397" s="88"/>
      <c r="EF397" s="88"/>
      <c r="EG397" s="88"/>
      <c r="EH397" s="88"/>
      <c r="EI397" s="88"/>
      <c r="EJ397" s="88"/>
      <c r="EK397" s="88"/>
      <c r="EL397" s="88"/>
      <c r="EM397" s="88"/>
      <c r="EN397" s="88"/>
      <c r="EO397" s="87"/>
      <c r="EP397" s="87"/>
      <c r="EQ397" s="87"/>
      <c r="ER397" s="87"/>
      <c r="ES397" s="87"/>
      <c r="ET397" s="87"/>
      <c r="EU397" s="87"/>
      <c r="EV397" s="87"/>
      <c r="EW397" s="82">
        <f t="shared" si="3768"/>
        <v>12000000</v>
      </c>
      <c r="EX397" s="90">
        <f t="shared" si="3768"/>
        <v>70000000</v>
      </c>
      <c r="EY397" s="90">
        <f t="shared" si="3769"/>
        <v>37880000</v>
      </c>
      <c r="EZ397" s="90">
        <f t="shared" si="3770"/>
        <v>37880000</v>
      </c>
      <c r="FA397" s="173"/>
      <c r="FB397" s="87"/>
      <c r="FC397" s="88"/>
      <c r="FD397" s="88"/>
      <c r="FE397" s="88"/>
      <c r="FF397" s="133"/>
      <c r="FG397" s="87"/>
      <c r="FH397" s="87">
        <v>9860000</v>
      </c>
      <c r="FI397" s="87">
        <v>9860000</v>
      </c>
      <c r="FJ397" s="87">
        <f>FI397</f>
        <v>9860000</v>
      </c>
      <c r="FK397" s="87"/>
      <c r="FL397" s="88">
        <v>12000000</v>
      </c>
      <c r="FM397" s="87">
        <v>20500000</v>
      </c>
      <c r="FN397" s="87">
        <v>20500000</v>
      </c>
      <c r="FO397" s="87">
        <f>FN397</f>
        <v>20500000</v>
      </c>
      <c r="FP397" s="87"/>
      <c r="FQ397" s="87"/>
      <c r="FR397" s="87"/>
      <c r="FS397" s="87"/>
      <c r="FT397" s="87"/>
      <c r="FU397" s="87"/>
      <c r="FV397" s="87"/>
      <c r="FW397" s="87"/>
      <c r="FX397" s="87"/>
      <c r="FY397" s="87"/>
      <c r="FZ397" s="87"/>
      <c r="GA397" s="87"/>
      <c r="GB397" s="87"/>
      <c r="GC397" s="87"/>
      <c r="GD397" s="87"/>
      <c r="GE397" s="87"/>
      <c r="GF397" s="87"/>
      <c r="GG397" s="87"/>
      <c r="GH397" s="87"/>
      <c r="GI397" s="87"/>
      <c r="GJ397" s="87"/>
      <c r="GK397" s="87"/>
      <c r="GL397" s="87"/>
      <c r="GM397" s="87"/>
      <c r="GN397" s="87"/>
      <c r="GO397" s="87"/>
      <c r="GP397" s="87"/>
      <c r="GQ397" s="87"/>
      <c r="GR397" s="87"/>
      <c r="GS397" s="87"/>
      <c r="GT397" s="87"/>
      <c r="GU397" s="82">
        <f t="shared" si="3771"/>
        <v>12000000</v>
      </c>
      <c r="GV397" s="82">
        <f t="shared" si="3772"/>
        <v>30360000</v>
      </c>
      <c r="GW397" s="82">
        <f t="shared" si="3773"/>
        <v>30360000</v>
      </c>
      <c r="GX397" s="82">
        <f t="shared" si="3774"/>
        <v>30360000</v>
      </c>
      <c r="GY397" s="792">
        <f t="shared" si="3775"/>
        <v>0</v>
      </c>
      <c r="GZ397" s="792">
        <f t="shared" si="3776"/>
        <v>0</v>
      </c>
      <c r="HA397" s="792">
        <f t="shared" si="3777"/>
        <v>0</v>
      </c>
      <c r="HB397" s="792">
        <f t="shared" si="3778"/>
        <v>0</v>
      </c>
      <c r="HC397" s="792">
        <f t="shared" si="3779"/>
        <v>0</v>
      </c>
      <c r="HD397" s="792">
        <f t="shared" si="3780"/>
        <v>0</v>
      </c>
      <c r="HE397" s="792">
        <f t="shared" si="3781"/>
        <v>0</v>
      </c>
      <c r="HF397" s="792">
        <f t="shared" si="3782"/>
        <v>58860000</v>
      </c>
      <c r="HG397" s="792">
        <f t="shared" si="3783"/>
        <v>38793333</v>
      </c>
      <c r="HH397" s="792">
        <f t="shared" si="3784"/>
        <v>38793333</v>
      </c>
      <c r="HI397" s="792">
        <f t="shared" si="3785"/>
        <v>0</v>
      </c>
      <c r="HJ397" s="792">
        <f t="shared" si="3786"/>
        <v>54672500</v>
      </c>
      <c r="HK397" s="792">
        <f t="shared" si="3787"/>
        <v>72172500</v>
      </c>
      <c r="HL397" s="792">
        <f t="shared" si="3788"/>
        <v>52206667</v>
      </c>
      <c r="HM397" s="792">
        <f t="shared" si="3789"/>
        <v>52206667</v>
      </c>
      <c r="HN397" s="792">
        <f t="shared" si="3790"/>
        <v>0</v>
      </c>
      <c r="HO397" s="792">
        <f t="shared" si="3791"/>
        <v>0</v>
      </c>
      <c r="HP397" s="792">
        <f t="shared" si="3792"/>
        <v>0</v>
      </c>
      <c r="HQ397" s="792">
        <f t="shared" si="3793"/>
        <v>0</v>
      </c>
      <c r="HR397" s="792">
        <f t="shared" si="3794"/>
        <v>0</v>
      </c>
      <c r="HS397" s="792">
        <f t="shared" si="3795"/>
        <v>0</v>
      </c>
      <c r="HT397" s="792">
        <f t="shared" si="3796"/>
        <v>0</v>
      </c>
      <c r="HU397" s="792">
        <f t="shared" si="3797"/>
        <v>0</v>
      </c>
      <c r="HV397" s="792">
        <f t="shared" si="3798"/>
        <v>0</v>
      </c>
      <c r="HW397" s="792">
        <f t="shared" si="3799"/>
        <v>0</v>
      </c>
      <c r="HX397" s="792">
        <f t="shared" si="3800"/>
        <v>0</v>
      </c>
      <c r="HY397" s="792">
        <f t="shared" si="3801"/>
        <v>0</v>
      </c>
      <c r="HZ397" s="792">
        <f t="shared" si="3802"/>
        <v>0</v>
      </c>
      <c r="IA397" s="792">
        <f t="shared" si="3803"/>
        <v>0</v>
      </c>
      <c r="IB397" s="792">
        <f t="shared" si="3804"/>
        <v>0</v>
      </c>
      <c r="IC397" s="792">
        <f t="shared" si="3805"/>
        <v>0</v>
      </c>
      <c r="ID397" s="792">
        <f t="shared" si="3806"/>
        <v>0</v>
      </c>
      <c r="IE397" s="792">
        <f t="shared" si="3807"/>
        <v>0</v>
      </c>
      <c r="IF397" s="792">
        <f t="shared" si="3808"/>
        <v>0</v>
      </c>
      <c r="IG397" s="792">
        <f t="shared" si="3809"/>
        <v>0</v>
      </c>
      <c r="IH397" s="792">
        <f t="shared" si="3810"/>
        <v>0</v>
      </c>
      <c r="II397" s="792">
        <f t="shared" si="3811"/>
        <v>0</v>
      </c>
      <c r="IJ397" s="792">
        <f t="shared" si="3812"/>
        <v>0</v>
      </c>
      <c r="IK397" s="792">
        <f t="shared" si="3813"/>
        <v>0</v>
      </c>
      <c r="IL397" s="792">
        <f t="shared" si="3814"/>
        <v>0</v>
      </c>
      <c r="IM397" s="792">
        <f t="shared" si="3815"/>
        <v>0</v>
      </c>
      <c r="IN397" s="792">
        <f t="shared" si="3816"/>
        <v>0</v>
      </c>
      <c r="IO397" s="792"/>
      <c r="IP397" s="792"/>
      <c r="IQ397" s="792"/>
      <c r="IR397" s="792"/>
      <c r="IS397" s="792">
        <f t="shared" si="3817"/>
        <v>54672500</v>
      </c>
      <c r="IT397" s="792">
        <f t="shared" si="3818"/>
        <v>131032500</v>
      </c>
      <c r="IU397" s="792">
        <f t="shared" si="3819"/>
        <v>91000000</v>
      </c>
      <c r="IV397" s="792">
        <f t="shared" si="3820"/>
        <v>91000000</v>
      </c>
      <c r="IW397" s="793">
        <f t="shared" si="3821"/>
        <v>0</v>
      </c>
    </row>
    <row r="398" spans="1:257" ht="97.5" customHeight="1" x14ac:dyDescent="0.2">
      <c r="A398" s="346"/>
      <c r="B398" s="363"/>
      <c r="C398" s="286"/>
      <c r="D398" s="331"/>
      <c r="E398" s="286"/>
      <c r="F398" s="286"/>
      <c r="G398" s="800">
        <v>269</v>
      </c>
      <c r="H398" s="854" t="s">
        <v>883</v>
      </c>
      <c r="I398" s="282" t="s">
        <v>884</v>
      </c>
      <c r="J398" s="270" t="s">
        <v>822</v>
      </c>
      <c r="K398" s="479">
        <v>17</v>
      </c>
      <c r="L398" s="322" t="s">
        <v>58</v>
      </c>
      <c r="M398" s="299">
        <v>12</v>
      </c>
      <c r="N398" s="299">
        <v>12</v>
      </c>
      <c r="O398" s="267">
        <v>12</v>
      </c>
      <c r="P398" s="675">
        <v>12</v>
      </c>
      <c r="Q398" s="299">
        <v>12</v>
      </c>
      <c r="R398" s="275"/>
      <c r="S398" s="426">
        <v>12</v>
      </c>
      <c r="T398" s="299">
        <v>12</v>
      </c>
      <c r="U398" s="299"/>
      <c r="V398" s="426">
        <v>12</v>
      </c>
      <c r="W398" s="299">
        <v>12</v>
      </c>
      <c r="X398" s="322"/>
      <c r="Y398" s="756">
        <v>12</v>
      </c>
      <c r="Z398" s="427">
        <f t="shared" si="3759"/>
        <v>3.2254534083802377E-3</v>
      </c>
      <c r="AA398" s="273">
        <v>16</v>
      </c>
      <c r="AB398" s="270" t="s">
        <v>376</v>
      </c>
      <c r="AC398" s="45"/>
      <c r="AD398" s="42"/>
      <c r="AE398" s="41"/>
      <c r="AF398" s="41"/>
      <c r="AG398" s="42"/>
      <c r="AH398" s="42"/>
      <c r="AI398" s="42"/>
      <c r="AJ398" s="42"/>
      <c r="AK398" s="48">
        <v>15472500</v>
      </c>
      <c r="AL398" s="41">
        <v>15172500</v>
      </c>
      <c r="AM398" s="42">
        <v>12800000</v>
      </c>
      <c r="AN398" s="42">
        <v>12800000</v>
      </c>
      <c r="AO398" s="76"/>
      <c r="AP398" s="77"/>
      <c r="AQ398" s="77"/>
      <c r="AR398" s="42"/>
      <c r="AS398" s="45"/>
      <c r="AT398" s="42"/>
      <c r="AU398" s="41"/>
      <c r="AV398" s="41"/>
      <c r="AW398" s="45"/>
      <c r="AX398" s="42"/>
      <c r="AY398" s="42"/>
      <c r="AZ398" s="42"/>
      <c r="BA398" s="45"/>
      <c r="BB398" s="42"/>
      <c r="BC398" s="42"/>
      <c r="BD398" s="42"/>
      <c r="BE398" s="45"/>
      <c r="BF398" s="42"/>
      <c r="BG398" s="41"/>
      <c r="BH398" s="41"/>
      <c r="BI398" s="45"/>
      <c r="BJ398" s="42"/>
      <c r="BK398" s="42"/>
      <c r="BL398" s="42"/>
      <c r="BM398" s="40">
        <f t="shared" si="3760"/>
        <v>15472500</v>
      </c>
      <c r="BN398" s="41">
        <f t="shared" si="3761"/>
        <v>15172500</v>
      </c>
      <c r="BO398" s="41">
        <f t="shared" si="3762"/>
        <v>12800000</v>
      </c>
      <c r="BP398" s="41">
        <f t="shared" si="3763"/>
        <v>12800000</v>
      </c>
      <c r="BQ398" s="87"/>
      <c r="BR398" s="87"/>
      <c r="BS398" s="87"/>
      <c r="BT398" s="87"/>
      <c r="BU398" s="87"/>
      <c r="BV398" s="87"/>
      <c r="BW398" s="87"/>
      <c r="BX398" s="87"/>
      <c r="BY398" s="87"/>
      <c r="BZ398" s="88">
        <v>12000000</v>
      </c>
      <c r="CA398" s="86">
        <v>27210000</v>
      </c>
      <c r="CB398" s="86">
        <v>27210000</v>
      </c>
      <c r="CC398" s="86">
        <v>27210000</v>
      </c>
      <c r="CD398" s="86"/>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2">
        <f t="shared" si="3764"/>
        <v>12000000</v>
      </c>
      <c r="DF398" s="111">
        <f t="shared" si="3765"/>
        <v>27210000</v>
      </c>
      <c r="DG398" s="111">
        <f t="shared" si="3766"/>
        <v>27210000</v>
      </c>
      <c r="DH398" s="102">
        <f t="shared" si="3767"/>
        <v>27210000</v>
      </c>
      <c r="DI398" s="102"/>
      <c r="DJ398" s="88"/>
      <c r="DK398" s="57"/>
      <c r="DL398" s="88"/>
      <c r="DM398" s="88"/>
      <c r="DN398" s="88"/>
      <c r="DO398" s="88">
        <v>9000000</v>
      </c>
      <c r="DP398" s="88"/>
      <c r="DQ398" s="88"/>
      <c r="DR398" s="88"/>
      <c r="DS398" s="88">
        <v>12000000</v>
      </c>
      <c r="DT398" s="88">
        <v>21000000</v>
      </c>
      <c r="DU398" s="88">
        <v>21000000</v>
      </c>
      <c r="DV398" s="88">
        <v>21000000</v>
      </c>
      <c r="DW398" s="88"/>
      <c r="DX398" s="88"/>
      <c r="DY398" s="88"/>
      <c r="DZ398" s="88"/>
      <c r="EA398" s="88"/>
      <c r="EB398" s="88"/>
      <c r="EC398" s="88"/>
      <c r="ED398" s="88"/>
      <c r="EE398" s="88"/>
      <c r="EF398" s="88"/>
      <c r="EG398" s="88"/>
      <c r="EH398" s="88"/>
      <c r="EI398" s="88"/>
      <c r="EJ398" s="88"/>
      <c r="EK398" s="88"/>
      <c r="EL398" s="88"/>
      <c r="EM398" s="88"/>
      <c r="EN398" s="88"/>
      <c r="EO398" s="87"/>
      <c r="EP398" s="87"/>
      <c r="EQ398" s="87"/>
      <c r="ER398" s="87"/>
      <c r="ES398" s="87"/>
      <c r="ET398" s="87"/>
      <c r="EU398" s="87"/>
      <c r="EV398" s="87"/>
      <c r="EW398" s="82">
        <f t="shared" si="3768"/>
        <v>12000000</v>
      </c>
      <c r="EX398" s="90">
        <f t="shared" si="3768"/>
        <v>30000000</v>
      </c>
      <c r="EY398" s="90">
        <f t="shared" si="3769"/>
        <v>21000000</v>
      </c>
      <c r="EZ398" s="90">
        <f t="shared" si="3770"/>
        <v>21000000</v>
      </c>
      <c r="FA398" s="173"/>
      <c r="FB398" s="87"/>
      <c r="FC398" s="88"/>
      <c r="FD398" s="88"/>
      <c r="FE398" s="88"/>
      <c r="FF398" s="133"/>
      <c r="FG398" s="87"/>
      <c r="FH398" s="87"/>
      <c r="FI398" s="87"/>
      <c r="FJ398" s="87"/>
      <c r="FK398" s="87"/>
      <c r="FL398" s="88">
        <v>12000000</v>
      </c>
      <c r="FM398" s="87">
        <v>21000000</v>
      </c>
      <c r="FN398" s="87">
        <v>21000000</v>
      </c>
      <c r="FO398" s="87">
        <v>21000000</v>
      </c>
      <c r="FP398" s="87"/>
      <c r="FQ398" s="87"/>
      <c r="FR398" s="87"/>
      <c r="FS398" s="87"/>
      <c r="FT398" s="87"/>
      <c r="FU398" s="87"/>
      <c r="FV398" s="87"/>
      <c r="FW398" s="87"/>
      <c r="FX398" s="87"/>
      <c r="FY398" s="87"/>
      <c r="FZ398" s="87"/>
      <c r="GA398" s="87"/>
      <c r="GB398" s="87"/>
      <c r="GC398" s="87"/>
      <c r="GD398" s="87"/>
      <c r="GE398" s="87"/>
      <c r="GF398" s="87"/>
      <c r="GG398" s="87"/>
      <c r="GH398" s="87"/>
      <c r="GI398" s="87"/>
      <c r="GJ398" s="87"/>
      <c r="GK398" s="87"/>
      <c r="GL398" s="87"/>
      <c r="GM398" s="87"/>
      <c r="GN398" s="87"/>
      <c r="GO398" s="87"/>
      <c r="GP398" s="87"/>
      <c r="GQ398" s="87"/>
      <c r="GR398" s="87"/>
      <c r="GS398" s="87"/>
      <c r="GT398" s="87"/>
      <c r="GU398" s="82">
        <f t="shared" si="3771"/>
        <v>12000000</v>
      </c>
      <c r="GV398" s="82">
        <f t="shared" si="3772"/>
        <v>21000000</v>
      </c>
      <c r="GW398" s="82">
        <f t="shared" si="3773"/>
        <v>21000000</v>
      </c>
      <c r="GX398" s="82">
        <f t="shared" si="3774"/>
        <v>21000000</v>
      </c>
      <c r="GY398" s="792">
        <f t="shared" si="3775"/>
        <v>0</v>
      </c>
      <c r="GZ398" s="792">
        <f t="shared" si="3776"/>
        <v>0</v>
      </c>
      <c r="HA398" s="792">
        <f t="shared" si="3777"/>
        <v>0</v>
      </c>
      <c r="HB398" s="792">
        <f t="shared" si="3778"/>
        <v>0</v>
      </c>
      <c r="HC398" s="792">
        <f t="shared" si="3779"/>
        <v>0</v>
      </c>
      <c r="HD398" s="792">
        <f t="shared" si="3780"/>
        <v>0</v>
      </c>
      <c r="HE398" s="792">
        <f t="shared" si="3781"/>
        <v>0</v>
      </c>
      <c r="HF398" s="792">
        <f t="shared" si="3782"/>
        <v>9000000</v>
      </c>
      <c r="HG398" s="792">
        <f t="shared" si="3783"/>
        <v>0</v>
      </c>
      <c r="HH398" s="792">
        <f t="shared" si="3784"/>
        <v>0</v>
      </c>
      <c r="HI398" s="792">
        <f t="shared" si="3785"/>
        <v>0</v>
      </c>
      <c r="HJ398" s="792">
        <f t="shared" si="3786"/>
        <v>51472500</v>
      </c>
      <c r="HK398" s="792">
        <f t="shared" si="3787"/>
        <v>84382500</v>
      </c>
      <c r="HL398" s="792">
        <f t="shared" si="3788"/>
        <v>82010000</v>
      </c>
      <c r="HM398" s="792">
        <f t="shared" si="3789"/>
        <v>82010000</v>
      </c>
      <c r="HN398" s="792">
        <f t="shared" si="3790"/>
        <v>0</v>
      </c>
      <c r="HO398" s="792">
        <f t="shared" si="3791"/>
        <v>0</v>
      </c>
      <c r="HP398" s="792">
        <f t="shared" si="3792"/>
        <v>0</v>
      </c>
      <c r="HQ398" s="792">
        <f t="shared" si="3793"/>
        <v>0</v>
      </c>
      <c r="HR398" s="792">
        <f t="shared" si="3794"/>
        <v>0</v>
      </c>
      <c r="HS398" s="792">
        <f t="shared" si="3795"/>
        <v>0</v>
      </c>
      <c r="HT398" s="792">
        <f t="shared" si="3796"/>
        <v>0</v>
      </c>
      <c r="HU398" s="792">
        <f t="shared" si="3797"/>
        <v>0</v>
      </c>
      <c r="HV398" s="792">
        <f t="shared" si="3798"/>
        <v>0</v>
      </c>
      <c r="HW398" s="792">
        <f t="shared" si="3799"/>
        <v>0</v>
      </c>
      <c r="HX398" s="792">
        <f t="shared" si="3800"/>
        <v>0</v>
      </c>
      <c r="HY398" s="792">
        <f t="shared" si="3801"/>
        <v>0</v>
      </c>
      <c r="HZ398" s="792">
        <f t="shared" si="3802"/>
        <v>0</v>
      </c>
      <c r="IA398" s="792">
        <f t="shared" si="3803"/>
        <v>0</v>
      </c>
      <c r="IB398" s="792">
        <f t="shared" si="3804"/>
        <v>0</v>
      </c>
      <c r="IC398" s="792">
        <f t="shared" si="3805"/>
        <v>0</v>
      </c>
      <c r="ID398" s="792">
        <f t="shared" si="3806"/>
        <v>0</v>
      </c>
      <c r="IE398" s="792">
        <f t="shared" si="3807"/>
        <v>0</v>
      </c>
      <c r="IF398" s="792">
        <f t="shared" si="3808"/>
        <v>0</v>
      </c>
      <c r="IG398" s="792">
        <f t="shared" si="3809"/>
        <v>0</v>
      </c>
      <c r="IH398" s="792">
        <f t="shared" si="3810"/>
        <v>0</v>
      </c>
      <c r="II398" s="792">
        <f t="shared" si="3811"/>
        <v>0</v>
      </c>
      <c r="IJ398" s="792">
        <f t="shared" si="3812"/>
        <v>0</v>
      </c>
      <c r="IK398" s="792">
        <f t="shared" si="3813"/>
        <v>0</v>
      </c>
      <c r="IL398" s="792">
        <f t="shared" si="3814"/>
        <v>0</v>
      </c>
      <c r="IM398" s="792">
        <f t="shared" si="3815"/>
        <v>0</v>
      </c>
      <c r="IN398" s="792">
        <f t="shared" si="3816"/>
        <v>0</v>
      </c>
      <c r="IO398" s="792"/>
      <c r="IP398" s="792"/>
      <c r="IQ398" s="792"/>
      <c r="IR398" s="792"/>
      <c r="IS398" s="792">
        <f t="shared" si="3817"/>
        <v>51472500</v>
      </c>
      <c r="IT398" s="792">
        <f t="shared" si="3818"/>
        <v>93382500</v>
      </c>
      <c r="IU398" s="792">
        <f t="shared" si="3819"/>
        <v>82010000</v>
      </c>
      <c r="IV398" s="792">
        <f t="shared" si="3820"/>
        <v>82010000</v>
      </c>
      <c r="IW398" s="793">
        <f t="shared" si="3821"/>
        <v>0</v>
      </c>
    </row>
    <row r="399" spans="1:257" ht="141" customHeight="1" x14ac:dyDescent="0.2">
      <c r="A399" s="346"/>
      <c r="B399" s="363"/>
      <c r="C399" s="286"/>
      <c r="D399" s="331"/>
      <c r="E399" s="286"/>
      <c r="F399" s="286"/>
      <c r="G399" s="273">
        <v>270</v>
      </c>
      <c r="H399" s="854" t="s">
        <v>885</v>
      </c>
      <c r="I399" s="282" t="s">
        <v>886</v>
      </c>
      <c r="J399" s="270" t="s">
        <v>822</v>
      </c>
      <c r="K399" s="479">
        <v>17</v>
      </c>
      <c r="L399" s="322" t="s">
        <v>58</v>
      </c>
      <c r="M399" s="299" t="s">
        <v>53</v>
      </c>
      <c r="N399" s="299">
        <v>12</v>
      </c>
      <c r="O399" s="267">
        <v>12</v>
      </c>
      <c r="P399" s="675">
        <v>12</v>
      </c>
      <c r="Q399" s="299">
        <v>12</v>
      </c>
      <c r="R399" s="275"/>
      <c r="S399" s="426">
        <v>12</v>
      </c>
      <c r="T399" s="299">
        <v>12</v>
      </c>
      <c r="U399" s="299"/>
      <c r="V399" s="426">
        <v>12</v>
      </c>
      <c r="W399" s="299">
        <v>12</v>
      </c>
      <c r="X399" s="322"/>
      <c r="Y399" s="756">
        <v>12</v>
      </c>
      <c r="Z399" s="427">
        <f t="shared" si="3759"/>
        <v>3.1629143214509069E-3</v>
      </c>
      <c r="AA399" s="273">
        <v>16</v>
      </c>
      <c r="AB399" s="270" t="s">
        <v>376</v>
      </c>
      <c r="AC399" s="45"/>
      <c r="AD399" s="42"/>
      <c r="AE399" s="41"/>
      <c r="AF399" s="41"/>
      <c r="AG399" s="42"/>
      <c r="AH399" s="42"/>
      <c r="AI399" s="42"/>
      <c r="AJ399" s="42"/>
      <c r="AK399" s="48">
        <v>15172500</v>
      </c>
      <c r="AL399" s="41">
        <v>15172500</v>
      </c>
      <c r="AM399" s="42">
        <v>10000000</v>
      </c>
      <c r="AN399" s="42">
        <v>10000000</v>
      </c>
      <c r="AO399" s="49"/>
      <c r="AP399" s="48"/>
      <c r="AQ399" s="48"/>
      <c r="AR399" s="42"/>
      <c r="AS399" s="45"/>
      <c r="AT399" s="42"/>
      <c r="AU399" s="41"/>
      <c r="AV399" s="41"/>
      <c r="AW399" s="45"/>
      <c r="AX399" s="42"/>
      <c r="AY399" s="42"/>
      <c r="AZ399" s="42"/>
      <c r="BA399" s="45"/>
      <c r="BB399" s="42"/>
      <c r="BC399" s="42"/>
      <c r="BD399" s="42"/>
      <c r="BE399" s="45"/>
      <c r="BF399" s="42"/>
      <c r="BG399" s="41"/>
      <c r="BH399" s="41"/>
      <c r="BI399" s="45"/>
      <c r="BJ399" s="42"/>
      <c r="BK399" s="42"/>
      <c r="BL399" s="42"/>
      <c r="BM399" s="40">
        <f t="shared" si="3760"/>
        <v>15172500</v>
      </c>
      <c r="BN399" s="41">
        <f t="shared" si="3761"/>
        <v>15172500</v>
      </c>
      <c r="BO399" s="41">
        <f t="shared" si="3762"/>
        <v>10000000</v>
      </c>
      <c r="BP399" s="41">
        <f t="shared" si="3763"/>
        <v>10000000</v>
      </c>
      <c r="BQ399" s="87"/>
      <c r="BR399" s="87"/>
      <c r="BS399" s="87"/>
      <c r="BT399" s="87"/>
      <c r="BU399" s="87"/>
      <c r="BV399" s="87"/>
      <c r="BW399" s="87"/>
      <c r="BX399" s="87"/>
      <c r="BY399" s="87"/>
      <c r="BZ399" s="88">
        <v>15000000</v>
      </c>
      <c r="CA399" s="86">
        <v>15000000</v>
      </c>
      <c r="CB399" s="86">
        <v>11080000</v>
      </c>
      <c r="CC399" s="86">
        <v>11080000</v>
      </c>
      <c r="CD399" s="86"/>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2">
        <f t="shared" si="3764"/>
        <v>15000000</v>
      </c>
      <c r="DF399" s="102">
        <f t="shared" si="3765"/>
        <v>15000000</v>
      </c>
      <c r="DG399" s="102">
        <f t="shared" si="3766"/>
        <v>11080000</v>
      </c>
      <c r="DH399" s="102">
        <f t="shared" si="3767"/>
        <v>11080000</v>
      </c>
      <c r="DI399" s="102"/>
      <c r="DJ399" s="88"/>
      <c r="DK399" s="57"/>
      <c r="DL399" s="88"/>
      <c r="DM399" s="88"/>
      <c r="DN399" s="88"/>
      <c r="DO399" s="88"/>
      <c r="DP399" s="88"/>
      <c r="DQ399" s="88"/>
      <c r="DR399" s="88"/>
      <c r="DS399" s="88">
        <v>15000000</v>
      </c>
      <c r="DT399" s="88">
        <v>21000000</v>
      </c>
      <c r="DU399" s="88">
        <v>17620000</v>
      </c>
      <c r="DV399" s="88">
        <v>17620000</v>
      </c>
      <c r="DW399" s="88"/>
      <c r="DX399" s="88"/>
      <c r="DY399" s="88"/>
      <c r="DZ399" s="88"/>
      <c r="EA399" s="88"/>
      <c r="EB399" s="88"/>
      <c r="EC399" s="88"/>
      <c r="ED399" s="88"/>
      <c r="EE399" s="88"/>
      <c r="EF399" s="88"/>
      <c r="EG399" s="88"/>
      <c r="EH399" s="88"/>
      <c r="EI399" s="88"/>
      <c r="EJ399" s="88"/>
      <c r="EK399" s="88"/>
      <c r="EL399" s="88"/>
      <c r="EM399" s="88"/>
      <c r="EN399" s="88"/>
      <c r="EO399" s="87"/>
      <c r="EP399" s="87"/>
      <c r="EQ399" s="87"/>
      <c r="ER399" s="87"/>
      <c r="ES399" s="87"/>
      <c r="ET399" s="87"/>
      <c r="EU399" s="87"/>
      <c r="EV399" s="87"/>
      <c r="EW399" s="82">
        <f t="shared" si="3768"/>
        <v>15000000</v>
      </c>
      <c r="EX399" s="90">
        <f t="shared" si="3768"/>
        <v>21000000</v>
      </c>
      <c r="EY399" s="90">
        <f t="shared" si="3769"/>
        <v>17620000</v>
      </c>
      <c r="EZ399" s="90">
        <f t="shared" si="3770"/>
        <v>17620000</v>
      </c>
      <c r="FA399" s="173"/>
      <c r="FB399" s="87"/>
      <c r="FC399" s="88"/>
      <c r="FD399" s="88"/>
      <c r="FE399" s="88"/>
      <c r="FF399" s="133"/>
      <c r="FG399" s="87"/>
      <c r="FH399" s="87"/>
      <c r="FI399" s="87"/>
      <c r="FJ399" s="87"/>
      <c r="FK399" s="87"/>
      <c r="FL399" s="88">
        <v>15000000</v>
      </c>
      <c r="FM399" s="87">
        <v>21000000</v>
      </c>
      <c r="FN399" s="87">
        <f>FO399</f>
        <v>17440933</v>
      </c>
      <c r="FO399" s="87">
        <v>17440933</v>
      </c>
      <c r="FP399" s="87"/>
      <c r="FQ399" s="87"/>
      <c r="FR399" s="87"/>
      <c r="FS399" s="87"/>
      <c r="FT399" s="87"/>
      <c r="FU399" s="87"/>
      <c r="FV399" s="87"/>
      <c r="FW399" s="87"/>
      <c r="FX399" s="87"/>
      <c r="FY399" s="87"/>
      <c r="FZ399" s="87"/>
      <c r="GA399" s="87"/>
      <c r="GB399" s="87"/>
      <c r="GC399" s="87"/>
      <c r="GD399" s="87"/>
      <c r="GE399" s="87"/>
      <c r="GF399" s="87"/>
      <c r="GG399" s="87"/>
      <c r="GH399" s="87"/>
      <c r="GI399" s="87"/>
      <c r="GJ399" s="87"/>
      <c r="GK399" s="87"/>
      <c r="GL399" s="87"/>
      <c r="GM399" s="87"/>
      <c r="GN399" s="87"/>
      <c r="GO399" s="87"/>
      <c r="GP399" s="87"/>
      <c r="GQ399" s="87"/>
      <c r="GR399" s="87"/>
      <c r="GS399" s="87"/>
      <c r="GT399" s="87"/>
      <c r="GU399" s="82">
        <f t="shared" si="3771"/>
        <v>15000000</v>
      </c>
      <c r="GV399" s="82">
        <f t="shared" si="3772"/>
        <v>21000000</v>
      </c>
      <c r="GW399" s="82">
        <f t="shared" si="3773"/>
        <v>17440933</v>
      </c>
      <c r="GX399" s="82">
        <f t="shared" si="3774"/>
        <v>17440933</v>
      </c>
      <c r="GY399" s="792">
        <f t="shared" si="3775"/>
        <v>0</v>
      </c>
      <c r="GZ399" s="792">
        <f t="shared" si="3776"/>
        <v>0</v>
      </c>
      <c r="HA399" s="792">
        <f t="shared" si="3777"/>
        <v>0</v>
      </c>
      <c r="HB399" s="792">
        <f t="shared" si="3778"/>
        <v>0</v>
      </c>
      <c r="HC399" s="792">
        <f t="shared" si="3779"/>
        <v>0</v>
      </c>
      <c r="HD399" s="792">
        <f t="shared" si="3780"/>
        <v>0</v>
      </c>
      <c r="HE399" s="792">
        <f t="shared" si="3781"/>
        <v>0</v>
      </c>
      <c r="HF399" s="792">
        <f t="shared" si="3782"/>
        <v>0</v>
      </c>
      <c r="HG399" s="792">
        <f t="shared" si="3783"/>
        <v>0</v>
      </c>
      <c r="HH399" s="792">
        <f t="shared" si="3784"/>
        <v>0</v>
      </c>
      <c r="HI399" s="792">
        <f t="shared" si="3785"/>
        <v>0</v>
      </c>
      <c r="HJ399" s="792">
        <f t="shared" si="3786"/>
        <v>60172500</v>
      </c>
      <c r="HK399" s="792">
        <f t="shared" si="3787"/>
        <v>72172500</v>
      </c>
      <c r="HL399" s="792">
        <f t="shared" si="3788"/>
        <v>56140933</v>
      </c>
      <c r="HM399" s="792">
        <f t="shared" si="3789"/>
        <v>56140933</v>
      </c>
      <c r="HN399" s="792">
        <f t="shared" si="3790"/>
        <v>0</v>
      </c>
      <c r="HO399" s="792">
        <f t="shared" si="3791"/>
        <v>0</v>
      </c>
      <c r="HP399" s="792">
        <f t="shared" si="3792"/>
        <v>0</v>
      </c>
      <c r="HQ399" s="792">
        <f t="shared" si="3793"/>
        <v>0</v>
      </c>
      <c r="HR399" s="792">
        <f t="shared" si="3794"/>
        <v>0</v>
      </c>
      <c r="HS399" s="792">
        <f t="shared" si="3795"/>
        <v>0</v>
      </c>
      <c r="HT399" s="792">
        <f t="shared" si="3796"/>
        <v>0</v>
      </c>
      <c r="HU399" s="792">
        <f t="shared" si="3797"/>
        <v>0</v>
      </c>
      <c r="HV399" s="792">
        <f t="shared" si="3798"/>
        <v>0</v>
      </c>
      <c r="HW399" s="792">
        <f t="shared" si="3799"/>
        <v>0</v>
      </c>
      <c r="HX399" s="792">
        <f t="shared" si="3800"/>
        <v>0</v>
      </c>
      <c r="HY399" s="792">
        <f t="shared" si="3801"/>
        <v>0</v>
      </c>
      <c r="HZ399" s="792">
        <f t="shared" si="3802"/>
        <v>0</v>
      </c>
      <c r="IA399" s="792">
        <f t="shared" si="3803"/>
        <v>0</v>
      </c>
      <c r="IB399" s="792">
        <f t="shared" si="3804"/>
        <v>0</v>
      </c>
      <c r="IC399" s="792">
        <f t="shared" si="3805"/>
        <v>0</v>
      </c>
      <c r="ID399" s="792">
        <f t="shared" si="3806"/>
        <v>0</v>
      </c>
      <c r="IE399" s="792">
        <f t="shared" si="3807"/>
        <v>0</v>
      </c>
      <c r="IF399" s="792">
        <f t="shared" si="3808"/>
        <v>0</v>
      </c>
      <c r="IG399" s="792">
        <f t="shared" si="3809"/>
        <v>0</v>
      </c>
      <c r="IH399" s="792">
        <f t="shared" si="3810"/>
        <v>0</v>
      </c>
      <c r="II399" s="792">
        <f t="shared" si="3811"/>
        <v>0</v>
      </c>
      <c r="IJ399" s="792">
        <f t="shared" si="3812"/>
        <v>0</v>
      </c>
      <c r="IK399" s="792">
        <f t="shared" si="3813"/>
        <v>0</v>
      </c>
      <c r="IL399" s="792">
        <f t="shared" si="3814"/>
        <v>0</v>
      </c>
      <c r="IM399" s="792">
        <f t="shared" si="3815"/>
        <v>0</v>
      </c>
      <c r="IN399" s="792">
        <f t="shared" si="3816"/>
        <v>0</v>
      </c>
      <c r="IO399" s="792"/>
      <c r="IP399" s="792"/>
      <c r="IQ399" s="792"/>
      <c r="IR399" s="792"/>
      <c r="IS399" s="792">
        <f t="shared" si="3817"/>
        <v>60172500</v>
      </c>
      <c r="IT399" s="792">
        <f t="shared" si="3818"/>
        <v>72172500</v>
      </c>
      <c r="IU399" s="792">
        <f t="shared" si="3819"/>
        <v>56140933</v>
      </c>
      <c r="IV399" s="792">
        <f t="shared" si="3820"/>
        <v>56140933</v>
      </c>
      <c r="IW399" s="793">
        <f t="shared" si="3821"/>
        <v>0</v>
      </c>
    </row>
    <row r="400" spans="1:257" ht="149.25" customHeight="1" x14ac:dyDescent="0.2">
      <c r="A400" s="346"/>
      <c r="B400" s="363"/>
      <c r="C400" s="286"/>
      <c r="D400" s="331"/>
      <c r="E400" s="286"/>
      <c r="F400" s="286"/>
      <c r="G400" s="800">
        <v>271</v>
      </c>
      <c r="H400" s="854" t="s">
        <v>887</v>
      </c>
      <c r="I400" s="282" t="s">
        <v>886</v>
      </c>
      <c r="J400" s="270" t="s">
        <v>822</v>
      </c>
      <c r="K400" s="479">
        <v>17</v>
      </c>
      <c r="L400" s="322" t="s">
        <v>58</v>
      </c>
      <c r="M400" s="299">
        <v>12</v>
      </c>
      <c r="N400" s="299">
        <v>12</v>
      </c>
      <c r="O400" s="267">
        <v>12</v>
      </c>
      <c r="P400" s="675">
        <v>12</v>
      </c>
      <c r="Q400" s="299">
        <v>12</v>
      </c>
      <c r="R400" s="275"/>
      <c r="S400" s="426">
        <v>12</v>
      </c>
      <c r="T400" s="299">
        <v>12</v>
      </c>
      <c r="U400" s="299"/>
      <c r="V400" s="426">
        <v>12</v>
      </c>
      <c r="W400" s="299">
        <v>12</v>
      </c>
      <c r="X400" s="322"/>
      <c r="Y400" s="756">
        <v>12</v>
      </c>
      <c r="Z400" s="427">
        <f t="shared" si="3759"/>
        <v>5.5644152595372108E-3</v>
      </c>
      <c r="AA400" s="273">
        <v>3</v>
      </c>
      <c r="AB400" s="270" t="s">
        <v>455</v>
      </c>
      <c r="AC400" s="45"/>
      <c r="AD400" s="42"/>
      <c r="AE400" s="41"/>
      <c r="AF400" s="41"/>
      <c r="AG400" s="42"/>
      <c r="AH400" s="42"/>
      <c r="AI400" s="42"/>
      <c r="AJ400" s="42"/>
      <c r="AK400" s="48">
        <v>26692500</v>
      </c>
      <c r="AL400" s="41">
        <v>28492500</v>
      </c>
      <c r="AM400" s="41">
        <v>20400000</v>
      </c>
      <c r="AN400" s="41">
        <v>20400000</v>
      </c>
      <c r="AO400" s="49"/>
      <c r="AP400" s="48"/>
      <c r="AQ400" s="48"/>
      <c r="AR400" s="42"/>
      <c r="AS400" s="45"/>
      <c r="AT400" s="42"/>
      <c r="AU400" s="41"/>
      <c r="AV400" s="41"/>
      <c r="AW400" s="45"/>
      <c r="AX400" s="42"/>
      <c r="AY400" s="42"/>
      <c r="AZ400" s="42"/>
      <c r="BA400" s="45"/>
      <c r="BB400" s="42"/>
      <c r="BC400" s="42"/>
      <c r="BD400" s="42"/>
      <c r="BE400" s="45"/>
      <c r="BF400" s="42"/>
      <c r="BG400" s="41"/>
      <c r="BH400" s="41"/>
      <c r="BI400" s="45"/>
      <c r="BJ400" s="42"/>
      <c r="BK400" s="42"/>
      <c r="BL400" s="42"/>
      <c r="BM400" s="40">
        <f t="shared" si="3760"/>
        <v>26692500</v>
      </c>
      <c r="BN400" s="41">
        <f t="shared" si="3761"/>
        <v>28492500</v>
      </c>
      <c r="BO400" s="41">
        <f t="shared" si="3762"/>
        <v>20400000</v>
      </c>
      <c r="BP400" s="41">
        <f t="shared" si="3763"/>
        <v>20400000</v>
      </c>
      <c r="BQ400" s="87"/>
      <c r="BR400" s="87"/>
      <c r="BS400" s="87"/>
      <c r="BT400" s="87"/>
      <c r="BU400" s="87"/>
      <c r="BV400" s="87">
        <v>17463333</v>
      </c>
      <c r="BW400" s="87">
        <v>17463333</v>
      </c>
      <c r="BX400" s="87">
        <v>17463333</v>
      </c>
      <c r="BY400" s="87"/>
      <c r="BZ400" s="88">
        <v>28492500</v>
      </c>
      <c r="CA400" s="86">
        <v>18440860</v>
      </c>
      <c r="CB400" s="86">
        <v>18440860</v>
      </c>
      <c r="CC400" s="86">
        <v>18440860</v>
      </c>
      <c r="CD400" s="86"/>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2">
        <f t="shared" si="3764"/>
        <v>28492500</v>
      </c>
      <c r="DF400" s="102">
        <f>BR400+BV400+CA400+CF400+CJ400+CN400+CR400+CW400+DB400</f>
        <v>35904193</v>
      </c>
      <c r="DG400" s="102">
        <f>BS400+BW400+CB400+CG400+CK400+CO400+CS400+CX400+DC400</f>
        <v>35904193</v>
      </c>
      <c r="DH400" s="102">
        <f>BT400+BX400+CC400+CH400+CL400+CP400+CT400+CY400+DD400</f>
        <v>35904193</v>
      </c>
      <c r="DI400" s="102"/>
      <c r="DJ400" s="87"/>
      <c r="DK400" s="86"/>
      <c r="DL400" s="87"/>
      <c r="DM400" s="87"/>
      <c r="DN400" s="87"/>
      <c r="DO400" s="87"/>
      <c r="DP400" s="87"/>
      <c r="DQ400" s="87"/>
      <c r="DR400" s="87"/>
      <c r="DS400" s="88">
        <v>28492500</v>
      </c>
      <c r="DT400" s="87">
        <v>38500000</v>
      </c>
      <c r="DU400" s="87">
        <v>38500000</v>
      </c>
      <c r="DV400" s="87">
        <v>38500000</v>
      </c>
      <c r="DW400" s="87"/>
      <c r="DX400" s="87"/>
      <c r="DY400" s="87"/>
      <c r="DZ400" s="87"/>
      <c r="EA400" s="87"/>
      <c r="EB400" s="87"/>
      <c r="EC400" s="87"/>
      <c r="ED400" s="87"/>
      <c r="EE400" s="87"/>
      <c r="EF400" s="87"/>
      <c r="EG400" s="87"/>
      <c r="EH400" s="87"/>
      <c r="EI400" s="87"/>
      <c r="EJ400" s="87"/>
      <c r="EK400" s="87"/>
      <c r="EL400" s="87"/>
      <c r="EM400" s="87"/>
      <c r="EN400" s="87"/>
      <c r="EO400" s="87"/>
      <c r="EP400" s="87"/>
      <c r="EQ400" s="87"/>
      <c r="ER400" s="87"/>
      <c r="ES400" s="87"/>
      <c r="ET400" s="87"/>
      <c r="EU400" s="87"/>
      <c r="EV400" s="87"/>
      <c r="EW400" s="82">
        <f t="shared" si="3768"/>
        <v>28492500</v>
      </c>
      <c r="EX400" s="90">
        <f t="shared" si="3768"/>
        <v>38500000</v>
      </c>
      <c r="EY400" s="90">
        <f t="shared" si="3769"/>
        <v>38500000</v>
      </c>
      <c r="EZ400" s="90">
        <f t="shared" si="3770"/>
        <v>38500000</v>
      </c>
      <c r="FA400" s="173"/>
      <c r="FB400" s="87"/>
      <c r="FC400" s="88"/>
      <c r="FD400" s="88"/>
      <c r="FE400" s="88"/>
      <c r="FF400" s="133"/>
      <c r="FG400" s="87"/>
      <c r="FH400" s="87">
        <v>2030000</v>
      </c>
      <c r="FI400" s="87">
        <v>2030000</v>
      </c>
      <c r="FJ400" s="87">
        <v>2030000</v>
      </c>
      <c r="FK400" s="87"/>
      <c r="FL400" s="88">
        <v>28492500</v>
      </c>
      <c r="FM400" s="87">
        <v>38200000</v>
      </c>
      <c r="FN400" s="87">
        <v>37456400</v>
      </c>
      <c r="FO400" s="87">
        <v>37456400</v>
      </c>
      <c r="FP400" s="87"/>
      <c r="FQ400" s="87"/>
      <c r="FR400" s="87"/>
      <c r="FS400" s="87"/>
      <c r="FT400" s="87"/>
      <c r="FU400" s="87"/>
      <c r="FV400" s="87"/>
      <c r="FW400" s="87"/>
      <c r="FX400" s="87"/>
      <c r="FY400" s="87"/>
      <c r="FZ400" s="87"/>
      <c r="GA400" s="87"/>
      <c r="GB400" s="87"/>
      <c r="GC400" s="87"/>
      <c r="GD400" s="87"/>
      <c r="GE400" s="87"/>
      <c r="GF400" s="87"/>
      <c r="GG400" s="87"/>
      <c r="GH400" s="87"/>
      <c r="GI400" s="87"/>
      <c r="GJ400" s="87"/>
      <c r="GK400" s="87"/>
      <c r="GL400" s="87"/>
      <c r="GM400" s="87"/>
      <c r="GN400" s="87"/>
      <c r="GO400" s="87"/>
      <c r="GP400" s="87"/>
      <c r="GQ400" s="87"/>
      <c r="GR400" s="87"/>
      <c r="GS400" s="87"/>
      <c r="GT400" s="87"/>
      <c r="GU400" s="82">
        <f t="shared" si="3771"/>
        <v>28492500</v>
      </c>
      <c r="GV400" s="82">
        <f t="shared" si="3772"/>
        <v>40230000</v>
      </c>
      <c r="GW400" s="82">
        <f t="shared" si="3773"/>
        <v>39486400</v>
      </c>
      <c r="GX400" s="82">
        <f t="shared" si="3774"/>
        <v>39486400</v>
      </c>
      <c r="GY400" s="792">
        <f t="shared" si="3775"/>
        <v>0</v>
      </c>
      <c r="GZ400" s="792">
        <f t="shared" si="3776"/>
        <v>0</v>
      </c>
      <c r="HA400" s="792">
        <f t="shared" si="3777"/>
        <v>0</v>
      </c>
      <c r="HB400" s="792">
        <f t="shared" si="3778"/>
        <v>0</v>
      </c>
      <c r="HC400" s="792">
        <f t="shared" si="3779"/>
        <v>0</v>
      </c>
      <c r="HD400" s="792">
        <f t="shared" si="3780"/>
        <v>0</v>
      </c>
      <c r="HE400" s="792">
        <f t="shared" si="3781"/>
        <v>0</v>
      </c>
      <c r="HF400" s="792">
        <f t="shared" si="3782"/>
        <v>19493333</v>
      </c>
      <c r="HG400" s="792">
        <f t="shared" si="3783"/>
        <v>19493333</v>
      </c>
      <c r="HH400" s="792">
        <f t="shared" si="3784"/>
        <v>19493333</v>
      </c>
      <c r="HI400" s="792">
        <f t="shared" si="3785"/>
        <v>0</v>
      </c>
      <c r="HJ400" s="792">
        <f t="shared" si="3786"/>
        <v>112170000</v>
      </c>
      <c r="HK400" s="792">
        <f t="shared" si="3787"/>
        <v>123633360</v>
      </c>
      <c r="HL400" s="792">
        <f t="shared" si="3788"/>
        <v>114797260</v>
      </c>
      <c r="HM400" s="792">
        <f t="shared" si="3789"/>
        <v>114797260</v>
      </c>
      <c r="HN400" s="792">
        <f t="shared" si="3790"/>
        <v>0</v>
      </c>
      <c r="HO400" s="792">
        <f t="shared" si="3791"/>
        <v>0</v>
      </c>
      <c r="HP400" s="792">
        <f t="shared" si="3792"/>
        <v>0</v>
      </c>
      <c r="HQ400" s="792">
        <f t="shared" si="3793"/>
        <v>0</v>
      </c>
      <c r="HR400" s="792">
        <f t="shared" si="3794"/>
        <v>0</v>
      </c>
      <c r="HS400" s="792">
        <f t="shared" si="3795"/>
        <v>0</v>
      </c>
      <c r="HT400" s="792">
        <f t="shared" si="3796"/>
        <v>0</v>
      </c>
      <c r="HU400" s="792">
        <f t="shared" si="3797"/>
        <v>0</v>
      </c>
      <c r="HV400" s="792">
        <f t="shared" si="3798"/>
        <v>0</v>
      </c>
      <c r="HW400" s="792">
        <f t="shared" si="3799"/>
        <v>0</v>
      </c>
      <c r="HX400" s="792">
        <f t="shared" si="3800"/>
        <v>0</v>
      </c>
      <c r="HY400" s="792">
        <f t="shared" si="3801"/>
        <v>0</v>
      </c>
      <c r="HZ400" s="792">
        <f t="shared" si="3802"/>
        <v>0</v>
      </c>
      <c r="IA400" s="792">
        <f t="shared" si="3803"/>
        <v>0</v>
      </c>
      <c r="IB400" s="792">
        <f t="shared" si="3804"/>
        <v>0</v>
      </c>
      <c r="IC400" s="792">
        <f t="shared" si="3805"/>
        <v>0</v>
      </c>
      <c r="ID400" s="792">
        <f t="shared" si="3806"/>
        <v>0</v>
      </c>
      <c r="IE400" s="792">
        <f t="shared" si="3807"/>
        <v>0</v>
      </c>
      <c r="IF400" s="792">
        <f t="shared" si="3808"/>
        <v>0</v>
      </c>
      <c r="IG400" s="792">
        <f t="shared" si="3809"/>
        <v>0</v>
      </c>
      <c r="IH400" s="792">
        <f t="shared" si="3810"/>
        <v>0</v>
      </c>
      <c r="II400" s="792">
        <f t="shared" si="3811"/>
        <v>0</v>
      </c>
      <c r="IJ400" s="792">
        <f t="shared" si="3812"/>
        <v>0</v>
      </c>
      <c r="IK400" s="792">
        <f t="shared" si="3813"/>
        <v>0</v>
      </c>
      <c r="IL400" s="792">
        <f t="shared" si="3814"/>
        <v>0</v>
      </c>
      <c r="IM400" s="792">
        <f t="shared" si="3815"/>
        <v>0</v>
      </c>
      <c r="IN400" s="792">
        <f t="shared" si="3816"/>
        <v>0</v>
      </c>
      <c r="IO400" s="792"/>
      <c r="IP400" s="792"/>
      <c r="IQ400" s="792"/>
      <c r="IR400" s="792"/>
      <c r="IS400" s="792">
        <f t="shared" si="3817"/>
        <v>112170000</v>
      </c>
      <c r="IT400" s="792">
        <f t="shared" si="3818"/>
        <v>143126693</v>
      </c>
      <c r="IU400" s="792">
        <f t="shared" si="3819"/>
        <v>134290593</v>
      </c>
      <c r="IV400" s="792">
        <f t="shared" si="3820"/>
        <v>134290593</v>
      </c>
      <c r="IW400" s="793">
        <f t="shared" si="3821"/>
        <v>0</v>
      </c>
    </row>
    <row r="401" spans="1:257" ht="192.75" customHeight="1" x14ac:dyDescent="0.2">
      <c r="A401" s="346"/>
      <c r="B401" s="363"/>
      <c r="C401" s="286"/>
      <c r="D401" s="331"/>
      <c r="E401" s="286"/>
      <c r="F401" s="286"/>
      <c r="G401" s="800">
        <v>272</v>
      </c>
      <c r="H401" s="854" t="s">
        <v>888</v>
      </c>
      <c r="I401" s="282" t="s">
        <v>886</v>
      </c>
      <c r="J401" s="270" t="s">
        <v>822</v>
      </c>
      <c r="K401" s="479">
        <v>17</v>
      </c>
      <c r="L401" s="322" t="s">
        <v>58</v>
      </c>
      <c r="M401" s="299" t="s">
        <v>53</v>
      </c>
      <c r="N401" s="299">
        <v>12</v>
      </c>
      <c r="O401" s="267">
        <v>12</v>
      </c>
      <c r="P401" s="675">
        <v>12</v>
      </c>
      <c r="Q401" s="299">
        <v>12</v>
      </c>
      <c r="R401" s="275"/>
      <c r="S401" s="426">
        <v>12</v>
      </c>
      <c r="T401" s="299">
        <v>12</v>
      </c>
      <c r="U401" s="299"/>
      <c r="V401" s="426">
        <v>12</v>
      </c>
      <c r="W401" s="299">
        <v>12</v>
      </c>
      <c r="X401" s="322"/>
      <c r="Y401" s="756">
        <v>12</v>
      </c>
      <c r="Z401" s="427">
        <f t="shared" si="3759"/>
        <v>3.475609756097561E-3</v>
      </c>
      <c r="AA401" s="273">
        <v>16</v>
      </c>
      <c r="AB401" s="270" t="s">
        <v>376</v>
      </c>
      <c r="AC401" s="45"/>
      <c r="AD401" s="42"/>
      <c r="AE401" s="41"/>
      <c r="AF401" s="41"/>
      <c r="AG401" s="42"/>
      <c r="AH401" s="42"/>
      <c r="AI401" s="42"/>
      <c r="AJ401" s="42"/>
      <c r="AK401" s="48">
        <v>16672500</v>
      </c>
      <c r="AL401" s="41">
        <v>15172500</v>
      </c>
      <c r="AM401" s="42">
        <v>14000000</v>
      </c>
      <c r="AN401" s="42">
        <v>14000000</v>
      </c>
      <c r="AO401" s="45"/>
      <c r="AP401" s="42"/>
      <c r="AQ401" s="42"/>
      <c r="AR401" s="42"/>
      <c r="AS401" s="45"/>
      <c r="AT401" s="42"/>
      <c r="AU401" s="41"/>
      <c r="AV401" s="41"/>
      <c r="AW401" s="45"/>
      <c r="AX401" s="42"/>
      <c r="AY401" s="42"/>
      <c r="AZ401" s="42"/>
      <c r="BA401" s="45"/>
      <c r="BB401" s="42"/>
      <c r="BC401" s="42"/>
      <c r="BD401" s="42"/>
      <c r="BE401" s="45"/>
      <c r="BF401" s="42"/>
      <c r="BG401" s="41"/>
      <c r="BH401" s="41"/>
      <c r="BI401" s="45"/>
      <c r="BJ401" s="42"/>
      <c r="BK401" s="42"/>
      <c r="BL401" s="42"/>
      <c r="BM401" s="40">
        <f t="shared" si="3760"/>
        <v>16672500</v>
      </c>
      <c r="BN401" s="41">
        <f t="shared" si="3761"/>
        <v>15172500</v>
      </c>
      <c r="BO401" s="41">
        <f t="shared" si="3762"/>
        <v>14000000</v>
      </c>
      <c r="BP401" s="41">
        <f t="shared" si="3763"/>
        <v>14000000</v>
      </c>
      <c r="BQ401" s="87"/>
      <c r="BR401" s="87"/>
      <c r="BS401" s="87"/>
      <c r="BT401" s="87"/>
      <c r="BU401" s="87"/>
      <c r="BV401" s="87">
        <v>17500000</v>
      </c>
      <c r="BW401" s="87">
        <v>17463333</v>
      </c>
      <c r="BX401" s="87">
        <v>17463333</v>
      </c>
      <c r="BY401" s="87"/>
      <c r="BZ401" s="88">
        <v>15000000</v>
      </c>
      <c r="CA401" s="86">
        <v>15000000</v>
      </c>
      <c r="CB401" s="86">
        <v>14995333</v>
      </c>
      <c r="CC401" s="86">
        <v>14995333</v>
      </c>
      <c r="CD401" s="86"/>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2">
        <f t="shared" si="3764"/>
        <v>15000000</v>
      </c>
      <c r="DF401" s="102">
        <f t="shared" si="3765"/>
        <v>32500000</v>
      </c>
      <c r="DG401" s="102">
        <f t="shared" si="3766"/>
        <v>32458666</v>
      </c>
      <c r="DH401" s="102">
        <f t="shared" si="3767"/>
        <v>32458666</v>
      </c>
      <c r="DI401" s="102"/>
      <c r="DJ401" s="87"/>
      <c r="DK401" s="86"/>
      <c r="DL401" s="87"/>
      <c r="DM401" s="87"/>
      <c r="DN401" s="87"/>
      <c r="DO401" s="87"/>
      <c r="DP401" s="87"/>
      <c r="DQ401" s="87"/>
      <c r="DR401" s="87"/>
      <c r="DS401" s="88">
        <v>15000000</v>
      </c>
      <c r="DT401" s="87">
        <v>38500000</v>
      </c>
      <c r="DU401" s="87">
        <v>36246667</v>
      </c>
      <c r="DV401" s="87">
        <v>36246667</v>
      </c>
      <c r="DW401" s="87"/>
      <c r="DX401" s="87"/>
      <c r="DY401" s="87"/>
      <c r="DZ401" s="87"/>
      <c r="EA401" s="87"/>
      <c r="EB401" s="87"/>
      <c r="EC401" s="87"/>
      <c r="ED401" s="87"/>
      <c r="EE401" s="87"/>
      <c r="EF401" s="87"/>
      <c r="EG401" s="87"/>
      <c r="EH401" s="87"/>
      <c r="EI401" s="87"/>
      <c r="EJ401" s="87"/>
      <c r="EK401" s="87"/>
      <c r="EL401" s="87"/>
      <c r="EM401" s="87"/>
      <c r="EN401" s="87"/>
      <c r="EO401" s="87"/>
      <c r="EP401" s="87"/>
      <c r="EQ401" s="87"/>
      <c r="ER401" s="87"/>
      <c r="ES401" s="87"/>
      <c r="ET401" s="87"/>
      <c r="EU401" s="87"/>
      <c r="EV401" s="87"/>
      <c r="EW401" s="82">
        <f t="shared" si="3768"/>
        <v>15000000</v>
      </c>
      <c r="EX401" s="90">
        <f t="shared" si="3768"/>
        <v>38500000</v>
      </c>
      <c r="EY401" s="90">
        <f t="shared" si="3769"/>
        <v>36246667</v>
      </c>
      <c r="EZ401" s="90">
        <f t="shared" si="3770"/>
        <v>36246667</v>
      </c>
      <c r="FA401" s="173"/>
      <c r="FB401" s="87"/>
      <c r="FC401" s="88"/>
      <c r="FD401" s="88"/>
      <c r="FE401" s="88"/>
      <c r="FF401" s="133"/>
      <c r="FG401" s="87"/>
      <c r="FH401" s="87">
        <v>2030000</v>
      </c>
      <c r="FI401" s="87">
        <v>1910567</v>
      </c>
      <c r="FJ401" s="87">
        <v>1910567</v>
      </c>
      <c r="FK401" s="87"/>
      <c r="FL401" s="88">
        <v>15000000</v>
      </c>
      <c r="FM401" s="87">
        <v>38200000</v>
      </c>
      <c r="FN401" s="87">
        <v>37456400</v>
      </c>
      <c r="FO401" s="87">
        <f>FN401</f>
        <v>37456400</v>
      </c>
      <c r="FP401" s="87"/>
      <c r="FQ401" s="87"/>
      <c r="FR401" s="87"/>
      <c r="FS401" s="87"/>
      <c r="FT401" s="87"/>
      <c r="FU401" s="87"/>
      <c r="FV401" s="87"/>
      <c r="FW401" s="87"/>
      <c r="FX401" s="87"/>
      <c r="FY401" s="87"/>
      <c r="FZ401" s="87"/>
      <c r="GA401" s="87"/>
      <c r="GB401" s="87"/>
      <c r="GC401" s="87"/>
      <c r="GD401" s="87"/>
      <c r="GE401" s="87"/>
      <c r="GF401" s="87"/>
      <c r="GG401" s="87"/>
      <c r="GH401" s="87"/>
      <c r="GI401" s="87"/>
      <c r="GJ401" s="87"/>
      <c r="GK401" s="87"/>
      <c r="GL401" s="87"/>
      <c r="GM401" s="87"/>
      <c r="GN401" s="87"/>
      <c r="GO401" s="87"/>
      <c r="GP401" s="87"/>
      <c r="GQ401" s="87"/>
      <c r="GR401" s="87"/>
      <c r="GS401" s="87"/>
      <c r="GT401" s="87"/>
      <c r="GU401" s="82">
        <f t="shared" si="3771"/>
        <v>15000000</v>
      </c>
      <c r="GV401" s="82">
        <f t="shared" si="3772"/>
        <v>40230000</v>
      </c>
      <c r="GW401" s="82">
        <f t="shared" si="3773"/>
        <v>39366967</v>
      </c>
      <c r="GX401" s="82">
        <f t="shared" si="3774"/>
        <v>39366967</v>
      </c>
      <c r="GY401" s="792">
        <f t="shared" si="3775"/>
        <v>0</v>
      </c>
      <c r="GZ401" s="792">
        <f t="shared" si="3776"/>
        <v>0</v>
      </c>
      <c r="HA401" s="792">
        <f t="shared" si="3777"/>
        <v>0</v>
      </c>
      <c r="HB401" s="792">
        <f t="shared" si="3778"/>
        <v>0</v>
      </c>
      <c r="HC401" s="792">
        <f t="shared" si="3779"/>
        <v>0</v>
      </c>
      <c r="HD401" s="792">
        <f t="shared" si="3780"/>
        <v>0</v>
      </c>
      <c r="HE401" s="792">
        <f t="shared" si="3781"/>
        <v>0</v>
      </c>
      <c r="HF401" s="792">
        <f t="shared" si="3782"/>
        <v>19530000</v>
      </c>
      <c r="HG401" s="792">
        <f t="shared" si="3783"/>
        <v>19373900</v>
      </c>
      <c r="HH401" s="792">
        <f t="shared" si="3784"/>
        <v>19373900</v>
      </c>
      <c r="HI401" s="792">
        <f t="shared" si="3785"/>
        <v>0</v>
      </c>
      <c r="HJ401" s="792">
        <f t="shared" si="3786"/>
        <v>61672500</v>
      </c>
      <c r="HK401" s="792">
        <f t="shared" si="3787"/>
        <v>106872500</v>
      </c>
      <c r="HL401" s="792">
        <f t="shared" si="3788"/>
        <v>102698400</v>
      </c>
      <c r="HM401" s="792">
        <f t="shared" si="3789"/>
        <v>102698400</v>
      </c>
      <c r="HN401" s="792">
        <f t="shared" si="3790"/>
        <v>0</v>
      </c>
      <c r="HO401" s="792">
        <f t="shared" si="3791"/>
        <v>0</v>
      </c>
      <c r="HP401" s="792">
        <f t="shared" si="3792"/>
        <v>0</v>
      </c>
      <c r="HQ401" s="792">
        <f t="shared" si="3793"/>
        <v>0</v>
      </c>
      <c r="HR401" s="792">
        <f t="shared" si="3794"/>
        <v>0</v>
      </c>
      <c r="HS401" s="792">
        <f t="shared" si="3795"/>
        <v>0</v>
      </c>
      <c r="HT401" s="792">
        <f t="shared" si="3796"/>
        <v>0</v>
      </c>
      <c r="HU401" s="792">
        <f t="shared" si="3797"/>
        <v>0</v>
      </c>
      <c r="HV401" s="792">
        <f t="shared" si="3798"/>
        <v>0</v>
      </c>
      <c r="HW401" s="792">
        <f t="shared" si="3799"/>
        <v>0</v>
      </c>
      <c r="HX401" s="792">
        <f t="shared" si="3800"/>
        <v>0</v>
      </c>
      <c r="HY401" s="792">
        <f t="shared" si="3801"/>
        <v>0</v>
      </c>
      <c r="HZ401" s="792">
        <f t="shared" si="3802"/>
        <v>0</v>
      </c>
      <c r="IA401" s="792">
        <f t="shared" si="3803"/>
        <v>0</v>
      </c>
      <c r="IB401" s="792">
        <f t="shared" si="3804"/>
        <v>0</v>
      </c>
      <c r="IC401" s="792">
        <f t="shared" si="3805"/>
        <v>0</v>
      </c>
      <c r="ID401" s="792">
        <f t="shared" si="3806"/>
        <v>0</v>
      </c>
      <c r="IE401" s="792">
        <f t="shared" si="3807"/>
        <v>0</v>
      </c>
      <c r="IF401" s="792">
        <f t="shared" si="3808"/>
        <v>0</v>
      </c>
      <c r="IG401" s="792">
        <f t="shared" si="3809"/>
        <v>0</v>
      </c>
      <c r="IH401" s="792">
        <f t="shared" si="3810"/>
        <v>0</v>
      </c>
      <c r="II401" s="792">
        <f t="shared" si="3811"/>
        <v>0</v>
      </c>
      <c r="IJ401" s="792">
        <f t="shared" si="3812"/>
        <v>0</v>
      </c>
      <c r="IK401" s="792">
        <f t="shared" si="3813"/>
        <v>0</v>
      </c>
      <c r="IL401" s="792">
        <f t="shared" si="3814"/>
        <v>0</v>
      </c>
      <c r="IM401" s="792">
        <f t="shared" si="3815"/>
        <v>0</v>
      </c>
      <c r="IN401" s="792">
        <f t="shared" si="3816"/>
        <v>0</v>
      </c>
      <c r="IO401" s="792"/>
      <c r="IP401" s="792"/>
      <c r="IQ401" s="792"/>
      <c r="IR401" s="792"/>
      <c r="IS401" s="792">
        <f t="shared" si="3817"/>
        <v>61672500</v>
      </c>
      <c r="IT401" s="792">
        <f t="shared" si="3818"/>
        <v>126402500</v>
      </c>
      <c r="IU401" s="792">
        <f t="shared" si="3819"/>
        <v>122072300</v>
      </c>
      <c r="IV401" s="792">
        <f t="shared" si="3820"/>
        <v>122072300</v>
      </c>
      <c r="IW401" s="793">
        <f t="shared" si="3821"/>
        <v>0</v>
      </c>
    </row>
    <row r="402" spans="1:257" ht="155.25" customHeight="1" x14ac:dyDescent="0.2">
      <c r="A402" s="346"/>
      <c r="B402" s="363"/>
      <c r="C402" s="286"/>
      <c r="D402" s="331"/>
      <c r="E402" s="286"/>
      <c r="F402" s="286"/>
      <c r="G402" s="273">
        <v>273</v>
      </c>
      <c r="H402" s="854" t="s">
        <v>889</v>
      </c>
      <c r="I402" s="282" t="s">
        <v>884</v>
      </c>
      <c r="J402" s="270" t="s">
        <v>822</v>
      </c>
      <c r="K402" s="479">
        <v>17</v>
      </c>
      <c r="L402" s="322" t="s">
        <v>58</v>
      </c>
      <c r="M402" s="299">
        <v>12</v>
      </c>
      <c r="N402" s="299">
        <v>12</v>
      </c>
      <c r="O402" s="267">
        <v>12</v>
      </c>
      <c r="P402" s="675">
        <v>12</v>
      </c>
      <c r="Q402" s="299">
        <v>12</v>
      </c>
      <c r="R402" s="275"/>
      <c r="S402" s="426">
        <v>12</v>
      </c>
      <c r="T402" s="299">
        <v>12</v>
      </c>
      <c r="U402" s="299"/>
      <c r="V402" s="426">
        <v>12</v>
      </c>
      <c r="W402" s="299">
        <v>12</v>
      </c>
      <c r="X402" s="322"/>
      <c r="Y402" s="756">
        <v>12</v>
      </c>
      <c r="Z402" s="427">
        <f t="shared" si="3759"/>
        <v>5.5711903272878888E-4</v>
      </c>
      <c r="AA402" s="273">
        <v>17</v>
      </c>
      <c r="AB402" s="270" t="s">
        <v>837</v>
      </c>
      <c r="AC402" s="45"/>
      <c r="AD402" s="42"/>
      <c r="AE402" s="41"/>
      <c r="AF402" s="41"/>
      <c r="AG402" s="45"/>
      <c r="AH402" s="42"/>
      <c r="AI402" s="42"/>
      <c r="AJ402" s="42"/>
      <c r="AK402" s="48">
        <v>2672500</v>
      </c>
      <c r="AL402" s="41">
        <v>2672500</v>
      </c>
      <c r="AM402" s="41">
        <v>0</v>
      </c>
      <c r="AN402" s="41">
        <v>0</v>
      </c>
      <c r="AO402" s="49"/>
      <c r="AP402" s="48"/>
      <c r="AQ402" s="48"/>
      <c r="AR402" s="42"/>
      <c r="AS402" s="45"/>
      <c r="AT402" s="42"/>
      <c r="AU402" s="41"/>
      <c r="AV402" s="41"/>
      <c r="AW402" s="45"/>
      <c r="AX402" s="42"/>
      <c r="AY402" s="42"/>
      <c r="AZ402" s="42"/>
      <c r="BA402" s="45"/>
      <c r="BB402" s="42"/>
      <c r="BC402" s="42"/>
      <c r="BD402" s="42"/>
      <c r="BE402" s="45"/>
      <c r="BF402" s="42"/>
      <c r="BG402" s="41"/>
      <c r="BH402" s="41"/>
      <c r="BI402" s="45"/>
      <c r="BJ402" s="42"/>
      <c r="BK402" s="42"/>
      <c r="BL402" s="42"/>
      <c r="BM402" s="40">
        <f t="shared" si="3760"/>
        <v>2672500</v>
      </c>
      <c r="BN402" s="41">
        <f t="shared" si="3761"/>
        <v>2672500</v>
      </c>
      <c r="BO402" s="41">
        <f t="shared" si="3762"/>
        <v>0</v>
      </c>
      <c r="BP402" s="41">
        <f t="shared" si="3763"/>
        <v>0</v>
      </c>
      <c r="BQ402" s="87"/>
      <c r="BR402" s="87"/>
      <c r="BS402" s="87"/>
      <c r="BT402" s="87"/>
      <c r="BU402" s="87"/>
      <c r="BV402" s="87"/>
      <c r="BW402" s="87"/>
      <c r="BX402" s="87"/>
      <c r="BY402" s="87"/>
      <c r="BZ402" s="88">
        <v>2672500</v>
      </c>
      <c r="CA402" s="86">
        <v>2672500</v>
      </c>
      <c r="CB402" s="86">
        <v>2672500</v>
      </c>
      <c r="CC402" s="86">
        <v>2672500</v>
      </c>
      <c r="CD402" s="86"/>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2">
        <f t="shared" si="3764"/>
        <v>2672500</v>
      </c>
      <c r="DF402" s="102">
        <f t="shared" si="3765"/>
        <v>2672500</v>
      </c>
      <c r="DG402" s="102">
        <f t="shared" si="3766"/>
        <v>2672500</v>
      </c>
      <c r="DH402" s="102">
        <f t="shared" si="3767"/>
        <v>2672500</v>
      </c>
      <c r="DI402" s="102"/>
      <c r="DJ402" s="87"/>
      <c r="DK402" s="86"/>
      <c r="DL402" s="87"/>
      <c r="DM402" s="87"/>
      <c r="DN402" s="87"/>
      <c r="DO402" s="87"/>
      <c r="DP402" s="87"/>
      <c r="DQ402" s="87"/>
      <c r="DR402" s="87"/>
      <c r="DS402" s="88">
        <v>2672500</v>
      </c>
      <c r="DT402" s="87">
        <v>2000000</v>
      </c>
      <c r="DU402" s="87">
        <v>2000000</v>
      </c>
      <c r="DV402" s="87">
        <v>2000000</v>
      </c>
      <c r="DW402" s="87"/>
      <c r="DX402" s="87"/>
      <c r="DY402" s="87"/>
      <c r="DZ402" s="87"/>
      <c r="EA402" s="87"/>
      <c r="EB402" s="87"/>
      <c r="EC402" s="87"/>
      <c r="ED402" s="87"/>
      <c r="EE402" s="87"/>
      <c r="EF402" s="87"/>
      <c r="EG402" s="87"/>
      <c r="EH402" s="87"/>
      <c r="EI402" s="87"/>
      <c r="EJ402" s="87"/>
      <c r="EK402" s="87"/>
      <c r="EL402" s="87"/>
      <c r="EM402" s="87"/>
      <c r="EN402" s="87"/>
      <c r="EO402" s="87"/>
      <c r="EP402" s="87"/>
      <c r="EQ402" s="87"/>
      <c r="ER402" s="87"/>
      <c r="ES402" s="87"/>
      <c r="ET402" s="87"/>
      <c r="EU402" s="87"/>
      <c r="EV402" s="87"/>
      <c r="EW402" s="82">
        <f t="shared" si="3768"/>
        <v>2672500</v>
      </c>
      <c r="EX402" s="90">
        <f t="shared" si="3768"/>
        <v>2000000</v>
      </c>
      <c r="EY402" s="90">
        <f t="shared" si="3769"/>
        <v>2000000</v>
      </c>
      <c r="EZ402" s="90">
        <f t="shared" si="3770"/>
        <v>2000000</v>
      </c>
      <c r="FA402" s="173"/>
      <c r="FB402" s="87"/>
      <c r="FC402" s="88"/>
      <c r="FD402" s="88"/>
      <c r="FE402" s="88"/>
      <c r="FF402" s="133"/>
      <c r="FG402" s="87"/>
      <c r="FH402" s="87"/>
      <c r="FI402" s="87"/>
      <c r="FJ402" s="87"/>
      <c r="FK402" s="87"/>
      <c r="FL402" s="88">
        <v>2672500</v>
      </c>
      <c r="FM402" s="87">
        <v>1900000</v>
      </c>
      <c r="FN402" s="87">
        <v>0</v>
      </c>
      <c r="FO402" s="87"/>
      <c r="FP402" s="87"/>
      <c r="FQ402" s="87"/>
      <c r="FR402" s="87"/>
      <c r="FS402" s="87"/>
      <c r="FT402" s="87"/>
      <c r="FU402" s="87"/>
      <c r="FV402" s="87"/>
      <c r="FW402" s="87"/>
      <c r="FX402" s="87"/>
      <c r="FY402" s="87"/>
      <c r="FZ402" s="87"/>
      <c r="GA402" s="87"/>
      <c r="GB402" s="87"/>
      <c r="GC402" s="87"/>
      <c r="GD402" s="87"/>
      <c r="GE402" s="87"/>
      <c r="GF402" s="87"/>
      <c r="GG402" s="87"/>
      <c r="GH402" s="87"/>
      <c r="GI402" s="87"/>
      <c r="GJ402" s="87"/>
      <c r="GK402" s="87"/>
      <c r="GL402" s="87"/>
      <c r="GM402" s="87"/>
      <c r="GN402" s="87"/>
      <c r="GO402" s="87"/>
      <c r="GP402" s="87"/>
      <c r="GQ402" s="87"/>
      <c r="GR402" s="87"/>
      <c r="GS402" s="87"/>
      <c r="GT402" s="87"/>
      <c r="GU402" s="82">
        <f t="shared" si="3771"/>
        <v>2672500</v>
      </c>
      <c r="GV402" s="82">
        <f t="shared" si="3772"/>
        <v>1900000</v>
      </c>
      <c r="GW402" s="82">
        <f t="shared" si="3773"/>
        <v>0</v>
      </c>
      <c r="GX402" s="82">
        <f t="shared" si="3774"/>
        <v>0</v>
      </c>
      <c r="GY402" s="792">
        <f t="shared" si="3775"/>
        <v>0</v>
      </c>
      <c r="GZ402" s="792">
        <f t="shared" si="3776"/>
        <v>0</v>
      </c>
      <c r="HA402" s="792">
        <f t="shared" si="3777"/>
        <v>0</v>
      </c>
      <c r="HB402" s="792">
        <f t="shared" si="3778"/>
        <v>0</v>
      </c>
      <c r="HC402" s="792">
        <f t="shared" si="3779"/>
        <v>0</v>
      </c>
      <c r="HD402" s="792">
        <f t="shared" si="3780"/>
        <v>0</v>
      </c>
      <c r="HE402" s="792">
        <f t="shared" si="3781"/>
        <v>0</v>
      </c>
      <c r="HF402" s="792">
        <f t="shared" si="3782"/>
        <v>0</v>
      </c>
      <c r="HG402" s="792">
        <f t="shared" si="3783"/>
        <v>0</v>
      </c>
      <c r="HH402" s="792">
        <f t="shared" si="3784"/>
        <v>0</v>
      </c>
      <c r="HI402" s="792">
        <f t="shared" si="3785"/>
        <v>0</v>
      </c>
      <c r="HJ402" s="792">
        <f t="shared" si="3786"/>
        <v>10690000</v>
      </c>
      <c r="HK402" s="792">
        <f t="shared" si="3787"/>
        <v>9245000</v>
      </c>
      <c r="HL402" s="792">
        <f t="shared" si="3788"/>
        <v>4672500</v>
      </c>
      <c r="HM402" s="792">
        <f t="shared" si="3789"/>
        <v>4672500</v>
      </c>
      <c r="HN402" s="792">
        <f t="shared" si="3790"/>
        <v>0</v>
      </c>
      <c r="HO402" s="792">
        <f t="shared" si="3791"/>
        <v>0</v>
      </c>
      <c r="HP402" s="792">
        <f t="shared" si="3792"/>
        <v>0</v>
      </c>
      <c r="HQ402" s="792">
        <f t="shared" si="3793"/>
        <v>0</v>
      </c>
      <c r="HR402" s="792">
        <f t="shared" si="3794"/>
        <v>0</v>
      </c>
      <c r="HS402" s="792">
        <f t="shared" si="3795"/>
        <v>0</v>
      </c>
      <c r="HT402" s="792">
        <f t="shared" si="3796"/>
        <v>0</v>
      </c>
      <c r="HU402" s="792">
        <f t="shared" si="3797"/>
        <v>0</v>
      </c>
      <c r="HV402" s="792">
        <f t="shared" si="3798"/>
        <v>0</v>
      </c>
      <c r="HW402" s="792">
        <f t="shared" si="3799"/>
        <v>0</v>
      </c>
      <c r="HX402" s="792">
        <f t="shared" si="3800"/>
        <v>0</v>
      </c>
      <c r="HY402" s="792">
        <f t="shared" si="3801"/>
        <v>0</v>
      </c>
      <c r="HZ402" s="792">
        <f t="shared" si="3802"/>
        <v>0</v>
      </c>
      <c r="IA402" s="792">
        <f t="shared" si="3803"/>
        <v>0</v>
      </c>
      <c r="IB402" s="792">
        <f t="shared" si="3804"/>
        <v>0</v>
      </c>
      <c r="IC402" s="792">
        <f t="shared" si="3805"/>
        <v>0</v>
      </c>
      <c r="ID402" s="792">
        <f t="shared" si="3806"/>
        <v>0</v>
      </c>
      <c r="IE402" s="792">
        <f t="shared" si="3807"/>
        <v>0</v>
      </c>
      <c r="IF402" s="792">
        <f t="shared" si="3808"/>
        <v>0</v>
      </c>
      <c r="IG402" s="792">
        <f t="shared" si="3809"/>
        <v>0</v>
      </c>
      <c r="IH402" s="792">
        <f t="shared" si="3810"/>
        <v>0</v>
      </c>
      <c r="II402" s="792">
        <f t="shared" si="3811"/>
        <v>0</v>
      </c>
      <c r="IJ402" s="792">
        <f t="shared" si="3812"/>
        <v>0</v>
      </c>
      <c r="IK402" s="792">
        <f t="shared" si="3813"/>
        <v>0</v>
      </c>
      <c r="IL402" s="792">
        <f t="shared" si="3814"/>
        <v>0</v>
      </c>
      <c r="IM402" s="792">
        <f t="shared" si="3815"/>
        <v>0</v>
      </c>
      <c r="IN402" s="792">
        <f t="shared" si="3816"/>
        <v>0</v>
      </c>
      <c r="IO402" s="792"/>
      <c r="IP402" s="792"/>
      <c r="IQ402" s="792"/>
      <c r="IR402" s="792"/>
      <c r="IS402" s="792">
        <f t="shared" si="3817"/>
        <v>10690000</v>
      </c>
      <c r="IT402" s="792">
        <f t="shared" si="3818"/>
        <v>9245000</v>
      </c>
      <c r="IU402" s="792">
        <f t="shared" si="3819"/>
        <v>4672500</v>
      </c>
      <c r="IV402" s="792">
        <f t="shared" si="3820"/>
        <v>4672500</v>
      </c>
      <c r="IW402" s="793">
        <f t="shared" si="3821"/>
        <v>0</v>
      </c>
    </row>
    <row r="403" spans="1:257" ht="83.25" customHeight="1" x14ac:dyDescent="0.2">
      <c r="A403" s="346"/>
      <c r="B403" s="363"/>
      <c r="C403" s="284"/>
      <c r="D403" s="293"/>
      <c r="E403" s="284"/>
      <c r="F403" s="284"/>
      <c r="G403" s="800">
        <v>274</v>
      </c>
      <c r="H403" s="854" t="s">
        <v>890</v>
      </c>
      <c r="I403" s="282" t="s">
        <v>884</v>
      </c>
      <c r="J403" s="270" t="s">
        <v>822</v>
      </c>
      <c r="K403" s="479">
        <v>17</v>
      </c>
      <c r="L403" s="322" t="s">
        <v>58</v>
      </c>
      <c r="M403" s="299" t="s">
        <v>53</v>
      </c>
      <c r="N403" s="299">
        <v>12</v>
      </c>
      <c r="O403" s="267">
        <v>12</v>
      </c>
      <c r="P403" s="675">
        <v>12</v>
      </c>
      <c r="Q403" s="299">
        <v>12</v>
      </c>
      <c r="R403" s="275"/>
      <c r="S403" s="687">
        <v>12</v>
      </c>
      <c r="T403" s="299">
        <v>12</v>
      </c>
      <c r="U403" s="299"/>
      <c r="V403" s="426">
        <v>12</v>
      </c>
      <c r="W403" s="299">
        <v>12</v>
      </c>
      <c r="X403" s="322"/>
      <c r="Y403" s="756">
        <v>12</v>
      </c>
      <c r="Z403" s="427">
        <f t="shared" si="3759"/>
        <v>2.6417552637064833E-3</v>
      </c>
      <c r="AA403" s="272">
        <v>16</v>
      </c>
      <c r="AB403" s="271" t="s">
        <v>376</v>
      </c>
      <c r="AC403" s="45"/>
      <c r="AD403" s="42"/>
      <c r="AE403" s="41"/>
      <c r="AF403" s="41"/>
      <c r="AG403" s="45"/>
      <c r="AH403" s="42"/>
      <c r="AI403" s="42"/>
      <c r="AJ403" s="42"/>
      <c r="AK403" s="48">
        <v>12672500</v>
      </c>
      <c r="AL403" s="41">
        <v>12672500</v>
      </c>
      <c r="AM403" s="42">
        <v>9166666</v>
      </c>
      <c r="AN403" s="41">
        <v>9166666</v>
      </c>
      <c r="AO403" s="49"/>
      <c r="AP403" s="48"/>
      <c r="AQ403" s="48"/>
      <c r="AR403" s="42"/>
      <c r="AS403" s="45"/>
      <c r="AT403" s="42"/>
      <c r="AU403" s="41"/>
      <c r="AV403" s="41"/>
      <c r="AW403" s="45"/>
      <c r="AX403" s="42"/>
      <c r="AY403" s="42"/>
      <c r="AZ403" s="42"/>
      <c r="BA403" s="45"/>
      <c r="BB403" s="42"/>
      <c r="BC403" s="42"/>
      <c r="BD403" s="42"/>
      <c r="BE403" s="45"/>
      <c r="BF403" s="42"/>
      <c r="BG403" s="41"/>
      <c r="BH403" s="41"/>
      <c r="BI403" s="45"/>
      <c r="BJ403" s="42"/>
      <c r="BK403" s="42"/>
      <c r="BL403" s="42"/>
      <c r="BM403" s="40">
        <f t="shared" si="3760"/>
        <v>12672500</v>
      </c>
      <c r="BN403" s="41">
        <f t="shared" si="3761"/>
        <v>12672500</v>
      </c>
      <c r="BO403" s="41">
        <f t="shared" si="3762"/>
        <v>9166666</v>
      </c>
      <c r="BP403" s="41">
        <f t="shared" si="3763"/>
        <v>9166666</v>
      </c>
      <c r="BQ403" s="87"/>
      <c r="BR403" s="87"/>
      <c r="BS403" s="87"/>
      <c r="BT403" s="87"/>
      <c r="BU403" s="87"/>
      <c r="BV403" s="87"/>
      <c r="BW403" s="87"/>
      <c r="BX403" s="87"/>
      <c r="BY403" s="87"/>
      <c r="BZ403" s="88">
        <v>14135000</v>
      </c>
      <c r="CA403" s="86">
        <v>14135000</v>
      </c>
      <c r="CB403" s="86">
        <v>935000</v>
      </c>
      <c r="CC403" s="86">
        <v>935000</v>
      </c>
      <c r="CD403" s="86"/>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2">
        <f t="shared" si="3764"/>
        <v>14135000</v>
      </c>
      <c r="DF403" s="102">
        <f t="shared" si="3765"/>
        <v>14135000</v>
      </c>
      <c r="DG403" s="102">
        <f t="shared" si="3766"/>
        <v>935000</v>
      </c>
      <c r="DH403" s="102">
        <f t="shared" si="3767"/>
        <v>935000</v>
      </c>
      <c r="DI403" s="102"/>
      <c r="DJ403" s="87"/>
      <c r="DK403" s="86"/>
      <c r="DL403" s="87"/>
      <c r="DM403" s="87"/>
      <c r="DN403" s="87"/>
      <c r="DO403" s="87">
        <v>9000000</v>
      </c>
      <c r="DP403" s="87">
        <v>8200000</v>
      </c>
      <c r="DQ403" s="87">
        <v>8200000</v>
      </c>
      <c r="DR403" s="87"/>
      <c r="DS403" s="88">
        <v>14135000</v>
      </c>
      <c r="DT403" s="87">
        <v>21000000</v>
      </c>
      <c r="DU403" s="87">
        <v>21000000</v>
      </c>
      <c r="DV403" s="87">
        <v>21000000</v>
      </c>
      <c r="DW403" s="87"/>
      <c r="DX403" s="87"/>
      <c r="DY403" s="87"/>
      <c r="DZ403" s="87"/>
      <c r="EA403" s="87"/>
      <c r="EB403" s="87"/>
      <c r="EC403" s="87"/>
      <c r="ED403" s="87"/>
      <c r="EE403" s="87"/>
      <c r="EF403" s="87"/>
      <c r="EG403" s="87"/>
      <c r="EH403" s="87"/>
      <c r="EI403" s="87"/>
      <c r="EJ403" s="87"/>
      <c r="EK403" s="87"/>
      <c r="EL403" s="87"/>
      <c r="EM403" s="87"/>
      <c r="EN403" s="87"/>
      <c r="EO403" s="87"/>
      <c r="EP403" s="87"/>
      <c r="EQ403" s="87"/>
      <c r="ER403" s="87"/>
      <c r="ES403" s="87"/>
      <c r="ET403" s="87"/>
      <c r="EU403" s="87"/>
      <c r="EV403" s="87"/>
      <c r="EW403" s="82">
        <f t="shared" si="3768"/>
        <v>14135000</v>
      </c>
      <c r="EX403" s="90">
        <f t="shared" si="3768"/>
        <v>30000000</v>
      </c>
      <c r="EY403" s="90">
        <f t="shared" si="3769"/>
        <v>29200000</v>
      </c>
      <c r="EZ403" s="90">
        <f t="shared" si="3770"/>
        <v>29200000</v>
      </c>
      <c r="FA403" s="173"/>
      <c r="FB403" s="87"/>
      <c r="FC403" s="88"/>
      <c r="FD403" s="88"/>
      <c r="FE403" s="88"/>
      <c r="FF403" s="133"/>
      <c r="FG403" s="87"/>
      <c r="FH403" s="87">
        <v>15660000</v>
      </c>
      <c r="FI403" s="87">
        <v>13018233</v>
      </c>
      <c r="FJ403" s="87">
        <v>13018233</v>
      </c>
      <c r="FK403" s="87"/>
      <c r="FL403" s="88">
        <v>14135000</v>
      </c>
      <c r="FM403" s="87">
        <v>20500000</v>
      </c>
      <c r="FN403" s="87">
        <v>16064633</v>
      </c>
      <c r="FO403" s="87">
        <v>16064633</v>
      </c>
      <c r="FP403" s="87"/>
      <c r="FQ403" s="87"/>
      <c r="FR403" s="87"/>
      <c r="FS403" s="87"/>
      <c r="FT403" s="87"/>
      <c r="FU403" s="87"/>
      <c r="FV403" s="87"/>
      <c r="FW403" s="87"/>
      <c r="FX403" s="87"/>
      <c r="FY403" s="87"/>
      <c r="FZ403" s="87"/>
      <c r="GA403" s="87"/>
      <c r="GB403" s="87"/>
      <c r="GC403" s="87"/>
      <c r="GD403" s="87"/>
      <c r="GE403" s="87"/>
      <c r="GF403" s="87"/>
      <c r="GG403" s="87"/>
      <c r="GH403" s="87"/>
      <c r="GI403" s="87"/>
      <c r="GJ403" s="87"/>
      <c r="GK403" s="87"/>
      <c r="GL403" s="87"/>
      <c r="GM403" s="87"/>
      <c r="GN403" s="87"/>
      <c r="GO403" s="87"/>
      <c r="GP403" s="87"/>
      <c r="GQ403" s="87"/>
      <c r="GR403" s="87"/>
      <c r="GS403" s="87"/>
      <c r="GT403" s="87"/>
      <c r="GU403" s="82">
        <f t="shared" si="3771"/>
        <v>14135000</v>
      </c>
      <c r="GV403" s="82">
        <f t="shared" si="3772"/>
        <v>36160000</v>
      </c>
      <c r="GW403" s="82">
        <f t="shared" si="3773"/>
        <v>29082866</v>
      </c>
      <c r="GX403" s="82">
        <f t="shared" si="3774"/>
        <v>29082866</v>
      </c>
      <c r="GY403" s="792">
        <f t="shared" si="3775"/>
        <v>0</v>
      </c>
      <c r="GZ403" s="792">
        <f t="shared" si="3776"/>
        <v>0</v>
      </c>
      <c r="HA403" s="792">
        <f t="shared" si="3777"/>
        <v>0</v>
      </c>
      <c r="HB403" s="792">
        <f t="shared" si="3778"/>
        <v>0</v>
      </c>
      <c r="HC403" s="792">
        <f t="shared" si="3779"/>
        <v>0</v>
      </c>
      <c r="HD403" s="792">
        <f t="shared" si="3780"/>
        <v>0</v>
      </c>
      <c r="HE403" s="792">
        <f t="shared" si="3781"/>
        <v>0</v>
      </c>
      <c r="HF403" s="792">
        <f t="shared" si="3782"/>
        <v>24660000</v>
      </c>
      <c r="HG403" s="792">
        <f t="shared" si="3783"/>
        <v>21218233</v>
      </c>
      <c r="HH403" s="792">
        <f t="shared" si="3784"/>
        <v>21218233</v>
      </c>
      <c r="HI403" s="792">
        <f t="shared" si="3785"/>
        <v>0</v>
      </c>
      <c r="HJ403" s="792">
        <f t="shared" si="3786"/>
        <v>55077500</v>
      </c>
      <c r="HK403" s="792">
        <f t="shared" si="3787"/>
        <v>68307500</v>
      </c>
      <c r="HL403" s="792">
        <f t="shared" si="3788"/>
        <v>47166299</v>
      </c>
      <c r="HM403" s="792">
        <f t="shared" si="3789"/>
        <v>47166299</v>
      </c>
      <c r="HN403" s="792">
        <f t="shared" si="3790"/>
        <v>0</v>
      </c>
      <c r="HO403" s="792">
        <f t="shared" si="3791"/>
        <v>0</v>
      </c>
      <c r="HP403" s="792">
        <f t="shared" si="3792"/>
        <v>0</v>
      </c>
      <c r="HQ403" s="792">
        <f t="shared" si="3793"/>
        <v>0</v>
      </c>
      <c r="HR403" s="792">
        <f t="shared" si="3794"/>
        <v>0</v>
      </c>
      <c r="HS403" s="792">
        <f t="shared" si="3795"/>
        <v>0</v>
      </c>
      <c r="HT403" s="792">
        <f t="shared" si="3796"/>
        <v>0</v>
      </c>
      <c r="HU403" s="792">
        <f t="shared" si="3797"/>
        <v>0</v>
      </c>
      <c r="HV403" s="792">
        <f t="shared" si="3798"/>
        <v>0</v>
      </c>
      <c r="HW403" s="792">
        <f t="shared" si="3799"/>
        <v>0</v>
      </c>
      <c r="HX403" s="792">
        <f t="shared" si="3800"/>
        <v>0</v>
      </c>
      <c r="HY403" s="792">
        <f t="shared" si="3801"/>
        <v>0</v>
      </c>
      <c r="HZ403" s="792">
        <f t="shared" si="3802"/>
        <v>0</v>
      </c>
      <c r="IA403" s="792">
        <f t="shared" si="3803"/>
        <v>0</v>
      </c>
      <c r="IB403" s="792">
        <f t="shared" si="3804"/>
        <v>0</v>
      </c>
      <c r="IC403" s="792">
        <f t="shared" si="3805"/>
        <v>0</v>
      </c>
      <c r="ID403" s="792">
        <f t="shared" si="3806"/>
        <v>0</v>
      </c>
      <c r="IE403" s="792">
        <f t="shared" si="3807"/>
        <v>0</v>
      </c>
      <c r="IF403" s="792">
        <f t="shared" si="3808"/>
        <v>0</v>
      </c>
      <c r="IG403" s="792">
        <f t="shared" si="3809"/>
        <v>0</v>
      </c>
      <c r="IH403" s="792">
        <f t="shared" si="3810"/>
        <v>0</v>
      </c>
      <c r="II403" s="792">
        <f t="shared" si="3811"/>
        <v>0</v>
      </c>
      <c r="IJ403" s="792">
        <f t="shared" si="3812"/>
        <v>0</v>
      </c>
      <c r="IK403" s="792">
        <f t="shared" si="3813"/>
        <v>0</v>
      </c>
      <c r="IL403" s="792">
        <f t="shared" si="3814"/>
        <v>0</v>
      </c>
      <c r="IM403" s="792">
        <f t="shared" si="3815"/>
        <v>0</v>
      </c>
      <c r="IN403" s="792">
        <f t="shared" si="3816"/>
        <v>0</v>
      </c>
      <c r="IO403" s="792"/>
      <c r="IP403" s="792"/>
      <c r="IQ403" s="792"/>
      <c r="IR403" s="792"/>
      <c r="IS403" s="792">
        <f t="shared" si="3817"/>
        <v>55077500</v>
      </c>
      <c r="IT403" s="792">
        <f t="shared" si="3818"/>
        <v>92967500</v>
      </c>
      <c r="IU403" s="792">
        <f t="shared" si="3819"/>
        <v>68384532</v>
      </c>
      <c r="IV403" s="792">
        <f t="shared" si="3820"/>
        <v>68384532</v>
      </c>
      <c r="IW403" s="793">
        <f t="shared" si="3821"/>
        <v>0</v>
      </c>
    </row>
    <row r="404" spans="1:257" ht="24.75" customHeight="1" x14ac:dyDescent="0.2">
      <c r="A404" s="346"/>
      <c r="B404" s="363"/>
      <c r="C404" s="252">
        <v>88</v>
      </c>
      <c r="D404" s="253" t="s">
        <v>891</v>
      </c>
      <c r="E404" s="256"/>
      <c r="F404" s="256"/>
      <c r="G404" s="257"/>
      <c r="H404" s="257"/>
      <c r="I404" s="257"/>
      <c r="J404" s="257"/>
      <c r="K404" s="257"/>
      <c r="L404" s="257"/>
      <c r="M404" s="257"/>
      <c r="N404" s="257"/>
      <c r="O404" s="257"/>
      <c r="P404" s="257"/>
      <c r="Q404" s="257"/>
      <c r="R404" s="257"/>
      <c r="S404" s="257"/>
      <c r="T404" s="257"/>
      <c r="U404" s="257"/>
      <c r="V404" s="257"/>
      <c r="W404" s="257"/>
      <c r="X404" s="257"/>
      <c r="Y404" s="258"/>
      <c r="Z404" s="257"/>
      <c r="AA404" s="257"/>
      <c r="AB404" s="257"/>
      <c r="AC404" s="38">
        <f t="shared" ref="AC404:BL404" si="3822">SUM(AC405:AC409)</f>
        <v>0</v>
      </c>
      <c r="AD404" s="38">
        <f t="shared" si="3822"/>
        <v>0</v>
      </c>
      <c r="AE404" s="38">
        <f t="shared" si="3822"/>
        <v>0</v>
      </c>
      <c r="AF404" s="38">
        <f t="shared" si="3822"/>
        <v>0</v>
      </c>
      <c r="AG404" s="38">
        <f t="shared" si="3822"/>
        <v>64260244</v>
      </c>
      <c r="AH404" s="38">
        <f t="shared" si="3822"/>
        <v>46963067.460000001</v>
      </c>
      <c r="AI404" s="38">
        <f t="shared" si="3822"/>
        <v>12320000</v>
      </c>
      <c r="AJ404" s="38">
        <f t="shared" si="3822"/>
        <v>12320000</v>
      </c>
      <c r="AK404" s="38">
        <f t="shared" si="3822"/>
        <v>955795535</v>
      </c>
      <c r="AL404" s="38">
        <f t="shared" si="3822"/>
        <v>955795535</v>
      </c>
      <c r="AM404" s="38">
        <f t="shared" si="3822"/>
        <v>928222141</v>
      </c>
      <c r="AN404" s="38">
        <f t="shared" si="3822"/>
        <v>867988562</v>
      </c>
      <c r="AO404" s="38">
        <f t="shared" si="3822"/>
        <v>435000000</v>
      </c>
      <c r="AP404" s="38">
        <f t="shared" si="3822"/>
        <v>170000000</v>
      </c>
      <c r="AQ404" s="38">
        <f t="shared" si="3822"/>
        <v>164266414</v>
      </c>
      <c r="AR404" s="38">
        <f t="shared" si="3822"/>
        <v>125928628</v>
      </c>
      <c r="AS404" s="38">
        <f t="shared" si="3822"/>
        <v>0</v>
      </c>
      <c r="AT404" s="38">
        <f t="shared" si="3822"/>
        <v>0</v>
      </c>
      <c r="AU404" s="38">
        <f t="shared" si="3822"/>
        <v>0</v>
      </c>
      <c r="AV404" s="38">
        <f t="shared" si="3822"/>
        <v>0</v>
      </c>
      <c r="AW404" s="38">
        <f t="shared" si="3822"/>
        <v>0</v>
      </c>
      <c r="AX404" s="38">
        <f t="shared" si="3822"/>
        <v>0</v>
      </c>
      <c r="AY404" s="38">
        <f t="shared" si="3822"/>
        <v>0</v>
      </c>
      <c r="AZ404" s="38">
        <f t="shared" si="3822"/>
        <v>0</v>
      </c>
      <c r="BA404" s="38">
        <f t="shared" si="3822"/>
        <v>0</v>
      </c>
      <c r="BB404" s="38">
        <f t="shared" si="3822"/>
        <v>0</v>
      </c>
      <c r="BC404" s="38">
        <f t="shared" si="3822"/>
        <v>0</v>
      </c>
      <c r="BD404" s="38">
        <f t="shared" si="3822"/>
        <v>0</v>
      </c>
      <c r="BE404" s="38">
        <f t="shared" si="3822"/>
        <v>0</v>
      </c>
      <c r="BF404" s="38">
        <f t="shared" si="3822"/>
        <v>0</v>
      </c>
      <c r="BG404" s="38">
        <f t="shared" si="3822"/>
        <v>0</v>
      </c>
      <c r="BH404" s="38">
        <f t="shared" si="3822"/>
        <v>0</v>
      </c>
      <c r="BI404" s="38">
        <f t="shared" si="3822"/>
        <v>0</v>
      </c>
      <c r="BJ404" s="38">
        <f t="shared" si="3822"/>
        <v>0</v>
      </c>
      <c r="BK404" s="38">
        <f t="shared" si="3822"/>
        <v>0</v>
      </c>
      <c r="BL404" s="38">
        <f t="shared" si="3822"/>
        <v>0</v>
      </c>
      <c r="BM404" s="38">
        <f t="shared" ref="BM404:DX404" si="3823">SUM(BM405:BM409)</f>
        <v>1455055779</v>
      </c>
      <c r="BN404" s="38">
        <f t="shared" si="3823"/>
        <v>1172758602.46</v>
      </c>
      <c r="BO404" s="38">
        <f t="shared" si="3823"/>
        <v>1104808555</v>
      </c>
      <c r="BP404" s="38">
        <f t="shared" si="3823"/>
        <v>1006237190</v>
      </c>
      <c r="BQ404" s="38">
        <f t="shared" si="3823"/>
        <v>0</v>
      </c>
      <c r="BR404" s="38">
        <f t="shared" si="3823"/>
        <v>0</v>
      </c>
      <c r="BS404" s="38">
        <f t="shared" si="3823"/>
        <v>0</v>
      </c>
      <c r="BT404" s="38">
        <f t="shared" si="3823"/>
        <v>0</v>
      </c>
      <c r="BU404" s="38">
        <f t="shared" si="3823"/>
        <v>41200000</v>
      </c>
      <c r="BV404" s="38">
        <f t="shared" si="3823"/>
        <v>221129201</v>
      </c>
      <c r="BW404" s="38">
        <f t="shared" si="3823"/>
        <v>158379434</v>
      </c>
      <c r="BX404" s="38">
        <f t="shared" si="3823"/>
        <v>158379434</v>
      </c>
      <c r="BY404" s="38">
        <f t="shared" si="3823"/>
        <v>0</v>
      </c>
      <c r="BZ404" s="38">
        <f t="shared" si="3823"/>
        <v>800000000</v>
      </c>
      <c r="CA404" s="38">
        <f t="shared" si="3823"/>
        <v>1724964149</v>
      </c>
      <c r="CB404" s="38">
        <f t="shared" si="3823"/>
        <v>1625568331</v>
      </c>
      <c r="CC404" s="38">
        <f t="shared" si="3823"/>
        <v>1500944201</v>
      </c>
      <c r="CD404" s="38">
        <f t="shared" si="3823"/>
        <v>0</v>
      </c>
      <c r="CE404" s="38">
        <f t="shared" si="3823"/>
        <v>200000000</v>
      </c>
      <c r="CF404" s="38">
        <f t="shared" si="3823"/>
        <v>284641017</v>
      </c>
      <c r="CG404" s="38">
        <f t="shared" si="3823"/>
        <v>241082281</v>
      </c>
      <c r="CH404" s="38">
        <f t="shared" si="3823"/>
        <v>218243781</v>
      </c>
      <c r="CI404" s="38">
        <f t="shared" si="3823"/>
        <v>0</v>
      </c>
      <c r="CJ404" s="38">
        <f t="shared" si="3823"/>
        <v>0</v>
      </c>
      <c r="CK404" s="38">
        <f t="shared" si="3823"/>
        <v>0</v>
      </c>
      <c r="CL404" s="38">
        <f t="shared" si="3823"/>
        <v>0</v>
      </c>
      <c r="CM404" s="38">
        <f t="shared" si="3823"/>
        <v>0</v>
      </c>
      <c r="CN404" s="38">
        <f t="shared" si="3823"/>
        <v>0</v>
      </c>
      <c r="CO404" s="38">
        <f t="shared" si="3823"/>
        <v>0</v>
      </c>
      <c r="CP404" s="38">
        <f t="shared" si="3823"/>
        <v>0</v>
      </c>
      <c r="CQ404" s="38">
        <f t="shared" si="3823"/>
        <v>0</v>
      </c>
      <c r="CR404" s="38">
        <f t="shared" si="3823"/>
        <v>0</v>
      </c>
      <c r="CS404" s="38">
        <f t="shared" si="3823"/>
        <v>0</v>
      </c>
      <c r="CT404" s="38">
        <f t="shared" si="3823"/>
        <v>0</v>
      </c>
      <c r="CU404" s="38">
        <f t="shared" si="3823"/>
        <v>0</v>
      </c>
      <c r="CV404" s="38">
        <f t="shared" si="3823"/>
        <v>0</v>
      </c>
      <c r="CW404" s="38">
        <f t="shared" si="3823"/>
        <v>0</v>
      </c>
      <c r="CX404" s="38">
        <f t="shared" si="3823"/>
        <v>0</v>
      </c>
      <c r="CY404" s="38">
        <f t="shared" si="3823"/>
        <v>0</v>
      </c>
      <c r="CZ404" s="38">
        <f t="shared" si="3823"/>
        <v>0</v>
      </c>
      <c r="DA404" s="38">
        <f t="shared" si="3823"/>
        <v>0</v>
      </c>
      <c r="DB404" s="38">
        <f t="shared" si="3823"/>
        <v>0</v>
      </c>
      <c r="DC404" s="38">
        <f t="shared" si="3823"/>
        <v>0</v>
      </c>
      <c r="DD404" s="38">
        <f t="shared" si="3823"/>
        <v>0</v>
      </c>
      <c r="DE404" s="38">
        <f t="shared" si="3823"/>
        <v>1041200000</v>
      </c>
      <c r="DF404" s="38">
        <f t="shared" si="3823"/>
        <v>2230734367</v>
      </c>
      <c r="DG404" s="38">
        <f t="shared" si="3823"/>
        <v>2025030046</v>
      </c>
      <c r="DH404" s="38">
        <f t="shared" si="3823"/>
        <v>1877567416</v>
      </c>
      <c r="DI404" s="38">
        <f t="shared" si="3823"/>
        <v>0</v>
      </c>
      <c r="DJ404" s="38">
        <f t="shared" si="3823"/>
        <v>0</v>
      </c>
      <c r="DK404" s="38">
        <f t="shared" si="3823"/>
        <v>0</v>
      </c>
      <c r="DL404" s="38">
        <f t="shared" si="3823"/>
        <v>0</v>
      </c>
      <c r="DM404" s="38">
        <f t="shared" si="3823"/>
        <v>0</v>
      </c>
      <c r="DN404" s="38">
        <f t="shared" si="3823"/>
        <v>42436000</v>
      </c>
      <c r="DO404" s="38">
        <f t="shared" si="3823"/>
        <v>763382721</v>
      </c>
      <c r="DP404" s="38">
        <f t="shared" si="3823"/>
        <v>750306449</v>
      </c>
      <c r="DQ404" s="38">
        <f t="shared" si="3823"/>
        <v>480913203</v>
      </c>
      <c r="DR404" s="38">
        <f t="shared" si="3823"/>
        <v>0</v>
      </c>
      <c r="DS404" s="38">
        <f t="shared" si="3823"/>
        <v>600000000</v>
      </c>
      <c r="DT404" s="38">
        <f t="shared" si="3823"/>
        <v>1518000000</v>
      </c>
      <c r="DU404" s="38">
        <f t="shared" si="3823"/>
        <v>1505147113</v>
      </c>
      <c r="DV404" s="38">
        <f t="shared" si="3823"/>
        <v>1493671500</v>
      </c>
      <c r="DW404" s="38">
        <f t="shared" si="3823"/>
        <v>0</v>
      </c>
      <c r="DX404" s="38">
        <f t="shared" si="3823"/>
        <v>200000000</v>
      </c>
      <c r="DY404" s="38">
        <f t="shared" ref="DY404:EW404" si="3824">SUM(DY405:DY409)</f>
        <v>43558736</v>
      </c>
      <c r="DZ404" s="38">
        <f t="shared" si="3824"/>
        <v>41390000</v>
      </c>
      <c r="EA404" s="38">
        <f t="shared" si="3824"/>
        <v>41273000</v>
      </c>
      <c r="EB404" s="38">
        <f t="shared" si="3824"/>
        <v>0</v>
      </c>
      <c r="EC404" s="38">
        <f t="shared" si="3824"/>
        <v>0</v>
      </c>
      <c r="ED404" s="38">
        <f t="shared" si="3824"/>
        <v>0</v>
      </c>
      <c r="EE404" s="38">
        <f t="shared" si="3824"/>
        <v>0</v>
      </c>
      <c r="EF404" s="38">
        <f t="shared" si="3824"/>
        <v>0</v>
      </c>
      <c r="EG404" s="38">
        <f t="shared" si="3824"/>
        <v>0</v>
      </c>
      <c r="EH404" s="38">
        <f t="shared" si="3824"/>
        <v>0</v>
      </c>
      <c r="EI404" s="38">
        <f t="shared" si="3824"/>
        <v>0</v>
      </c>
      <c r="EJ404" s="38">
        <f t="shared" si="3824"/>
        <v>0</v>
      </c>
      <c r="EK404" s="38">
        <f t="shared" si="3824"/>
        <v>0</v>
      </c>
      <c r="EL404" s="38">
        <f t="shared" si="3824"/>
        <v>0</v>
      </c>
      <c r="EM404" s="38">
        <f t="shared" si="3824"/>
        <v>0</v>
      </c>
      <c r="EN404" s="38">
        <f t="shared" si="3824"/>
        <v>0</v>
      </c>
      <c r="EO404" s="38">
        <f t="shared" si="3824"/>
        <v>0</v>
      </c>
      <c r="EP404" s="38">
        <f t="shared" si="3824"/>
        <v>0</v>
      </c>
      <c r="EQ404" s="38">
        <f t="shared" si="3824"/>
        <v>0</v>
      </c>
      <c r="ER404" s="38">
        <f t="shared" si="3824"/>
        <v>0</v>
      </c>
      <c r="ES404" s="38">
        <f t="shared" si="3824"/>
        <v>0</v>
      </c>
      <c r="ET404" s="38">
        <f t="shared" si="3824"/>
        <v>0</v>
      </c>
      <c r="EU404" s="38">
        <f t="shared" si="3824"/>
        <v>0</v>
      </c>
      <c r="EV404" s="38">
        <f t="shared" si="3824"/>
        <v>0</v>
      </c>
      <c r="EW404" s="38">
        <f t="shared" si="3824"/>
        <v>842436000</v>
      </c>
      <c r="EX404" s="38">
        <f t="shared" ref="EX404:IW404" si="3825">SUM(EX405:EX409)</f>
        <v>2324941457</v>
      </c>
      <c r="EY404" s="38">
        <f t="shared" si="3825"/>
        <v>2296843562</v>
      </c>
      <c r="EZ404" s="38">
        <f t="shared" si="3825"/>
        <v>2015857703</v>
      </c>
      <c r="FA404" s="38">
        <f t="shared" si="3825"/>
        <v>0</v>
      </c>
      <c r="FB404" s="38">
        <f t="shared" si="3825"/>
        <v>0</v>
      </c>
      <c r="FC404" s="38">
        <f t="shared" si="3825"/>
        <v>0</v>
      </c>
      <c r="FD404" s="38">
        <f t="shared" si="3825"/>
        <v>0</v>
      </c>
      <c r="FE404" s="38">
        <f t="shared" si="3825"/>
        <v>0</v>
      </c>
      <c r="FF404" s="38">
        <f t="shared" si="3825"/>
        <v>0</v>
      </c>
      <c r="FG404" s="38">
        <f t="shared" si="3825"/>
        <v>43709080</v>
      </c>
      <c r="FH404" s="38">
        <f t="shared" si="3825"/>
        <v>590000000</v>
      </c>
      <c r="FI404" s="38">
        <f t="shared" si="3825"/>
        <v>558107797</v>
      </c>
      <c r="FJ404" s="38">
        <f t="shared" si="3825"/>
        <v>543723367</v>
      </c>
      <c r="FK404" s="38">
        <f t="shared" si="3825"/>
        <v>0</v>
      </c>
      <c r="FL404" s="38">
        <f t="shared" si="3825"/>
        <v>600000000</v>
      </c>
      <c r="FM404" s="38">
        <f t="shared" si="3825"/>
        <v>1508473039</v>
      </c>
      <c r="FN404" s="38">
        <f t="shared" si="3825"/>
        <v>1377111462</v>
      </c>
      <c r="FO404" s="38">
        <f t="shared" si="3825"/>
        <v>1301931312</v>
      </c>
      <c r="FP404" s="38">
        <f t="shared" si="3825"/>
        <v>0</v>
      </c>
      <c r="FQ404" s="38">
        <f t="shared" si="3825"/>
        <v>200000000</v>
      </c>
      <c r="FR404" s="38">
        <f t="shared" si="3825"/>
        <v>250000000</v>
      </c>
      <c r="FS404" s="38">
        <f t="shared" si="3825"/>
        <v>104307938</v>
      </c>
      <c r="FT404" s="38">
        <f t="shared" si="3825"/>
        <v>100717206</v>
      </c>
      <c r="FU404" s="38">
        <f t="shared" si="3825"/>
        <v>0</v>
      </c>
      <c r="FV404" s="38">
        <f t="shared" si="3825"/>
        <v>0</v>
      </c>
      <c r="FW404" s="38">
        <f t="shared" si="3825"/>
        <v>0</v>
      </c>
      <c r="FX404" s="38">
        <f t="shared" si="3825"/>
        <v>0</v>
      </c>
      <c r="FY404" s="38">
        <f t="shared" si="3825"/>
        <v>0</v>
      </c>
      <c r="FZ404" s="38">
        <f t="shared" si="3825"/>
        <v>0</v>
      </c>
      <c r="GA404" s="38">
        <f t="shared" si="3825"/>
        <v>0</v>
      </c>
      <c r="GB404" s="38">
        <f t="shared" si="3825"/>
        <v>0</v>
      </c>
      <c r="GC404" s="38">
        <f t="shared" si="3825"/>
        <v>0</v>
      </c>
      <c r="GD404" s="38">
        <f t="shared" si="3825"/>
        <v>0</v>
      </c>
      <c r="GE404" s="38">
        <f t="shared" si="3825"/>
        <v>0</v>
      </c>
      <c r="GF404" s="38">
        <f t="shared" si="3825"/>
        <v>0</v>
      </c>
      <c r="GG404" s="38">
        <f t="shared" si="3825"/>
        <v>0</v>
      </c>
      <c r="GH404" s="38">
        <f t="shared" si="3825"/>
        <v>0</v>
      </c>
      <c r="GI404" s="38">
        <f t="shared" si="3825"/>
        <v>0</v>
      </c>
      <c r="GJ404" s="38">
        <f t="shared" si="3825"/>
        <v>0</v>
      </c>
      <c r="GK404" s="38">
        <f t="shared" si="3825"/>
        <v>0</v>
      </c>
      <c r="GL404" s="38">
        <f t="shared" si="3825"/>
        <v>0</v>
      </c>
      <c r="GM404" s="38">
        <f t="shared" si="3825"/>
        <v>0</v>
      </c>
      <c r="GN404" s="38">
        <f t="shared" si="3825"/>
        <v>0</v>
      </c>
      <c r="GO404" s="38">
        <f t="shared" si="3825"/>
        <v>0</v>
      </c>
      <c r="GP404" s="38">
        <f t="shared" si="3825"/>
        <v>0</v>
      </c>
      <c r="GQ404" s="38">
        <f t="shared" si="3825"/>
        <v>0</v>
      </c>
      <c r="GR404" s="38">
        <f t="shared" si="3825"/>
        <v>0</v>
      </c>
      <c r="GS404" s="38">
        <f t="shared" si="3825"/>
        <v>0</v>
      </c>
      <c r="GT404" s="38">
        <f t="shared" si="3825"/>
        <v>0</v>
      </c>
      <c r="GU404" s="38">
        <f t="shared" si="3825"/>
        <v>843709080</v>
      </c>
      <c r="GV404" s="38">
        <f t="shared" si="3825"/>
        <v>2348473039</v>
      </c>
      <c r="GW404" s="38">
        <f t="shared" si="3825"/>
        <v>2039527197</v>
      </c>
      <c r="GX404" s="38">
        <f t="shared" si="3825"/>
        <v>1946371885</v>
      </c>
      <c r="GY404" s="724">
        <f t="shared" si="3825"/>
        <v>0</v>
      </c>
      <c r="GZ404" s="38">
        <f t="shared" si="3825"/>
        <v>0</v>
      </c>
      <c r="HA404" s="38">
        <f t="shared" si="3825"/>
        <v>0</v>
      </c>
      <c r="HB404" s="38">
        <f t="shared" si="3825"/>
        <v>0</v>
      </c>
      <c r="HC404" s="38">
        <f t="shared" si="3825"/>
        <v>0</v>
      </c>
      <c r="HD404" s="38">
        <f t="shared" si="3825"/>
        <v>0</v>
      </c>
      <c r="HE404" s="38">
        <f t="shared" si="3825"/>
        <v>191605324</v>
      </c>
      <c r="HF404" s="38">
        <f t="shared" si="3825"/>
        <v>1621474989.46</v>
      </c>
      <c r="HG404" s="38">
        <f t="shared" si="3825"/>
        <v>1479113680</v>
      </c>
      <c r="HH404" s="38">
        <f t="shared" si="3825"/>
        <v>1195336004</v>
      </c>
      <c r="HI404" s="38">
        <f t="shared" si="3825"/>
        <v>0</v>
      </c>
      <c r="HJ404" s="38">
        <f t="shared" si="3825"/>
        <v>2955795535</v>
      </c>
      <c r="HK404" s="38">
        <f t="shared" si="3825"/>
        <v>5707232723</v>
      </c>
      <c r="HL404" s="38">
        <f t="shared" si="3825"/>
        <v>5436049047</v>
      </c>
      <c r="HM404" s="38">
        <f t="shared" si="3825"/>
        <v>5164535575</v>
      </c>
      <c r="HN404" s="38">
        <f t="shared" si="3825"/>
        <v>0</v>
      </c>
      <c r="HO404" s="38">
        <f t="shared" si="3825"/>
        <v>1035000000</v>
      </c>
      <c r="HP404" s="38">
        <f t="shared" si="3825"/>
        <v>748199753</v>
      </c>
      <c r="HQ404" s="38">
        <f t="shared" si="3825"/>
        <v>551046633</v>
      </c>
      <c r="HR404" s="38">
        <f t="shared" si="3825"/>
        <v>486162615</v>
      </c>
      <c r="HS404" s="38">
        <f t="shared" si="3825"/>
        <v>0</v>
      </c>
      <c r="HT404" s="38">
        <f t="shared" si="3825"/>
        <v>0</v>
      </c>
      <c r="HU404" s="38">
        <f t="shared" si="3825"/>
        <v>0</v>
      </c>
      <c r="HV404" s="38">
        <f t="shared" si="3825"/>
        <v>0</v>
      </c>
      <c r="HW404" s="38">
        <f t="shared" si="3825"/>
        <v>0</v>
      </c>
      <c r="HX404" s="38">
        <f t="shared" si="3825"/>
        <v>0</v>
      </c>
      <c r="HY404" s="38">
        <f t="shared" si="3825"/>
        <v>0</v>
      </c>
      <c r="HZ404" s="38">
        <f t="shared" si="3825"/>
        <v>0</v>
      </c>
      <c r="IA404" s="38">
        <f t="shared" si="3825"/>
        <v>0</v>
      </c>
      <c r="IB404" s="38">
        <f t="shared" si="3825"/>
        <v>0</v>
      </c>
      <c r="IC404" s="38">
        <f t="shared" si="3825"/>
        <v>0</v>
      </c>
      <c r="ID404" s="38">
        <f t="shared" si="3825"/>
        <v>0</v>
      </c>
      <c r="IE404" s="38">
        <f t="shared" si="3825"/>
        <v>0</v>
      </c>
      <c r="IF404" s="38">
        <f t="shared" si="3825"/>
        <v>0</v>
      </c>
      <c r="IG404" s="38">
        <f t="shared" si="3825"/>
        <v>0</v>
      </c>
      <c r="IH404" s="38">
        <f t="shared" si="3825"/>
        <v>0</v>
      </c>
      <c r="II404" s="38">
        <f t="shared" si="3825"/>
        <v>0</v>
      </c>
      <c r="IJ404" s="38">
        <f t="shared" si="3825"/>
        <v>0</v>
      </c>
      <c r="IK404" s="38">
        <f t="shared" si="3825"/>
        <v>0</v>
      </c>
      <c r="IL404" s="38">
        <f t="shared" si="3825"/>
        <v>0</v>
      </c>
      <c r="IM404" s="38">
        <f t="shared" si="3825"/>
        <v>0</v>
      </c>
      <c r="IN404" s="38">
        <f t="shared" si="3825"/>
        <v>0</v>
      </c>
      <c r="IO404" s="38">
        <f t="shared" si="3825"/>
        <v>0</v>
      </c>
      <c r="IP404" s="38">
        <f t="shared" si="3825"/>
        <v>0</v>
      </c>
      <c r="IQ404" s="38">
        <f t="shared" si="3825"/>
        <v>0</v>
      </c>
      <c r="IR404" s="38">
        <f t="shared" si="3825"/>
        <v>0</v>
      </c>
      <c r="IS404" s="38">
        <f t="shared" si="3825"/>
        <v>4182400859</v>
      </c>
      <c r="IT404" s="38">
        <f t="shared" si="3825"/>
        <v>8076907465.46</v>
      </c>
      <c r="IU404" s="38">
        <f t="shared" si="3825"/>
        <v>7466209360</v>
      </c>
      <c r="IV404" s="38">
        <f t="shared" si="3825"/>
        <v>6846034194</v>
      </c>
      <c r="IW404" s="38">
        <f t="shared" si="3825"/>
        <v>0</v>
      </c>
    </row>
    <row r="405" spans="1:257" ht="266.25" customHeight="1" x14ac:dyDescent="0.2">
      <c r="A405" s="346"/>
      <c r="B405" s="363"/>
      <c r="C405" s="264">
        <v>38</v>
      </c>
      <c r="D405" s="287" t="s">
        <v>800</v>
      </c>
      <c r="E405" s="264">
        <v>0</v>
      </c>
      <c r="F405" s="264">
        <v>2</v>
      </c>
      <c r="G405" s="273">
        <v>275</v>
      </c>
      <c r="H405" s="854" t="s">
        <v>892</v>
      </c>
      <c r="I405" s="282" t="s">
        <v>893</v>
      </c>
      <c r="J405" s="270" t="s">
        <v>822</v>
      </c>
      <c r="K405" s="479">
        <v>17</v>
      </c>
      <c r="L405" s="322" t="s">
        <v>58</v>
      </c>
      <c r="M405" s="299" t="s">
        <v>53</v>
      </c>
      <c r="N405" s="299">
        <v>4</v>
      </c>
      <c r="O405" s="267">
        <v>4</v>
      </c>
      <c r="P405" s="675">
        <v>4</v>
      </c>
      <c r="Q405" s="299">
        <v>4</v>
      </c>
      <c r="R405" s="275"/>
      <c r="S405" s="274">
        <v>4</v>
      </c>
      <c r="T405" s="299">
        <v>4</v>
      </c>
      <c r="U405" s="299"/>
      <c r="V405" s="426">
        <v>4</v>
      </c>
      <c r="W405" s="299">
        <v>4</v>
      </c>
      <c r="X405" s="322"/>
      <c r="Y405" s="756">
        <v>4</v>
      </c>
      <c r="Z405" s="521">
        <f>BM405/$BM$404</f>
        <v>0.59649200843454397</v>
      </c>
      <c r="AA405" s="272">
        <v>16</v>
      </c>
      <c r="AB405" s="271" t="s">
        <v>376</v>
      </c>
      <c r="AC405" s="46"/>
      <c r="AD405" s="47"/>
      <c r="AE405" s="47"/>
      <c r="AF405" s="47"/>
      <c r="AG405" s="46">
        <v>0</v>
      </c>
      <c r="AH405" s="47"/>
      <c r="AI405" s="47"/>
      <c r="AJ405" s="47"/>
      <c r="AK405" s="47">
        <v>867929144</v>
      </c>
      <c r="AL405" s="42">
        <v>757722528</v>
      </c>
      <c r="AM405" s="42">
        <v>749582182</v>
      </c>
      <c r="AN405" s="42">
        <v>700815273</v>
      </c>
      <c r="AO405" s="46"/>
      <c r="AP405" s="47"/>
      <c r="AQ405" s="47"/>
      <c r="AR405" s="47"/>
      <c r="AS405" s="46"/>
      <c r="AT405" s="47"/>
      <c r="AU405" s="47"/>
      <c r="AV405" s="47"/>
      <c r="AW405" s="46"/>
      <c r="AX405" s="47"/>
      <c r="AY405" s="47"/>
      <c r="AZ405" s="47"/>
      <c r="BA405" s="46"/>
      <c r="BB405" s="47"/>
      <c r="BC405" s="47"/>
      <c r="BD405" s="47"/>
      <c r="BE405" s="46"/>
      <c r="BF405" s="47"/>
      <c r="BG405" s="47"/>
      <c r="BH405" s="47"/>
      <c r="BI405" s="46"/>
      <c r="BJ405" s="47"/>
      <c r="BK405" s="47"/>
      <c r="BL405" s="47"/>
      <c r="BM405" s="40">
        <f>+AC405+AG405+AK405+AO405+AS405+AW405+BA405+BE405+BI405</f>
        <v>867929144</v>
      </c>
      <c r="BN405" s="41">
        <f t="shared" ref="BN405:BP409" si="3826">AD405+AH405+AL405+AP405+AT405+AX405+BB405+BF405+BJ405</f>
        <v>757722528</v>
      </c>
      <c r="BO405" s="41">
        <f t="shared" si="3826"/>
        <v>749582182</v>
      </c>
      <c r="BP405" s="41">
        <f t="shared" si="3826"/>
        <v>700815273</v>
      </c>
      <c r="BQ405" s="87"/>
      <c r="BR405" s="87"/>
      <c r="BS405" s="87"/>
      <c r="BT405" s="87"/>
      <c r="BU405" s="87"/>
      <c r="BV405" s="87">
        <v>50000000</v>
      </c>
      <c r="BW405" s="87"/>
      <c r="BX405" s="87"/>
      <c r="BY405" s="87"/>
      <c r="BZ405" s="88">
        <v>621000000</v>
      </c>
      <c r="CA405" s="87">
        <v>1171000000</v>
      </c>
      <c r="CB405" s="87">
        <v>1106267862</v>
      </c>
      <c r="CC405" s="87">
        <v>1011643732</v>
      </c>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2">
        <f t="shared" ref="DE405:DH409" si="3827">BQ405+BU405+BZ405+CE405+CI405+CM405+CQ405+CV405+DA405</f>
        <v>621000000</v>
      </c>
      <c r="DF405" s="102">
        <f t="shared" si="3827"/>
        <v>1221000000</v>
      </c>
      <c r="DG405" s="102">
        <f t="shared" si="3827"/>
        <v>1106267862</v>
      </c>
      <c r="DH405" s="102">
        <f t="shared" si="3827"/>
        <v>1011643732</v>
      </c>
      <c r="DI405" s="102"/>
      <c r="DJ405" s="88"/>
      <c r="DK405" s="57"/>
      <c r="DL405" s="88"/>
      <c r="DM405" s="88"/>
      <c r="DN405" s="88"/>
      <c r="DO405" s="57">
        <v>435427791</v>
      </c>
      <c r="DP405" s="88">
        <v>434688791</v>
      </c>
      <c r="DQ405" s="88">
        <v>172795545</v>
      </c>
      <c r="DR405" s="88"/>
      <c r="DS405" s="88">
        <v>502500000</v>
      </c>
      <c r="DT405" s="88">
        <v>975000000</v>
      </c>
      <c r="DU405" s="88">
        <v>966883780</v>
      </c>
      <c r="DV405" s="88">
        <v>957408167</v>
      </c>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7"/>
      <c r="EU405" s="87"/>
      <c r="EV405" s="87"/>
      <c r="EW405" s="82">
        <f t="shared" ref="EW405:EX409" si="3828">DJ405+DN405+DS405+DX405+EB405+EF405+EJ405+EN405+ES405</f>
        <v>502500000</v>
      </c>
      <c r="EX405" s="89">
        <f t="shared" si="3828"/>
        <v>1410427791</v>
      </c>
      <c r="EY405" s="90">
        <f t="shared" ref="EY405:EZ409" si="3829">DL405+DP405+DU405+DZ405+ED405+EH405+EL405+EP405+EU405</f>
        <v>1401572571</v>
      </c>
      <c r="EZ405" s="90">
        <f t="shared" si="3829"/>
        <v>1130203712</v>
      </c>
      <c r="FA405" s="173"/>
      <c r="FB405" s="87"/>
      <c r="FC405" s="88"/>
      <c r="FD405" s="88"/>
      <c r="FE405" s="88"/>
      <c r="FF405" s="133"/>
      <c r="FG405" s="87"/>
      <c r="FH405" s="87">
        <v>315000000</v>
      </c>
      <c r="FI405" s="87">
        <v>315000000</v>
      </c>
      <c r="FJ405" s="87">
        <v>300615570</v>
      </c>
      <c r="FK405" s="87"/>
      <c r="FL405" s="87">
        <v>503773080</v>
      </c>
      <c r="FM405" s="87">
        <v>892414943</v>
      </c>
      <c r="FN405" s="87">
        <v>828090532</v>
      </c>
      <c r="FO405" s="87">
        <v>752910382</v>
      </c>
      <c r="FP405" s="87"/>
      <c r="FQ405" s="87"/>
      <c r="FR405" s="87"/>
      <c r="FS405" s="87"/>
      <c r="FT405" s="87"/>
      <c r="FU405" s="87"/>
      <c r="FV405" s="87"/>
      <c r="FW405" s="87"/>
      <c r="FX405" s="87"/>
      <c r="FY405" s="87"/>
      <c r="FZ405" s="87"/>
      <c r="GA405" s="87"/>
      <c r="GB405" s="87"/>
      <c r="GC405" s="87"/>
      <c r="GD405" s="87"/>
      <c r="GE405" s="87"/>
      <c r="GF405" s="87"/>
      <c r="GG405" s="87"/>
      <c r="GH405" s="87"/>
      <c r="GI405" s="87"/>
      <c r="GJ405" s="87"/>
      <c r="GK405" s="87"/>
      <c r="GL405" s="87"/>
      <c r="GM405" s="87"/>
      <c r="GN405" s="87"/>
      <c r="GO405" s="87"/>
      <c r="GP405" s="87"/>
      <c r="GQ405" s="87"/>
      <c r="GR405" s="87"/>
      <c r="GS405" s="87"/>
      <c r="GT405" s="87"/>
      <c r="GU405" s="82">
        <f t="shared" ref="GU405:GY409" si="3830">FB405+FG405+FL405+FQ405+FV405+GA405+GF405+GK405+GP405</f>
        <v>503773080</v>
      </c>
      <c r="GV405" s="82">
        <f t="shared" si="3830"/>
        <v>1207414943</v>
      </c>
      <c r="GW405" s="82">
        <f t="shared" si="3830"/>
        <v>1143090532</v>
      </c>
      <c r="GX405" s="82">
        <f t="shared" si="3830"/>
        <v>1053525952</v>
      </c>
      <c r="GY405" s="792">
        <f t="shared" si="3830"/>
        <v>0</v>
      </c>
      <c r="GZ405" s="792">
        <f t="shared" ref="GZ405:GZ409" si="3831">AC405+BQ405+DJ405+FB405</f>
        <v>0</v>
      </c>
      <c r="HA405" s="792">
        <f t="shared" ref="HA405:HA409" si="3832">AD405+BR405+DK405+FC405</f>
        <v>0</v>
      </c>
      <c r="HB405" s="792">
        <f t="shared" ref="HB405:HB409" si="3833">AE405+BS405+DL405+FD405</f>
        <v>0</v>
      </c>
      <c r="HC405" s="792">
        <f t="shared" ref="HC405:HC409" si="3834">AF405+BT405+DM405+FE405</f>
        <v>0</v>
      </c>
      <c r="HD405" s="792">
        <f t="shared" ref="HD405:HD409" si="3835">FF405</f>
        <v>0</v>
      </c>
      <c r="HE405" s="792">
        <f t="shared" ref="HE405:HE409" si="3836">AG405+BU405+DN405+FG405</f>
        <v>0</v>
      </c>
      <c r="HF405" s="792">
        <f t="shared" ref="HF405:HF409" si="3837">AH405+BV405+DO405+FH405</f>
        <v>800427791</v>
      </c>
      <c r="HG405" s="792">
        <f t="shared" ref="HG405:HG409" si="3838">AI405+BW405+DP405+FI405</f>
        <v>749688791</v>
      </c>
      <c r="HH405" s="792">
        <f t="shared" ref="HH405:HH409" si="3839">AJ405+BX405+DQ405+FJ405</f>
        <v>473411115</v>
      </c>
      <c r="HI405" s="792">
        <f t="shared" ref="HI405:HI409" si="3840">BY405+DR405+FK405</f>
        <v>0</v>
      </c>
      <c r="HJ405" s="792">
        <f t="shared" ref="HJ405:HJ409" si="3841">AK405+BZ405+DS405+FL405</f>
        <v>2495202224</v>
      </c>
      <c r="HK405" s="792">
        <f t="shared" ref="HK405:HK409" si="3842">AL405+CA405+DT405+FM405</f>
        <v>3796137471</v>
      </c>
      <c r="HL405" s="792">
        <f t="shared" ref="HL405:HL409" si="3843">AM405+CB405+DU405+FN405</f>
        <v>3650824356</v>
      </c>
      <c r="HM405" s="792">
        <f t="shared" ref="HM405:HM409" si="3844">AN405+CC405+DV405+FO405</f>
        <v>3422777554</v>
      </c>
      <c r="HN405" s="792">
        <f t="shared" ref="HN405:HN409" si="3845">CD405+DW405+FP405</f>
        <v>0</v>
      </c>
      <c r="HO405" s="792">
        <f t="shared" ref="HO405:HO409" si="3846">AO405+CE405+DX405+FQ405</f>
        <v>0</v>
      </c>
      <c r="HP405" s="792">
        <f t="shared" ref="HP405:HP409" si="3847">AP405+CF405+DY405+FR405</f>
        <v>0</v>
      </c>
      <c r="HQ405" s="792">
        <f t="shared" ref="HQ405:HQ409" si="3848">AQ405+CG405+DZ405+FS405</f>
        <v>0</v>
      </c>
      <c r="HR405" s="792">
        <f t="shared" ref="HR405:HR409" si="3849">AR405+CH405+EA405+FT405</f>
        <v>0</v>
      </c>
      <c r="HS405" s="792">
        <f t="shared" ref="HS405:HS409" si="3850">FU405</f>
        <v>0</v>
      </c>
      <c r="HT405" s="792">
        <f t="shared" ref="HT405:HT409" si="3851">AS405+CI405+EB405+FV405</f>
        <v>0</v>
      </c>
      <c r="HU405" s="792">
        <f t="shared" ref="HU405:HU409" si="3852">AT405+CJ405+EC405+FW405</f>
        <v>0</v>
      </c>
      <c r="HV405" s="792">
        <f t="shared" ref="HV405:HV409" si="3853">AU405+CK405+ED405+FX405</f>
        <v>0</v>
      </c>
      <c r="HW405" s="792">
        <f t="shared" ref="HW405:HW409" si="3854">AV405+CL405+EE405+FY405</f>
        <v>0</v>
      </c>
      <c r="HX405" s="792">
        <f t="shared" ref="HX405:HX409" si="3855">FZ405</f>
        <v>0</v>
      </c>
      <c r="HY405" s="792">
        <f t="shared" ref="HY405:HY409" si="3856">AW405+CM405+EF405+GA405</f>
        <v>0</v>
      </c>
      <c r="HZ405" s="792">
        <f t="shared" ref="HZ405:HZ409" si="3857">AX405+CN405+EG405+GB405</f>
        <v>0</v>
      </c>
      <c r="IA405" s="792">
        <f t="shared" ref="IA405:IA409" si="3858">AY405+CO405+EH405+GC405</f>
        <v>0</v>
      </c>
      <c r="IB405" s="792">
        <f t="shared" ref="IB405:IB409" si="3859">AZ405+CP405+EI405+GD405</f>
        <v>0</v>
      </c>
      <c r="IC405" s="792">
        <f t="shared" ref="IC405:IC409" si="3860">GE405</f>
        <v>0</v>
      </c>
      <c r="ID405" s="792">
        <f t="shared" ref="ID405:ID409" si="3861">BA405+CQ405+EJ405+GF405</f>
        <v>0</v>
      </c>
      <c r="IE405" s="792">
        <f t="shared" ref="IE405:IE409" si="3862">BB405+CR405+EK405+GG405</f>
        <v>0</v>
      </c>
      <c r="IF405" s="792">
        <f t="shared" ref="IF405:IF409" si="3863">BC405+CS405+EL405+GH405</f>
        <v>0</v>
      </c>
      <c r="IG405" s="792">
        <f t="shared" ref="IG405:IG409" si="3864">BD405+CT405+EM405+GI405</f>
        <v>0</v>
      </c>
      <c r="IH405" s="792">
        <f t="shared" ref="IH405:IH409" si="3865">CU405+GJ405</f>
        <v>0</v>
      </c>
      <c r="II405" s="792">
        <f t="shared" ref="II405:II409" si="3866">BE405+CV405+EN405+GK405</f>
        <v>0</v>
      </c>
      <c r="IJ405" s="792">
        <f t="shared" ref="IJ405:IJ409" si="3867">BF405+CW405+EO405+GL405</f>
        <v>0</v>
      </c>
      <c r="IK405" s="792">
        <f t="shared" ref="IK405:IK409" si="3868">BG405+CX405+EP405+GM405</f>
        <v>0</v>
      </c>
      <c r="IL405" s="792">
        <f t="shared" ref="IL405:IL409" si="3869">BH405+CY405+EQ405+GM405</f>
        <v>0</v>
      </c>
      <c r="IM405" s="792">
        <f t="shared" ref="IM405:IM409" si="3870">CZ405+ER405+GO405</f>
        <v>0</v>
      </c>
      <c r="IN405" s="792">
        <f t="shared" ref="IN405:IN409" si="3871">BI405+DA405+ES405+GP405</f>
        <v>0</v>
      </c>
      <c r="IO405" s="792"/>
      <c r="IP405" s="792"/>
      <c r="IQ405" s="792"/>
      <c r="IR405" s="792"/>
      <c r="IS405" s="792">
        <f t="shared" ref="IS405:IS409" si="3872">GZ405+HE405+HJ405+HO405+HT405+HY405+ID405+II405+IN405</f>
        <v>2495202224</v>
      </c>
      <c r="IT405" s="792">
        <f t="shared" ref="IT405:IT409" si="3873">HA405+HF405+HK405+HP405+HU405+HZ405+IE405+IJ405+IO405</f>
        <v>4596565262</v>
      </c>
      <c r="IU405" s="792">
        <f t="shared" ref="IU405:IU409" si="3874">HB405+HG405+HL405+HQ405+HV405+IA405+IF405+IK405+IP405</f>
        <v>4400513147</v>
      </c>
      <c r="IV405" s="792">
        <f t="shared" ref="IV405:IV409" si="3875">HC405+HH405+HM405+HR405+HW405+IB405+IG405+IL405+IQ405</f>
        <v>3896188669</v>
      </c>
      <c r="IW405" s="793">
        <f t="shared" ref="IW405:IW409" si="3876">HD405+HI405+HN405+HS405+HX405+IC405+IH405+IM405+IR405</f>
        <v>0</v>
      </c>
    </row>
    <row r="406" spans="1:257" ht="124.5" customHeight="1" x14ac:dyDescent="0.2">
      <c r="A406" s="346"/>
      <c r="B406" s="363"/>
      <c r="C406" s="286"/>
      <c r="D406" s="331"/>
      <c r="E406" s="286"/>
      <c r="F406" s="286"/>
      <c r="G406" s="273">
        <v>276</v>
      </c>
      <c r="H406" s="854" t="s">
        <v>894</v>
      </c>
      <c r="I406" s="282" t="s">
        <v>895</v>
      </c>
      <c r="J406" s="270" t="s">
        <v>822</v>
      </c>
      <c r="K406" s="479">
        <v>17</v>
      </c>
      <c r="L406" s="322" t="s">
        <v>58</v>
      </c>
      <c r="M406" s="299">
        <v>1</v>
      </c>
      <c r="N406" s="299">
        <v>1</v>
      </c>
      <c r="O406" s="267">
        <v>1</v>
      </c>
      <c r="P406" s="675">
        <v>1</v>
      </c>
      <c r="Q406" s="299">
        <v>1</v>
      </c>
      <c r="R406" s="275"/>
      <c r="S406" s="426">
        <v>1</v>
      </c>
      <c r="T406" s="299">
        <v>1</v>
      </c>
      <c r="U406" s="299"/>
      <c r="V406" s="426">
        <v>1</v>
      </c>
      <c r="W406" s="299">
        <v>1</v>
      </c>
      <c r="X406" s="322"/>
      <c r="Y406" s="756">
        <v>1</v>
      </c>
      <c r="Z406" s="521">
        <f>BM406/$BM$404</f>
        <v>4.3068222472590172E-2</v>
      </c>
      <c r="AA406" s="273">
        <v>16</v>
      </c>
      <c r="AB406" s="271" t="s">
        <v>376</v>
      </c>
      <c r="AC406" s="46"/>
      <c r="AD406" s="47"/>
      <c r="AE406" s="47"/>
      <c r="AF406" s="47"/>
      <c r="AG406" s="70">
        <v>32666666</v>
      </c>
      <c r="AH406" s="42">
        <f>32666666-17297176.54</f>
        <v>15369489.460000001</v>
      </c>
      <c r="AI406" s="42"/>
      <c r="AJ406" s="42"/>
      <c r="AK406" s="47">
        <v>30000000</v>
      </c>
      <c r="AL406" s="42">
        <v>150206616</v>
      </c>
      <c r="AM406" s="42">
        <v>138639959</v>
      </c>
      <c r="AN406" s="42">
        <v>138639959</v>
      </c>
      <c r="AO406" s="46"/>
      <c r="AP406" s="47"/>
      <c r="AQ406" s="47"/>
      <c r="AR406" s="47"/>
      <c r="AS406" s="46"/>
      <c r="AT406" s="47"/>
      <c r="AU406" s="47"/>
      <c r="AV406" s="47"/>
      <c r="AW406" s="46"/>
      <c r="AX406" s="47"/>
      <c r="AY406" s="47"/>
      <c r="AZ406" s="47"/>
      <c r="BA406" s="46"/>
      <c r="BB406" s="47"/>
      <c r="BC406" s="47"/>
      <c r="BD406" s="47"/>
      <c r="BE406" s="46"/>
      <c r="BF406" s="47"/>
      <c r="BG406" s="47"/>
      <c r="BH406" s="47"/>
      <c r="BI406" s="46"/>
      <c r="BJ406" s="47"/>
      <c r="BK406" s="47"/>
      <c r="BL406" s="47"/>
      <c r="BM406" s="40">
        <f>+AC406+AG406+AK406+AO406+AS406+AW406+BA406+BE406+BI406</f>
        <v>62666666</v>
      </c>
      <c r="BN406" s="41">
        <f t="shared" si="3826"/>
        <v>165576105.46000001</v>
      </c>
      <c r="BO406" s="41">
        <f t="shared" si="3826"/>
        <v>138639959</v>
      </c>
      <c r="BP406" s="41">
        <f t="shared" si="3826"/>
        <v>138639959</v>
      </c>
      <c r="BQ406" s="87"/>
      <c r="BR406" s="87"/>
      <c r="BS406" s="87"/>
      <c r="BT406" s="87"/>
      <c r="BU406" s="87">
        <v>41200000</v>
      </c>
      <c r="BV406" s="87">
        <v>64674563</v>
      </c>
      <c r="BW406" s="87">
        <v>58210667</v>
      </c>
      <c r="BX406" s="87">
        <v>58210667</v>
      </c>
      <c r="BY406" s="87"/>
      <c r="BZ406" s="88">
        <v>3600000</v>
      </c>
      <c r="CA406" s="87">
        <v>200200000</v>
      </c>
      <c r="CB406" s="87">
        <v>193940000</v>
      </c>
      <c r="CC406" s="87">
        <v>193940000</v>
      </c>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2">
        <f t="shared" si="3827"/>
        <v>44800000</v>
      </c>
      <c r="DF406" s="102">
        <f t="shared" si="3827"/>
        <v>264874563</v>
      </c>
      <c r="DG406" s="102">
        <f t="shared" si="3827"/>
        <v>252150667</v>
      </c>
      <c r="DH406" s="102">
        <f t="shared" si="3827"/>
        <v>252150667</v>
      </c>
      <c r="DI406" s="102"/>
      <c r="DJ406" s="88"/>
      <c r="DK406" s="57"/>
      <c r="DL406" s="88"/>
      <c r="DM406" s="88"/>
      <c r="DN406" s="57">
        <v>0</v>
      </c>
      <c r="DO406" s="57">
        <v>86273666</v>
      </c>
      <c r="DP406" s="57">
        <v>86184999</v>
      </c>
      <c r="DQ406" s="57">
        <v>78684999</v>
      </c>
      <c r="DR406" s="57"/>
      <c r="DS406" s="88">
        <v>36250000</v>
      </c>
      <c r="DT406" s="88">
        <v>225000000</v>
      </c>
      <c r="DU406" s="88">
        <v>221742000</v>
      </c>
      <c r="DV406" s="88">
        <v>221742000</v>
      </c>
      <c r="DW406" s="88"/>
      <c r="DX406" s="88">
        <v>0</v>
      </c>
      <c r="DY406" s="88"/>
      <c r="DZ406" s="88"/>
      <c r="EA406" s="88"/>
      <c r="EB406" s="88">
        <v>0</v>
      </c>
      <c r="EC406" s="88"/>
      <c r="ED406" s="88"/>
      <c r="EE406" s="88"/>
      <c r="EF406" s="88">
        <v>0</v>
      </c>
      <c r="EG406" s="88"/>
      <c r="EH406" s="88"/>
      <c r="EI406" s="88"/>
      <c r="EJ406" s="88">
        <v>0</v>
      </c>
      <c r="EK406" s="88"/>
      <c r="EL406" s="88"/>
      <c r="EM406" s="88"/>
      <c r="EN406" s="88">
        <v>0</v>
      </c>
      <c r="EO406" s="88"/>
      <c r="EP406" s="88"/>
      <c r="EQ406" s="88"/>
      <c r="ER406" s="88"/>
      <c r="ES406" s="88">
        <v>0</v>
      </c>
      <c r="ET406" s="87"/>
      <c r="EU406" s="87"/>
      <c r="EV406" s="87"/>
      <c r="EW406" s="82">
        <f t="shared" si="3828"/>
        <v>36250000</v>
      </c>
      <c r="EX406" s="89">
        <f t="shared" si="3828"/>
        <v>311273666</v>
      </c>
      <c r="EY406" s="90">
        <f t="shared" si="3829"/>
        <v>307926999</v>
      </c>
      <c r="EZ406" s="90">
        <f t="shared" si="3829"/>
        <v>300426999</v>
      </c>
      <c r="FA406" s="173"/>
      <c r="FB406" s="87"/>
      <c r="FC406" s="88"/>
      <c r="FD406" s="88"/>
      <c r="FE406" s="88"/>
      <c r="FF406" s="133"/>
      <c r="FG406" s="87"/>
      <c r="FH406" s="87">
        <v>148472952</v>
      </c>
      <c r="FI406" s="87">
        <v>119065797</v>
      </c>
      <c r="FJ406" s="87">
        <v>119065797</v>
      </c>
      <c r="FK406" s="87"/>
      <c r="FL406" s="87">
        <v>36250000</v>
      </c>
      <c r="FM406" s="87">
        <v>265058096</v>
      </c>
      <c r="FN406" s="87">
        <v>254856931</v>
      </c>
      <c r="FO406" s="87">
        <v>254856931</v>
      </c>
      <c r="FP406" s="87"/>
      <c r="FQ406" s="87"/>
      <c r="FR406" s="87"/>
      <c r="FS406" s="87"/>
      <c r="FT406" s="87"/>
      <c r="FU406" s="87"/>
      <c r="FV406" s="87"/>
      <c r="FW406" s="87"/>
      <c r="FX406" s="87"/>
      <c r="FY406" s="87"/>
      <c r="FZ406" s="87"/>
      <c r="GA406" s="87"/>
      <c r="GB406" s="87"/>
      <c r="GC406" s="87"/>
      <c r="GD406" s="87"/>
      <c r="GE406" s="87"/>
      <c r="GF406" s="87"/>
      <c r="GG406" s="87"/>
      <c r="GH406" s="87"/>
      <c r="GI406" s="87"/>
      <c r="GJ406" s="87"/>
      <c r="GK406" s="87"/>
      <c r="GL406" s="87"/>
      <c r="GM406" s="87"/>
      <c r="GN406" s="87"/>
      <c r="GO406" s="87"/>
      <c r="GP406" s="87"/>
      <c r="GQ406" s="87"/>
      <c r="GR406" s="87"/>
      <c r="GS406" s="87"/>
      <c r="GT406" s="87"/>
      <c r="GU406" s="82">
        <f t="shared" si="3830"/>
        <v>36250000</v>
      </c>
      <c r="GV406" s="82">
        <f t="shared" si="3830"/>
        <v>413531048</v>
      </c>
      <c r="GW406" s="82">
        <f t="shared" si="3830"/>
        <v>373922728</v>
      </c>
      <c r="GX406" s="82">
        <f t="shared" si="3830"/>
        <v>373922728</v>
      </c>
      <c r="GY406" s="792">
        <f t="shared" si="3830"/>
        <v>0</v>
      </c>
      <c r="GZ406" s="792">
        <f t="shared" si="3831"/>
        <v>0</v>
      </c>
      <c r="HA406" s="792">
        <f t="shared" si="3832"/>
        <v>0</v>
      </c>
      <c r="HB406" s="792">
        <f t="shared" si="3833"/>
        <v>0</v>
      </c>
      <c r="HC406" s="792">
        <f t="shared" si="3834"/>
        <v>0</v>
      </c>
      <c r="HD406" s="792">
        <f t="shared" si="3835"/>
        <v>0</v>
      </c>
      <c r="HE406" s="792">
        <f t="shared" si="3836"/>
        <v>73866666</v>
      </c>
      <c r="HF406" s="792">
        <f t="shared" si="3837"/>
        <v>314790670.46000004</v>
      </c>
      <c r="HG406" s="792">
        <f t="shared" si="3838"/>
        <v>263461463</v>
      </c>
      <c r="HH406" s="792">
        <f t="shared" si="3839"/>
        <v>255961463</v>
      </c>
      <c r="HI406" s="792">
        <f t="shared" si="3840"/>
        <v>0</v>
      </c>
      <c r="HJ406" s="792">
        <f t="shared" si="3841"/>
        <v>106100000</v>
      </c>
      <c r="HK406" s="792">
        <f t="shared" si="3842"/>
        <v>840464712</v>
      </c>
      <c r="HL406" s="792">
        <f t="shared" si="3843"/>
        <v>809178890</v>
      </c>
      <c r="HM406" s="792">
        <f t="shared" si="3844"/>
        <v>809178890</v>
      </c>
      <c r="HN406" s="792">
        <f t="shared" si="3845"/>
        <v>0</v>
      </c>
      <c r="HO406" s="792">
        <f t="shared" si="3846"/>
        <v>0</v>
      </c>
      <c r="HP406" s="792">
        <f t="shared" si="3847"/>
        <v>0</v>
      </c>
      <c r="HQ406" s="792">
        <f t="shared" si="3848"/>
        <v>0</v>
      </c>
      <c r="HR406" s="792">
        <f t="shared" si="3849"/>
        <v>0</v>
      </c>
      <c r="HS406" s="792">
        <f t="shared" si="3850"/>
        <v>0</v>
      </c>
      <c r="HT406" s="792">
        <f t="shared" si="3851"/>
        <v>0</v>
      </c>
      <c r="HU406" s="792">
        <f t="shared" si="3852"/>
        <v>0</v>
      </c>
      <c r="HV406" s="792">
        <f t="shared" si="3853"/>
        <v>0</v>
      </c>
      <c r="HW406" s="792">
        <f t="shared" si="3854"/>
        <v>0</v>
      </c>
      <c r="HX406" s="792">
        <f t="shared" si="3855"/>
        <v>0</v>
      </c>
      <c r="HY406" s="792">
        <f t="shared" si="3856"/>
        <v>0</v>
      </c>
      <c r="HZ406" s="792">
        <f t="shared" si="3857"/>
        <v>0</v>
      </c>
      <c r="IA406" s="792">
        <f t="shared" si="3858"/>
        <v>0</v>
      </c>
      <c r="IB406" s="792">
        <f t="shared" si="3859"/>
        <v>0</v>
      </c>
      <c r="IC406" s="792">
        <f t="shared" si="3860"/>
        <v>0</v>
      </c>
      <c r="ID406" s="792">
        <f t="shared" si="3861"/>
        <v>0</v>
      </c>
      <c r="IE406" s="792">
        <f t="shared" si="3862"/>
        <v>0</v>
      </c>
      <c r="IF406" s="792">
        <f t="shared" si="3863"/>
        <v>0</v>
      </c>
      <c r="IG406" s="792">
        <f t="shared" si="3864"/>
        <v>0</v>
      </c>
      <c r="IH406" s="792">
        <f t="shared" si="3865"/>
        <v>0</v>
      </c>
      <c r="II406" s="792">
        <f t="shared" si="3866"/>
        <v>0</v>
      </c>
      <c r="IJ406" s="792">
        <f t="shared" si="3867"/>
        <v>0</v>
      </c>
      <c r="IK406" s="792">
        <f t="shared" si="3868"/>
        <v>0</v>
      </c>
      <c r="IL406" s="792">
        <f t="shared" si="3869"/>
        <v>0</v>
      </c>
      <c r="IM406" s="792">
        <f t="shared" si="3870"/>
        <v>0</v>
      </c>
      <c r="IN406" s="792">
        <f t="shared" si="3871"/>
        <v>0</v>
      </c>
      <c r="IO406" s="792"/>
      <c r="IP406" s="792"/>
      <c r="IQ406" s="792"/>
      <c r="IR406" s="792"/>
      <c r="IS406" s="792">
        <f t="shared" si="3872"/>
        <v>179966666</v>
      </c>
      <c r="IT406" s="792">
        <f t="shared" si="3873"/>
        <v>1155255382.46</v>
      </c>
      <c r="IU406" s="792">
        <f t="shared" si="3874"/>
        <v>1072640353</v>
      </c>
      <c r="IV406" s="792">
        <f t="shared" si="3875"/>
        <v>1065140353</v>
      </c>
      <c r="IW406" s="793">
        <f t="shared" si="3876"/>
        <v>0</v>
      </c>
    </row>
    <row r="407" spans="1:257" ht="102.75" customHeight="1" x14ac:dyDescent="0.2">
      <c r="A407" s="346"/>
      <c r="B407" s="363"/>
      <c r="C407" s="286"/>
      <c r="D407" s="331"/>
      <c r="E407" s="286"/>
      <c r="F407" s="286"/>
      <c r="G407" s="273">
        <v>277</v>
      </c>
      <c r="H407" s="854" t="s">
        <v>896</v>
      </c>
      <c r="I407" s="282" t="s">
        <v>897</v>
      </c>
      <c r="J407" s="270" t="s">
        <v>822</v>
      </c>
      <c r="K407" s="479">
        <v>17</v>
      </c>
      <c r="L407" s="322" t="s">
        <v>58</v>
      </c>
      <c r="M407" s="299">
        <v>1</v>
      </c>
      <c r="N407" s="299">
        <v>1</v>
      </c>
      <c r="O407" s="267">
        <v>1</v>
      </c>
      <c r="P407" s="675">
        <v>1</v>
      </c>
      <c r="Q407" s="299">
        <v>1</v>
      </c>
      <c r="R407" s="275"/>
      <c r="S407" s="426">
        <v>0.85</v>
      </c>
      <c r="T407" s="299">
        <v>1</v>
      </c>
      <c r="U407" s="299"/>
      <c r="V407" s="426">
        <v>1</v>
      </c>
      <c r="W407" s="299">
        <v>1</v>
      </c>
      <c r="X407" s="322"/>
      <c r="Y407" s="763">
        <v>1</v>
      </c>
      <c r="Z407" s="521">
        <f>BM407/$BM$404</f>
        <v>0.33294941403067685</v>
      </c>
      <c r="AA407" s="273">
        <v>16</v>
      </c>
      <c r="AB407" s="271" t="s">
        <v>376</v>
      </c>
      <c r="AC407" s="46"/>
      <c r="AD407" s="47"/>
      <c r="AE407" s="47"/>
      <c r="AF407" s="47"/>
      <c r="AG407" s="70">
        <v>31593578</v>
      </c>
      <c r="AH407" s="42">
        <f>AG407</f>
        <v>31593578</v>
      </c>
      <c r="AI407" s="70">
        <v>12320000</v>
      </c>
      <c r="AJ407" s="70">
        <v>12320000</v>
      </c>
      <c r="AK407" s="42">
        <v>17866391</v>
      </c>
      <c r="AL407" s="42">
        <v>7866391</v>
      </c>
      <c r="AM407" s="42"/>
      <c r="AN407" s="42"/>
      <c r="AO407" s="46">
        <v>435000000</v>
      </c>
      <c r="AP407" s="42">
        <v>170000000</v>
      </c>
      <c r="AQ407" s="47">
        <v>164266414</v>
      </c>
      <c r="AR407" s="47">
        <v>125928628</v>
      </c>
      <c r="AS407" s="46"/>
      <c r="AT407" s="47"/>
      <c r="AU407" s="47"/>
      <c r="AV407" s="47"/>
      <c r="AW407" s="46"/>
      <c r="AX407" s="47"/>
      <c r="AY407" s="47"/>
      <c r="AZ407" s="47"/>
      <c r="BA407" s="46"/>
      <c r="BB407" s="47"/>
      <c r="BC407" s="47"/>
      <c r="BD407" s="47"/>
      <c r="BE407" s="46"/>
      <c r="BF407" s="47"/>
      <c r="BG407" s="47"/>
      <c r="BH407" s="47"/>
      <c r="BI407" s="46"/>
      <c r="BJ407" s="47"/>
      <c r="BK407" s="47"/>
      <c r="BL407" s="47"/>
      <c r="BM407" s="40">
        <f>+AC407+AG407+AK407+AO407+AS407+AW407+BA407+BE407+BI407</f>
        <v>484459969</v>
      </c>
      <c r="BN407" s="41">
        <f t="shared" si="3826"/>
        <v>209459969</v>
      </c>
      <c r="BO407" s="41">
        <f t="shared" si="3826"/>
        <v>176586414</v>
      </c>
      <c r="BP407" s="41">
        <f t="shared" si="3826"/>
        <v>138248628</v>
      </c>
      <c r="BQ407" s="87"/>
      <c r="BR407" s="87"/>
      <c r="BS407" s="87"/>
      <c r="BT407" s="87"/>
      <c r="BU407" s="87"/>
      <c r="BV407" s="86">
        <v>41066107</v>
      </c>
      <c r="BW407" s="86">
        <v>41066107</v>
      </c>
      <c r="BX407" s="86">
        <v>41066107</v>
      </c>
      <c r="BY407" s="86"/>
      <c r="BZ407" s="88">
        <v>146600000</v>
      </c>
      <c r="CA407" s="87">
        <v>44964149</v>
      </c>
      <c r="CB407" s="87">
        <v>34332144</v>
      </c>
      <c r="CC407" s="87">
        <v>34332144</v>
      </c>
      <c r="CD407" s="87"/>
      <c r="CE407" s="86">
        <v>200000000</v>
      </c>
      <c r="CF407" s="86">
        <v>284641017</v>
      </c>
      <c r="CG407" s="86">
        <v>241082281</v>
      </c>
      <c r="CH407" s="86">
        <v>218243781</v>
      </c>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2">
        <f t="shared" si="3827"/>
        <v>346600000</v>
      </c>
      <c r="DF407" s="102">
        <f t="shared" si="3827"/>
        <v>370671273</v>
      </c>
      <c r="DG407" s="102">
        <f t="shared" si="3827"/>
        <v>316480532</v>
      </c>
      <c r="DH407" s="102">
        <f t="shared" si="3827"/>
        <v>293642032</v>
      </c>
      <c r="DI407" s="102"/>
      <c r="DJ407" s="88"/>
      <c r="DK407" s="57"/>
      <c r="DL407" s="88"/>
      <c r="DM407" s="88"/>
      <c r="DN407" s="57">
        <v>42436000</v>
      </c>
      <c r="DO407" s="57">
        <v>142181264</v>
      </c>
      <c r="DP407" s="57">
        <v>130729326</v>
      </c>
      <c r="DQ407" s="57">
        <v>130729326</v>
      </c>
      <c r="DR407" s="57"/>
      <c r="DS407" s="88">
        <v>37964000</v>
      </c>
      <c r="DT407" s="88"/>
      <c r="DU407" s="88"/>
      <c r="DV407" s="88"/>
      <c r="DW407" s="88"/>
      <c r="DX407" s="88">
        <v>200000000</v>
      </c>
      <c r="DY407" s="88">
        <v>43558736</v>
      </c>
      <c r="DZ407" s="88">
        <v>41390000</v>
      </c>
      <c r="EA407" s="88">
        <v>41273000</v>
      </c>
      <c r="EB407" s="88"/>
      <c r="EC407" s="88"/>
      <c r="ED407" s="88"/>
      <c r="EE407" s="88"/>
      <c r="EF407" s="88"/>
      <c r="EG407" s="88"/>
      <c r="EH407" s="88"/>
      <c r="EI407" s="88"/>
      <c r="EJ407" s="88"/>
      <c r="EK407" s="88"/>
      <c r="EL407" s="88"/>
      <c r="EM407" s="88"/>
      <c r="EN407" s="88"/>
      <c r="EO407" s="88"/>
      <c r="EP407" s="88"/>
      <c r="EQ407" s="88"/>
      <c r="ER407" s="88"/>
      <c r="ES407" s="88"/>
      <c r="ET407" s="87"/>
      <c r="EU407" s="87"/>
      <c r="EV407" s="87"/>
      <c r="EW407" s="82">
        <f t="shared" si="3828"/>
        <v>280400000</v>
      </c>
      <c r="EX407" s="89">
        <f t="shared" si="3828"/>
        <v>185740000</v>
      </c>
      <c r="EY407" s="90">
        <f t="shared" si="3829"/>
        <v>172119326</v>
      </c>
      <c r="EZ407" s="90">
        <f t="shared" si="3829"/>
        <v>172002326</v>
      </c>
      <c r="FA407" s="173"/>
      <c r="FB407" s="87"/>
      <c r="FC407" s="88"/>
      <c r="FD407" s="88"/>
      <c r="FE407" s="88"/>
      <c r="FF407" s="133"/>
      <c r="FG407" s="57">
        <v>43709080</v>
      </c>
      <c r="FH407" s="86"/>
      <c r="FI407" s="86"/>
      <c r="FJ407" s="86"/>
      <c r="FK407" s="86"/>
      <c r="FL407" s="87">
        <v>36690920</v>
      </c>
      <c r="FM407" s="87"/>
      <c r="FN407" s="87"/>
      <c r="FO407" s="87"/>
      <c r="FP407" s="87"/>
      <c r="FQ407" s="87">
        <v>200000000</v>
      </c>
      <c r="FR407" s="86">
        <v>250000000</v>
      </c>
      <c r="FS407" s="87">
        <v>104307938</v>
      </c>
      <c r="FT407" s="87">
        <v>100717206</v>
      </c>
      <c r="FU407" s="87"/>
      <c r="FV407" s="87"/>
      <c r="FW407" s="87"/>
      <c r="FX407" s="87"/>
      <c r="FY407" s="87"/>
      <c r="FZ407" s="87"/>
      <c r="GA407" s="87"/>
      <c r="GB407" s="87"/>
      <c r="GC407" s="87"/>
      <c r="GD407" s="87"/>
      <c r="GE407" s="87"/>
      <c r="GF407" s="87"/>
      <c r="GG407" s="87"/>
      <c r="GH407" s="87"/>
      <c r="GI407" s="87"/>
      <c r="GJ407" s="87"/>
      <c r="GK407" s="87"/>
      <c r="GL407" s="87"/>
      <c r="GM407" s="87"/>
      <c r="GN407" s="87"/>
      <c r="GO407" s="87"/>
      <c r="GP407" s="87"/>
      <c r="GQ407" s="87"/>
      <c r="GR407" s="87"/>
      <c r="GS407" s="87"/>
      <c r="GT407" s="87"/>
      <c r="GU407" s="82">
        <f t="shared" si="3830"/>
        <v>280400000</v>
      </c>
      <c r="GV407" s="82">
        <f t="shared" si="3830"/>
        <v>250000000</v>
      </c>
      <c r="GW407" s="82">
        <f t="shared" si="3830"/>
        <v>104307938</v>
      </c>
      <c r="GX407" s="82">
        <f t="shared" si="3830"/>
        <v>100717206</v>
      </c>
      <c r="GY407" s="792">
        <f t="shared" si="3830"/>
        <v>0</v>
      </c>
      <c r="GZ407" s="792">
        <f t="shared" si="3831"/>
        <v>0</v>
      </c>
      <c r="HA407" s="792">
        <f t="shared" si="3832"/>
        <v>0</v>
      </c>
      <c r="HB407" s="792">
        <f t="shared" si="3833"/>
        <v>0</v>
      </c>
      <c r="HC407" s="792">
        <f t="shared" si="3834"/>
        <v>0</v>
      </c>
      <c r="HD407" s="792">
        <f t="shared" si="3835"/>
        <v>0</v>
      </c>
      <c r="HE407" s="792">
        <f t="shared" si="3836"/>
        <v>117738658</v>
      </c>
      <c r="HF407" s="792">
        <f t="shared" si="3837"/>
        <v>214840949</v>
      </c>
      <c r="HG407" s="792">
        <f t="shared" si="3838"/>
        <v>184115433</v>
      </c>
      <c r="HH407" s="792">
        <f t="shared" si="3839"/>
        <v>184115433</v>
      </c>
      <c r="HI407" s="792">
        <f t="shared" si="3840"/>
        <v>0</v>
      </c>
      <c r="HJ407" s="792">
        <f t="shared" si="3841"/>
        <v>239121311</v>
      </c>
      <c r="HK407" s="792">
        <f t="shared" si="3842"/>
        <v>52830540</v>
      </c>
      <c r="HL407" s="792">
        <f t="shared" si="3843"/>
        <v>34332144</v>
      </c>
      <c r="HM407" s="792">
        <f t="shared" si="3844"/>
        <v>34332144</v>
      </c>
      <c r="HN407" s="792">
        <f t="shared" si="3845"/>
        <v>0</v>
      </c>
      <c r="HO407" s="792">
        <f t="shared" si="3846"/>
        <v>1035000000</v>
      </c>
      <c r="HP407" s="792">
        <f t="shared" si="3847"/>
        <v>748199753</v>
      </c>
      <c r="HQ407" s="792">
        <f t="shared" si="3848"/>
        <v>551046633</v>
      </c>
      <c r="HR407" s="792">
        <f t="shared" si="3849"/>
        <v>486162615</v>
      </c>
      <c r="HS407" s="792">
        <f t="shared" si="3850"/>
        <v>0</v>
      </c>
      <c r="HT407" s="792">
        <f t="shared" si="3851"/>
        <v>0</v>
      </c>
      <c r="HU407" s="792">
        <f t="shared" si="3852"/>
        <v>0</v>
      </c>
      <c r="HV407" s="792">
        <f t="shared" si="3853"/>
        <v>0</v>
      </c>
      <c r="HW407" s="792">
        <f t="shared" si="3854"/>
        <v>0</v>
      </c>
      <c r="HX407" s="792">
        <f t="shared" si="3855"/>
        <v>0</v>
      </c>
      <c r="HY407" s="792">
        <f t="shared" si="3856"/>
        <v>0</v>
      </c>
      <c r="HZ407" s="792">
        <f t="shared" si="3857"/>
        <v>0</v>
      </c>
      <c r="IA407" s="792">
        <f t="shared" si="3858"/>
        <v>0</v>
      </c>
      <c r="IB407" s="792">
        <f t="shared" si="3859"/>
        <v>0</v>
      </c>
      <c r="IC407" s="792">
        <f t="shared" si="3860"/>
        <v>0</v>
      </c>
      <c r="ID407" s="792">
        <f t="shared" si="3861"/>
        <v>0</v>
      </c>
      <c r="IE407" s="792">
        <f t="shared" si="3862"/>
        <v>0</v>
      </c>
      <c r="IF407" s="792">
        <f t="shared" si="3863"/>
        <v>0</v>
      </c>
      <c r="IG407" s="792">
        <f t="shared" si="3864"/>
        <v>0</v>
      </c>
      <c r="IH407" s="792">
        <f t="shared" si="3865"/>
        <v>0</v>
      </c>
      <c r="II407" s="792">
        <f t="shared" si="3866"/>
        <v>0</v>
      </c>
      <c r="IJ407" s="792">
        <f t="shared" si="3867"/>
        <v>0</v>
      </c>
      <c r="IK407" s="792">
        <f t="shared" si="3868"/>
        <v>0</v>
      </c>
      <c r="IL407" s="792">
        <f t="shared" si="3869"/>
        <v>0</v>
      </c>
      <c r="IM407" s="792">
        <f t="shared" si="3870"/>
        <v>0</v>
      </c>
      <c r="IN407" s="792">
        <f t="shared" si="3871"/>
        <v>0</v>
      </c>
      <c r="IO407" s="792"/>
      <c r="IP407" s="792"/>
      <c r="IQ407" s="792"/>
      <c r="IR407" s="792"/>
      <c r="IS407" s="792">
        <f t="shared" si="3872"/>
        <v>1391859969</v>
      </c>
      <c r="IT407" s="792">
        <f t="shared" si="3873"/>
        <v>1015871242</v>
      </c>
      <c r="IU407" s="792">
        <f t="shared" si="3874"/>
        <v>769494210</v>
      </c>
      <c r="IV407" s="792">
        <f t="shared" si="3875"/>
        <v>704610192</v>
      </c>
      <c r="IW407" s="793">
        <f t="shared" si="3876"/>
        <v>0</v>
      </c>
    </row>
    <row r="408" spans="1:257" ht="102.75" customHeight="1" x14ac:dyDescent="0.2">
      <c r="A408" s="346"/>
      <c r="B408" s="363"/>
      <c r="C408" s="286"/>
      <c r="D408" s="331"/>
      <c r="E408" s="286"/>
      <c r="F408" s="286"/>
      <c r="G408" s="273">
        <v>278</v>
      </c>
      <c r="H408" s="854" t="s">
        <v>898</v>
      </c>
      <c r="I408" s="282" t="s">
        <v>899</v>
      </c>
      <c r="J408" s="270" t="s">
        <v>822</v>
      </c>
      <c r="K408" s="479">
        <v>17</v>
      </c>
      <c r="L408" s="322" t="s">
        <v>58</v>
      </c>
      <c r="M408" s="299" t="s">
        <v>53</v>
      </c>
      <c r="N408" s="299">
        <v>1</v>
      </c>
      <c r="O408" s="267">
        <v>1</v>
      </c>
      <c r="P408" s="675">
        <v>1</v>
      </c>
      <c r="Q408" s="299">
        <v>1</v>
      </c>
      <c r="R408" s="275"/>
      <c r="S408" s="426">
        <v>1</v>
      </c>
      <c r="T408" s="299">
        <v>1</v>
      </c>
      <c r="U408" s="299"/>
      <c r="V408" s="426">
        <v>1</v>
      </c>
      <c r="W408" s="299">
        <v>1</v>
      </c>
      <c r="X408" s="322"/>
      <c r="Y408" s="763">
        <v>1</v>
      </c>
      <c r="Z408" s="521">
        <f>BM408/$BM$404</f>
        <v>5.4980710124377984E-3</v>
      </c>
      <c r="AA408" s="273">
        <v>16</v>
      </c>
      <c r="AB408" s="271" t="s">
        <v>376</v>
      </c>
      <c r="AC408" s="45"/>
      <c r="AD408" s="42"/>
      <c r="AE408" s="42"/>
      <c r="AF408" s="42"/>
      <c r="AG408" s="45"/>
      <c r="AH408" s="42"/>
      <c r="AI408" s="42"/>
      <c r="AJ408" s="42"/>
      <c r="AK408" s="46">
        <v>8000000</v>
      </c>
      <c r="AL408" s="42">
        <v>11466670</v>
      </c>
      <c r="AM408" s="42">
        <v>11466670</v>
      </c>
      <c r="AN408" s="42">
        <v>0</v>
      </c>
      <c r="AO408" s="46"/>
      <c r="AP408" s="47"/>
      <c r="AQ408" s="47"/>
      <c r="AR408" s="42"/>
      <c r="AS408" s="45"/>
      <c r="AT408" s="42"/>
      <c r="AU408" s="42"/>
      <c r="AV408" s="42"/>
      <c r="AW408" s="45"/>
      <c r="AX408" s="42"/>
      <c r="AY408" s="42"/>
      <c r="AZ408" s="42"/>
      <c r="BA408" s="45"/>
      <c r="BB408" s="42"/>
      <c r="BC408" s="42"/>
      <c r="BD408" s="42"/>
      <c r="BE408" s="45"/>
      <c r="BF408" s="42"/>
      <c r="BG408" s="42"/>
      <c r="BH408" s="42"/>
      <c r="BI408" s="45"/>
      <c r="BJ408" s="42"/>
      <c r="BK408" s="42"/>
      <c r="BL408" s="42"/>
      <c r="BM408" s="40">
        <f>+AC408+AG408+AK408+AO408+AS408+AW408+BA408+BE408+BI408</f>
        <v>8000000</v>
      </c>
      <c r="BN408" s="41">
        <f t="shared" si="3826"/>
        <v>11466670</v>
      </c>
      <c r="BO408" s="41">
        <f t="shared" si="3826"/>
        <v>11466670</v>
      </c>
      <c r="BP408" s="41">
        <f t="shared" si="3826"/>
        <v>0</v>
      </c>
      <c r="BQ408" s="87"/>
      <c r="BR408" s="87"/>
      <c r="BS408" s="87"/>
      <c r="BT408" s="87"/>
      <c r="BU408" s="87"/>
      <c r="BV408" s="87"/>
      <c r="BW408" s="87"/>
      <c r="BX408" s="87"/>
      <c r="BY408" s="87"/>
      <c r="BZ408" s="88">
        <v>5700000</v>
      </c>
      <c r="CA408" s="688">
        <v>40000000</v>
      </c>
      <c r="CB408" s="87">
        <v>30000000</v>
      </c>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2">
        <f t="shared" si="3827"/>
        <v>5700000</v>
      </c>
      <c r="DF408" s="102">
        <f t="shared" si="3827"/>
        <v>40000000</v>
      </c>
      <c r="DG408" s="102">
        <f t="shared" si="3827"/>
        <v>30000000</v>
      </c>
      <c r="DH408" s="102">
        <f t="shared" si="3827"/>
        <v>0</v>
      </c>
      <c r="DI408" s="102"/>
      <c r="DJ408" s="88"/>
      <c r="DK408" s="57"/>
      <c r="DL408" s="88"/>
      <c r="DM408" s="88"/>
      <c r="DN408" s="88"/>
      <c r="DO408" s="57"/>
      <c r="DP408" s="88"/>
      <c r="DQ408" s="88"/>
      <c r="DR408" s="88"/>
      <c r="DS408" s="88">
        <v>4600000</v>
      </c>
      <c r="DT408" s="88">
        <v>18000000</v>
      </c>
      <c r="DU408" s="88">
        <v>18000000</v>
      </c>
      <c r="DV408" s="88">
        <v>16000000</v>
      </c>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7"/>
      <c r="EU408" s="87"/>
      <c r="EV408" s="87"/>
      <c r="EW408" s="82">
        <f t="shared" si="3828"/>
        <v>4600000</v>
      </c>
      <c r="EX408" s="89">
        <f t="shared" si="3828"/>
        <v>18000000</v>
      </c>
      <c r="EY408" s="90">
        <f t="shared" si="3829"/>
        <v>18000000</v>
      </c>
      <c r="EZ408" s="90">
        <f t="shared" si="3829"/>
        <v>16000000</v>
      </c>
      <c r="FA408" s="173"/>
      <c r="FB408" s="87"/>
      <c r="FC408" s="88"/>
      <c r="FD408" s="88"/>
      <c r="FE408" s="88"/>
      <c r="FF408" s="133"/>
      <c r="FG408" s="87"/>
      <c r="FH408" s="87"/>
      <c r="FI408" s="87"/>
      <c r="FJ408" s="87"/>
      <c r="FK408" s="87"/>
      <c r="FL408" s="87">
        <v>4600000</v>
      </c>
      <c r="FM408" s="87">
        <v>11000000</v>
      </c>
      <c r="FN408" s="87"/>
      <c r="FO408" s="87"/>
      <c r="FP408" s="87"/>
      <c r="FQ408" s="87"/>
      <c r="FR408" s="87"/>
      <c r="FS408" s="87"/>
      <c r="FT408" s="87"/>
      <c r="FU408" s="87"/>
      <c r="FV408" s="87"/>
      <c r="FW408" s="87"/>
      <c r="FX408" s="87"/>
      <c r="FY408" s="87"/>
      <c r="FZ408" s="87"/>
      <c r="GA408" s="87"/>
      <c r="GB408" s="87"/>
      <c r="GC408" s="87"/>
      <c r="GD408" s="87"/>
      <c r="GE408" s="87"/>
      <c r="GF408" s="87"/>
      <c r="GG408" s="87"/>
      <c r="GH408" s="87"/>
      <c r="GI408" s="87"/>
      <c r="GJ408" s="87"/>
      <c r="GK408" s="87"/>
      <c r="GL408" s="87"/>
      <c r="GM408" s="87"/>
      <c r="GN408" s="87"/>
      <c r="GO408" s="87"/>
      <c r="GP408" s="87"/>
      <c r="GQ408" s="87"/>
      <c r="GR408" s="87"/>
      <c r="GS408" s="87"/>
      <c r="GT408" s="87"/>
      <c r="GU408" s="82">
        <f t="shared" si="3830"/>
        <v>4600000</v>
      </c>
      <c r="GV408" s="82">
        <f t="shared" si="3830"/>
        <v>11000000</v>
      </c>
      <c r="GW408" s="82">
        <f t="shared" si="3830"/>
        <v>0</v>
      </c>
      <c r="GX408" s="82">
        <f t="shared" si="3830"/>
        <v>0</v>
      </c>
      <c r="GY408" s="792">
        <f t="shared" si="3830"/>
        <v>0</v>
      </c>
      <c r="GZ408" s="792">
        <f t="shared" si="3831"/>
        <v>0</v>
      </c>
      <c r="HA408" s="792">
        <f t="shared" si="3832"/>
        <v>0</v>
      </c>
      <c r="HB408" s="792">
        <f t="shared" si="3833"/>
        <v>0</v>
      </c>
      <c r="HC408" s="792">
        <f t="shared" si="3834"/>
        <v>0</v>
      </c>
      <c r="HD408" s="792">
        <f t="shared" si="3835"/>
        <v>0</v>
      </c>
      <c r="HE408" s="792">
        <f t="shared" si="3836"/>
        <v>0</v>
      </c>
      <c r="HF408" s="792">
        <f t="shared" si="3837"/>
        <v>0</v>
      </c>
      <c r="HG408" s="792">
        <f t="shared" si="3838"/>
        <v>0</v>
      </c>
      <c r="HH408" s="792">
        <f t="shared" si="3839"/>
        <v>0</v>
      </c>
      <c r="HI408" s="792">
        <f t="shared" si="3840"/>
        <v>0</v>
      </c>
      <c r="HJ408" s="792">
        <f t="shared" si="3841"/>
        <v>22900000</v>
      </c>
      <c r="HK408" s="792">
        <f t="shared" si="3842"/>
        <v>80466670</v>
      </c>
      <c r="HL408" s="792">
        <f t="shared" si="3843"/>
        <v>59466670</v>
      </c>
      <c r="HM408" s="792">
        <f t="shared" si="3844"/>
        <v>16000000</v>
      </c>
      <c r="HN408" s="792">
        <f t="shared" si="3845"/>
        <v>0</v>
      </c>
      <c r="HO408" s="792">
        <f t="shared" si="3846"/>
        <v>0</v>
      </c>
      <c r="HP408" s="792">
        <f t="shared" si="3847"/>
        <v>0</v>
      </c>
      <c r="HQ408" s="792">
        <f t="shared" si="3848"/>
        <v>0</v>
      </c>
      <c r="HR408" s="792">
        <f t="shared" si="3849"/>
        <v>0</v>
      </c>
      <c r="HS408" s="792">
        <f t="shared" si="3850"/>
        <v>0</v>
      </c>
      <c r="HT408" s="792">
        <f t="shared" si="3851"/>
        <v>0</v>
      </c>
      <c r="HU408" s="792">
        <f t="shared" si="3852"/>
        <v>0</v>
      </c>
      <c r="HV408" s="792">
        <f t="shared" si="3853"/>
        <v>0</v>
      </c>
      <c r="HW408" s="792">
        <f t="shared" si="3854"/>
        <v>0</v>
      </c>
      <c r="HX408" s="792">
        <f t="shared" si="3855"/>
        <v>0</v>
      </c>
      <c r="HY408" s="792">
        <f t="shared" si="3856"/>
        <v>0</v>
      </c>
      <c r="HZ408" s="792">
        <f t="shared" si="3857"/>
        <v>0</v>
      </c>
      <c r="IA408" s="792">
        <f t="shared" si="3858"/>
        <v>0</v>
      </c>
      <c r="IB408" s="792">
        <f t="shared" si="3859"/>
        <v>0</v>
      </c>
      <c r="IC408" s="792">
        <f t="shared" si="3860"/>
        <v>0</v>
      </c>
      <c r="ID408" s="792">
        <f t="shared" si="3861"/>
        <v>0</v>
      </c>
      <c r="IE408" s="792">
        <f t="shared" si="3862"/>
        <v>0</v>
      </c>
      <c r="IF408" s="792">
        <f t="shared" si="3863"/>
        <v>0</v>
      </c>
      <c r="IG408" s="792">
        <f t="shared" si="3864"/>
        <v>0</v>
      </c>
      <c r="IH408" s="792">
        <f t="shared" si="3865"/>
        <v>0</v>
      </c>
      <c r="II408" s="792">
        <f t="shared" si="3866"/>
        <v>0</v>
      </c>
      <c r="IJ408" s="792">
        <f t="shared" si="3867"/>
        <v>0</v>
      </c>
      <c r="IK408" s="792">
        <f t="shared" si="3868"/>
        <v>0</v>
      </c>
      <c r="IL408" s="792">
        <f t="shared" si="3869"/>
        <v>0</v>
      </c>
      <c r="IM408" s="792">
        <f t="shared" si="3870"/>
        <v>0</v>
      </c>
      <c r="IN408" s="792">
        <f t="shared" si="3871"/>
        <v>0</v>
      </c>
      <c r="IO408" s="792"/>
      <c r="IP408" s="792"/>
      <c r="IQ408" s="792"/>
      <c r="IR408" s="792"/>
      <c r="IS408" s="792">
        <f t="shared" si="3872"/>
        <v>22900000</v>
      </c>
      <c r="IT408" s="792">
        <f t="shared" si="3873"/>
        <v>80466670</v>
      </c>
      <c r="IU408" s="792">
        <f t="shared" si="3874"/>
        <v>59466670</v>
      </c>
      <c r="IV408" s="792">
        <f t="shared" si="3875"/>
        <v>16000000</v>
      </c>
      <c r="IW408" s="793">
        <f t="shared" si="3876"/>
        <v>0</v>
      </c>
    </row>
    <row r="409" spans="1:257" ht="102.75" customHeight="1" x14ac:dyDescent="0.2">
      <c r="A409" s="346"/>
      <c r="B409" s="363"/>
      <c r="C409" s="284"/>
      <c r="D409" s="293"/>
      <c r="E409" s="284"/>
      <c r="F409" s="284"/>
      <c r="G409" s="273">
        <v>279</v>
      </c>
      <c r="H409" s="854" t="s">
        <v>900</v>
      </c>
      <c r="I409" s="282" t="s">
        <v>901</v>
      </c>
      <c r="J409" s="270" t="s">
        <v>822</v>
      </c>
      <c r="K409" s="479">
        <v>17</v>
      </c>
      <c r="L409" s="322" t="s">
        <v>58</v>
      </c>
      <c r="M409" s="299" t="s">
        <v>53</v>
      </c>
      <c r="N409" s="299">
        <v>1</v>
      </c>
      <c r="O409" s="267">
        <v>1</v>
      </c>
      <c r="P409" s="675">
        <v>1</v>
      </c>
      <c r="Q409" s="299">
        <v>1</v>
      </c>
      <c r="R409" s="275"/>
      <c r="S409" s="426">
        <v>1</v>
      </c>
      <c r="T409" s="299">
        <v>1</v>
      </c>
      <c r="U409" s="299"/>
      <c r="V409" s="426">
        <v>1</v>
      </c>
      <c r="W409" s="299">
        <v>1</v>
      </c>
      <c r="X409" s="322"/>
      <c r="Y409" s="756">
        <v>1</v>
      </c>
      <c r="Z409" s="521">
        <f>BM409/$BM$404</f>
        <v>2.1992284049751194E-2</v>
      </c>
      <c r="AA409" s="273">
        <v>16</v>
      </c>
      <c r="AB409" s="271" t="s">
        <v>376</v>
      </c>
      <c r="AC409" s="45"/>
      <c r="AD409" s="42"/>
      <c r="AE409" s="42"/>
      <c r="AF409" s="42"/>
      <c r="AG409" s="45"/>
      <c r="AH409" s="42"/>
      <c r="AI409" s="42"/>
      <c r="AJ409" s="42"/>
      <c r="AK409" s="46">
        <v>32000000</v>
      </c>
      <c r="AL409" s="42">
        <v>28533330</v>
      </c>
      <c r="AM409" s="42">
        <v>28533330</v>
      </c>
      <c r="AN409" s="42">
        <v>28533330</v>
      </c>
      <c r="AO409" s="46"/>
      <c r="AP409" s="47"/>
      <c r="AQ409" s="47"/>
      <c r="AR409" s="42"/>
      <c r="AS409" s="45"/>
      <c r="AT409" s="42"/>
      <c r="AU409" s="42"/>
      <c r="AV409" s="42"/>
      <c r="AW409" s="45"/>
      <c r="AX409" s="42"/>
      <c r="AY409" s="42"/>
      <c r="AZ409" s="42"/>
      <c r="BA409" s="45"/>
      <c r="BB409" s="42"/>
      <c r="BC409" s="42"/>
      <c r="BD409" s="42"/>
      <c r="BE409" s="45"/>
      <c r="BF409" s="42"/>
      <c r="BG409" s="42"/>
      <c r="BH409" s="42"/>
      <c r="BI409" s="45"/>
      <c r="BJ409" s="42"/>
      <c r="BK409" s="42"/>
      <c r="BL409" s="42"/>
      <c r="BM409" s="40">
        <f>+AC409+AG409+AK409+AO409+AS409+AW409+BA409+BE409+BI409</f>
        <v>32000000</v>
      </c>
      <c r="BN409" s="41">
        <f t="shared" si="3826"/>
        <v>28533330</v>
      </c>
      <c r="BO409" s="41">
        <f t="shared" si="3826"/>
        <v>28533330</v>
      </c>
      <c r="BP409" s="41">
        <f t="shared" si="3826"/>
        <v>28533330</v>
      </c>
      <c r="BQ409" s="87"/>
      <c r="BR409" s="87"/>
      <c r="BS409" s="87"/>
      <c r="BT409" s="87"/>
      <c r="BU409" s="87"/>
      <c r="BV409" s="87">
        <v>65388531</v>
      </c>
      <c r="BW409" s="87">
        <v>59102660</v>
      </c>
      <c r="BX409" s="87">
        <v>59102660</v>
      </c>
      <c r="BY409" s="87"/>
      <c r="BZ409" s="88">
        <v>23100000</v>
      </c>
      <c r="CA409" s="87">
        <v>268800000</v>
      </c>
      <c r="CB409" s="87">
        <v>261028325</v>
      </c>
      <c r="CC409" s="87">
        <v>261028325</v>
      </c>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2">
        <f t="shared" si="3827"/>
        <v>23100000</v>
      </c>
      <c r="DF409" s="102">
        <f t="shared" si="3827"/>
        <v>334188531</v>
      </c>
      <c r="DG409" s="102">
        <f t="shared" si="3827"/>
        <v>320130985</v>
      </c>
      <c r="DH409" s="102">
        <f t="shared" si="3827"/>
        <v>320130985</v>
      </c>
      <c r="DI409" s="102"/>
      <c r="DJ409" s="88"/>
      <c r="DK409" s="57"/>
      <c r="DL409" s="88"/>
      <c r="DM409" s="88"/>
      <c r="DN409" s="88"/>
      <c r="DO409" s="57">
        <v>99500000</v>
      </c>
      <c r="DP409" s="88">
        <v>98703333</v>
      </c>
      <c r="DQ409" s="88">
        <v>98703333</v>
      </c>
      <c r="DR409" s="88"/>
      <c r="DS409" s="88">
        <f>18500000+186000</f>
        <v>18686000</v>
      </c>
      <c r="DT409" s="88">
        <v>300000000</v>
      </c>
      <c r="DU409" s="88">
        <v>298521333</v>
      </c>
      <c r="DV409" s="88">
        <v>298521333</v>
      </c>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7"/>
      <c r="EU409" s="87"/>
      <c r="EV409" s="87"/>
      <c r="EW409" s="82">
        <f t="shared" si="3828"/>
        <v>18686000</v>
      </c>
      <c r="EX409" s="89">
        <f t="shared" si="3828"/>
        <v>399500000</v>
      </c>
      <c r="EY409" s="90">
        <f t="shared" si="3829"/>
        <v>397224666</v>
      </c>
      <c r="EZ409" s="90">
        <f t="shared" si="3829"/>
        <v>397224666</v>
      </c>
      <c r="FA409" s="173"/>
      <c r="FB409" s="87"/>
      <c r="FC409" s="88"/>
      <c r="FD409" s="88"/>
      <c r="FE409" s="88"/>
      <c r="FF409" s="133"/>
      <c r="FG409" s="87"/>
      <c r="FH409" s="87">
        <v>126527048</v>
      </c>
      <c r="FI409" s="87">
        <v>124042000</v>
      </c>
      <c r="FJ409" s="87">
        <v>124042000</v>
      </c>
      <c r="FK409" s="87"/>
      <c r="FL409" s="87">
        <v>18686000</v>
      </c>
      <c r="FM409" s="87">
        <v>340000000</v>
      </c>
      <c r="FN409" s="87">
        <v>294163999</v>
      </c>
      <c r="FO409" s="87">
        <v>294163999</v>
      </c>
      <c r="FP409" s="87"/>
      <c r="FQ409" s="87"/>
      <c r="FR409" s="87"/>
      <c r="FS409" s="87"/>
      <c r="FT409" s="87"/>
      <c r="FU409" s="87"/>
      <c r="FV409" s="87"/>
      <c r="FW409" s="87"/>
      <c r="FX409" s="87"/>
      <c r="FY409" s="87"/>
      <c r="FZ409" s="87"/>
      <c r="GA409" s="87"/>
      <c r="GB409" s="87"/>
      <c r="GC409" s="87"/>
      <c r="GD409" s="87"/>
      <c r="GE409" s="87"/>
      <c r="GF409" s="87"/>
      <c r="GG409" s="87"/>
      <c r="GH409" s="87"/>
      <c r="GI409" s="87"/>
      <c r="GJ409" s="87"/>
      <c r="GK409" s="87"/>
      <c r="GL409" s="87"/>
      <c r="GM409" s="87"/>
      <c r="GN409" s="87"/>
      <c r="GO409" s="87"/>
      <c r="GP409" s="87"/>
      <c r="GQ409" s="87"/>
      <c r="GR409" s="87"/>
      <c r="GS409" s="87"/>
      <c r="GT409" s="87"/>
      <c r="GU409" s="82">
        <f t="shared" si="3830"/>
        <v>18686000</v>
      </c>
      <c r="GV409" s="82">
        <f t="shared" si="3830"/>
        <v>466527048</v>
      </c>
      <c r="GW409" s="82">
        <f t="shared" si="3830"/>
        <v>418205999</v>
      </c>
      <c r="GX409" s="82">
        <f t="shared" si="3830"/>
        <v>418205999</v>
      </c>
      <c r="GY409" s="792">
        <f t="shared" si="3830"/>
        <v>0</v>
      </c>
      <c r="GZ409" s="792">
        <f t="shared" si="3831"/>
        <v>0</v>
      </c>
      <c r="HA409" s="792">
        <f t="shared" si="3832"/>
        <v>0</v>
      </c>
      <c r="HB409" s="792">
        <f t="shared" si="3833"/>
        <v>0</v>
      </c>
      <c r="HC409" s="792">
        <f t="shared" si="3834"/>
        <v>0</v>
      </c>
      <c r="HD409" s="792">
        <f t="shared" si="3835"/>
        <v>0</v>
      </c>
      <c r="HE409" s="792">
        <f t="shared" si="3836"/>
        <v>0</v>
      </c>
      <c r="HF409" s="792">
        <f t="shared" si="3837"/>
        <v>291415579</v>
      </c>
      <c r="HG409" s="792">
        <f t="shared" si="3838"/>
        <v>281847993</v>
      </c>
      <c r="HH409" s="792">
        <f t="shared" si="3839"/>
        <v>281847993</v>
      </c>
      <c r="HI409" s="792">
        <f t="shared" si="3840"/>
        <v>0</v>
      </c>
      <c r="HJ409" s="792">
        <f t="shared" si="3841"/>
        <v>92472000</v>
      </c>
      <c r="HK409" s="792">
        <f t="shared" si="3842"/>
        <v>937333330</v>
      </c>
      <c r="HL409" s="792">
        <f t="shared" si="3843"/>
        <v>882246987</v>
      </c>
      <c r="HM409" s="792">
        <f t="shared" si="3844"/>
        <v>882246987</v>
      </c>
      <c r="HN409" s="792">
        <f t="shared" si="3845"/>
        <v>0</v>
      </c>
      <c r="HO409" s="792">
        <f t="shared" si="3846"/>
        <v>0</v>
      </c>
      <c r="HP409" s="792">
        <f t="shared" si="3847"/>
        <v>0</v>
      </c>
      <c r="HQ409" s="792">
        <f t="shared" si="3848"/>
        <v>0</v>
      </c>
      <c r="HR409" s="792">
        <f t="shared" si="3849"/>
        <v>0</v>
      </c>
      <c r="HS409" s="792">
        <f t="shared" si="3850"/>
        <v>0</v>
      </c>
      <c r="HT409" s="792">
        <f t="shared" si="3851"/>
        <v>0</v>
      </c>
      <c r="HU409" s="792">
        <f t="shared" si="3852"/>
        <v>0</v>
      </c>
      <c r="HV409" s="792">
        <f t="shared" si="3853"/>
        <v>0</v>
      </c>
      <c r="HW409" s="792">
        <f t="shared" si="3854"/>
        <v>0</v>
      </c>
      <c r="HX409" s="792">
        <f t="shared" si="3855"/>
        <v>0</v>
      </c>
      <c r="HY409" s="792">
        <f t="shared" si="3856"/>
        <v>0</v>
      </c>
      <c r="HZ409" s="792">
        <f t="shared" si="3857"/>
        <v>0</v>
      </c>
      <c r="IA409" s="792">
        <f t="shared" si="3858"/>
        <v>0</v>
      </c>
      <c r="IB409" s="792">
        <f t="shared" si="3859"/>
        <v>0</v>
      </c>
      <c r="IC409" s="792">
        <f t="shared" si="3860"/>
        <v>0</v>
      </c>
      <c r="ID409" s="792">
        <f t="shared" si="3861"/>
        <v>0</v>
      </c>
      <c r="IE409" s="792">
        <f t="shared" si="3862"/>
        <v>0</v>
      </c>
      <c r="IF409" s="792">
        <f t="shared" si="3863"/>
        <v>0</v>
      </c>
      <c r="IG409" s="792">
        <f t="shared" si="3864"/>
        <v>0</v>
      </c>
      <c r="IH409" s="792">
        <f t="shared" si="3865"/>
        <v>0</v>
      </c>
      <c r="II409" s="792">
        <f t="shared" si="3866"/>
        <v>0</v>
      </c>
      <c r="IJ409" s="792">
        <f t="shared" si="3867"/>
        <v>0</v>
      </c>
      <c r="IK409" s="792">
        <f t="shared" si="3868"/>
        <v>0</v>
      </c>
      <c r="IL409" s="792">
        <f t="shared" si="3869"/>
        <v>0</v>
      </c>
      <c r="IM409" s="792">
        <f t="shared" si="3870"/>
        <v>0</v>
      </c>
      <c r="IN409" s="792">
        <f t="shared" si="3871"/>
        <v>0</v>
      </c>
      <c r="IO409" s="792"/>
      <c r="IP409" s="792"/>
      <c r="IQ409" s="792"/>
      <c r="IR409" s="792"/>
      <c r="IS409" s="792">
        <f t="shared" si="3872"/>
        <v>92472000</v>
      </c>
      <c r="IT409" s="792">
        <f t="shared" si="3873"/>
        <v>1228748909</v>
      </c>
      <c r="IU409" s="792">
        <f t="shared" si="3874"/>
        <v>1164094980</v>
      </c>
      <c r="IV409" s="792">
        <f t="shared" si="3875"/>
        <v>1164094980</v>
      </c>
      <c r="IW409" s="793">
        <f t="shared" si="3876"/>
        <v>0</v>
      </c>
    </row>
    <row r="410" spans="1:257" ht="24.75" customHeight="1" x14ac:dyDescent="0.2">
      <c r="A410" s="346"/>
      <c r="B410" s="363"/>
      <c r="C410" s="252">
        <v>89</v>
      </c>
      <c r="D410" s="253" t="s">
        <v>902</v>
      </c>
      <c r="E410" s="256"/>
      <c r="F410" s="256"/>
      <c r="G410" s="257"/>
      <c r="H410" s="257"/>
      <c r="I410" s="257"/>
      <c r="J410" s="257"/>
      <c r="K410" s="257"/>
      <c r="L410" s="257"/>
      <c r="M410" s="257"/>
      <c r="N410" s="257"/>
      <c r="O410" s="257"/>
      <c r="P410" s="257"/>
      <c r="Q410" s="257"/>
      <c r="R410" s="257"/>
      <c r="S410" s="257"/>
      <c r="T410" s="257"/>
      <c r="U410" s="257"/>
      <c r="V410" s="257"/>
      <c r="W410" s="257"/>
      <c r="X410" s="257"/>
      <c r="Y410" s="258"/>
      <c r="Z410" s="257"/>
      <c r="AA410" s="257"/>
      <c r="AB410" s="257"/>
      <c r="AC410" s="38">
        <f t="shared" ref="AC410:BL410" si="3877">SUM(AC411:AC420)</f>
        <v>0</v>
      </c>
      <c r="AD410" s="38">
        <f t="shared" si="3877"/>
        <v>0</v>
      </c>
      <c r="AE410" s="38">
        <f t="shared" si="3877"/>
        <v>0</v>
      </c>
      <c r="AF410" s="38">
        <f t="shared" si="3877"/>
        <v>0</v>
      </c>
      <c r="AG410" s="38">
        <f t="shared" si="3877"/>
        <v>0</v>
      </c>
      <c r="AH410" s="38">
        <f t="shared" si="3877"/>
        <v>0</v>
      </c>
      <c r="AI410" s="38">
        <f t="shared" si="3877"/>
        <v>0</v>
      </c>
      <c r="AJ410" s="38">
        <f t="shared" si="3877"/>
        <v>0</v>
      </c>
      <c r="AK410" s="38">
        <f t="shared" si="3877"/>
        <v>831456356</v>
      </c>
      <c r="AL410" s="38">
        <f t="shared" si="3877"/>
        <v>1072224581</v>
      </c>
      <c r="AM410" s="38">
        <f t="shared" si="3877"/>
        <v>710097011</v>
      </c>
      <c r="AN410" s="38">
        <f t="shared" si="3877"/>
        <v>660858105</v>
      </c>
      <c r="AO410" s="38">
        <f t="shared" si="3877"/>
        <v>0</v>
      </c>
      <c r="AP410" s="38">
        <f t="shared" si="3877"/>
        <v>0</v>
      </c>
      <c r="AQ410" s="38">
        <f t="shared" si="3877"/>
        <v>0</v>
      </c>
      <c r="AR410" s="38">
        <f t="shared" si="3877"/>
        <v>0</v>
      </c>
      <c r="AS410" s="38">
        <f t="shared" si="3877"/>
        <v>0</v>
      </c>
      <c r="AT410" s="38">
        <f t="shared" si="3877"/>
        <v>0</v>
      </c>
      <c r="AU410" s="38">
        <f t="shared" si="3877"/>
        <v>0</v>
      </c>
      <c r="AV410" s="38">
        <f t="shared" si="3877"/>
        <v>0</v>
      </c>
      <c r="AW410" s="38">
        <f t="shared" si="3877"/>
        <v>0</v>
      </c>
      <c r="AX410" s="38">
        <f t="shared" si="3877"/>
        <v>0</v>
      </c>
      <c r="AY410" s="38">
        <f t="shared" si="3877"/>
        <v>0</v>
      </c>
      <c r="AZ410" s="38">
        <f t="shared" si="3877"/>
        <v>0</v>
      </c>
      <c r="BA410" s="38">
        <f t="shared" si="3877"/>
        <v>0</v>
      </c>
      <c r="BB410" s="38">
        <f t="shared" si="3877"/>
        <v>0</v>
      </c>
      <c r="BC410" s="38">
        <f t="shared" si="3877"/>
        <v>0</v>
      </c>
      <c r="BD410" s="38">
        <f t="shared" si="3877"/>
        <v>0</v>
      </c>
      <c r="BE410" s="38">
        <f t="shared" si="3877"/>
        <v>0</v>
      </c>
      <c r="BF410" s="38">
        <f t="shared" si="3877"/>
        <v>0</v>
      </c>
      <c r="BG410" s="38">
        <f t="shared" si="3877"/>
        <v>0</v>
      </c>
      <c r="BH410" s="38">
        <f t="shared" si="3877"/>
        <v>0</v>
      </c>
      <c r="BI410" s="38">
        <f t="shared" si="3877"/>
        <v>0</v>
      </c>
      <c r="BJ410" s="38">
        <f t="shared" si="3877"/>
        <v>0</v>
      </c>
      <c r="BK410" s="38">
        <f t="shared" si="3877"/>
        <v>0</v>
      </c>
      <c r="BL410" s="38">
        <f t="shared" si="3877"/>
        <v>0</v>
      </c>
      <c r="BM410" s="38">
        <f t="shared" ref="BM410:DX410" si="3878">SUM(BM411:BM420)</f>
        <v>831456356</v>
      </c>
      <c r="BN410" s="38">
        <f t="shared" si="3878"/>
        <v>1072224581</v>
      </c>
      <c r="BO410" s="38">
        <f t="shared" si="3878"/>
        <v>710097011</v>
      </c>
      <c r="BP410" s="38">
        <f t="shared" si="3878"/>
        <v>660858105</v>
      </c>
      <c r="BQ410" s="38">
        <f t="shared" si="3878"/>
        <v>4000000000</v>
      </c>
      <c r="BR410" s="38">
        <f t="shared" si="3878"/>
        <v>0</v>
      </c>
      <c r="BS410" s="38">
        <f t="shared" si="3878"/>
        <v>0</v>
      </c>
      <c r="BT410" s="38">
        <f t="shared" si="3878"/>
        <v>0</v>
      </c>
      <c r="BU410" s="38">
        <f t="shared" si="3878"/>
        <v>0</v>
      </c>
      <c r="BV410" s="38">
        <f t="shared" si="3878"/>
        <v>1750000000</v>
      </c>
      <c r="BW410" s="38">
        <f t="shared" si="3878"/>
        <v>156360992</v>
      </c>
      <c r="BX410" s="38">
        <f t="shared" si="3878"/>
        <v>156360992</v>
      </c>
      <c r="BY410" s="38">
        <f t="shared" si="3878"/>
        <v>0</v>
      </c>
      <c r="BZ410" s="38">
        <f t="shared" si="3878"/>
        <v>554152274</v>
      </c>
      <c r="CA410" s="38">
        <f t="shared" si="3878"/>
        <v>1274152274</v>
      </c>
      <c r="CB410" s="38">
        <f t="shared" si="3878"/>
        <v>1225306805</v>
      </c>
      <c r="CC410" s="38">
        <f t="shared" si="3878"/>
        <v>1141406805</v>
      </c>
      <c r="CD410" s="38">
        <f t="shared" si="3878"/>
        <v>0</v>
      </c>
      <c r="CE410" s="38">
        <f t="shared" si="3878"/>
        <v>0</v>
      </c>
      <c r="CF410" s="38">
        <f t="shared" si="3878"/>
        <v>0</v>
      </c>
      <c r="CG410" s="38">
        <f t="shared" si="3878"/>
        <v>0</v>
      </c>
      <c r="CH410" s="38">
        <f t="shared" si="3878"/>
        <v>0</v>
      </c>
      <c r="CI410" s="38">
        <f t="shared" si="3878"/>
        <v>0</v>
      </c>
      <c r="CJ410" s="38">
        <f t="shared" si="3878"/>
        <v>0</v>
      </c>
      <c r="CK410" s="38">
        <f t="shared" si="3878"/>
        <v>0</v>
      </c>
      <c r="CL410" s="38">
        <f t="shared" si="3878"/>
        <v>0</v>
      </c>
      <c r="CM410" s="38">
        <f t="shared" si="3878"/>
        <v>0</v>
      </c>
      <c r="CN410" s="38">
        <f t="shared" si="3878"/>
        <v>0</v>
      </c>
      <c r="CO410" s="38">
        <f t="shared" si="3878"/>
        <v>0</v>
      </c>
      <c r="CP410" s="38">
        <f t="shared" si="3878"/>
        <v>0</v>
      </c>
      <c r="CQ410" s="38">
        <f t="shared" si="3878"/>
        <v>0</v>
      </c>
      <c r="CR410" s="38">
        <f t="shared" si="3878"/>
        <v>0</v>
      </c>
      <c r="CS410" s="38">
        <f t="shared" si="3878"/>
        <v>0</v>
      </c>
      <c r="CT410" s="38">
        <f t="shared" si="3878"/>
        <v>0</v>
      </c>
      <c r="CU410" s="38">
        <f t="shared" si="3878"/>
        <v>0</v>
      </c>
      <c r="CV410" s="38">
        <f t="shared" si="3878"/>
        <v>0</v>
      </c>
      <c r="CW410" s="38">
        <f t="shared" si="3878"/>
        <v>0</v>
      </c>
      <c r="CX410" s="38">
        <f t="shared" si="3878"/>
        <v>0</v>
      </c>
      <c r="CY410" s="38">
        <f t="shared" si="3878"/>
        <v>0</v>
      </c>
      <c r="CZ410" s="38">
        <f t="shared" si="3878"/>
        <v>0</v>
      </c>
      <c r="DA410" s="38">
        <f t="shared" si="3878"/>
        <v>0</v>
      </c>
      <c r="DB410" s="38">
        <f t="shared" si="3878"/>
        <v>0</v>
      </c>
      <c r="DC410" s="38">
        <f t="shared" si="3878"/>
        <v>0</v>
      </c>
      <c r="DD410" s="38">
        <f t="shared" si="3878"/>
        <v>0</v>
      </c>
      <c r="DE410" s="38">
        <f t="shared" si="3878"/>
        <v>4554152274</v>
      </c>
      <c r="DF410" s="38">
        <f t="shared" si="3878"/>
        <v>3024152274</v>
      </c>
      <c r="DG410" s="38">
        <f t="shared" si="3878"/>
        <v>1381667797</v>
      </c>
      <c r="DH410" s="38">
        <f t="shared" si="3878"/>
        <v>1297767797</v>
      </c>
      <c r="DI410" s="38">
        <f t="shared" si="3878"/>
        <v>0</v>
      </c>
      <c r="DJ410" s="38">
        <f t="shared" si="3878"/>
        <v>0</v>
      </c>
      <c r="DK410" s="38">
        <f t="shared" si="3878"/>
        <v>0</v>
      </c>
      <c r="DL410" s="38">
        <f t="shared" si="3878"/>
        <v>0</v>
      </c>
      <c r="DM410" s="38">
        <f t="shared" si="3878"/>
        <v>0</v>
      </c>
      <c r="DN410" s="38">
        <f t="shared" si="3878"/>
        <v>0</v>
      </c>
      <c r="DO410" s="38">
        <f t="shared" si="3878"/>
        <v>700000000</v>
      </c>
      <c r="DP410" s="38">
        <f t="shared" si="3878"/>
        <v>688806664</v>
      </c>
      <c r="DQ410" s="38">
        <f t="shared" si="3878"/>
        <v>409635798</v>
      </c>
      <c r="DR410" s="38">
        <f t="shared" si="3878"/>
        <v>0</v>
      </c>
      <c r="DS410" s="38">
        <f t="shared" si="3878"/>
        <v>215304749</v>
      </c>
      <c r="DT410" s="38">
        <f t="shared" si="3878"/>
        <v>1238000000</v>
      </c>
      <c r="DU410" s="38">
        <f t="shared" si="3878"/>
        <v>1101439001</v>
      </c>
      <c r="DV410" s="38">
        <f t="shared" si="3878"/>
        <v>825238888</v>
      </c>
      <c r="DW410" s="38">
        <f t="shared" si="3878"/>
        <v>0</v>
      </c>
      <c r="DX410" s="38">
        <f t="shared" si="3878"/>
        <v>0</v>
      </c>
      <c r="DY410" s="38">
        <f t="shared" ref="DY410:EW410" si="3879">SUM(DY411:DY420)</f>
        <v>0</v>
      </c>
      <c r="DZ410" s="38">
        <f t="shared" si="3879"/>
        <v>0</v>
      </c>
      <c r="EA410" s="38">
        <f t="shared" si="3879"/>
        <v>0</v>
      </c>
      <c r="EB410" s="38">
        <f t="shared" si="3879"/>
        <v>0</v>
      </c>
      <c r="EC410" s="38">
        <f t="shared" si="3879"/>
        <v>0</v>
      </c>
      <c r="ED410" s="38">
        <f t="shared" si="3879"/>
        <v>0</v>
      </c>
      <c r="EE410" s="38">
        <f t="shared" si="3879"/>
        <v>0</v>
      </c>
      <c r="EF410" s="38">
        <f t="shared" si="3879"/>
        <v>0</v>
      </c>
      <c r="EG410" s="38">
        <f t="shared" si="3879"/>
        <v>0</v>
      </c>
      <c r="EH410" s="38">
        <f t="shared" si="3879"/>
        <v>0</v>
      </c>
      <c r="EI410" s="38">
        <f t="shared" si="3879"/>
        <v>0</v>
      </c>
      <c r="EJ410" s="38">
        <f t="shared" si="3879"/>
        <v>0</v>
      </c>
      <c r="EK410" s="38">
        <f t="shared" si="3879"/>
        <v>0</v>
      </c>
      <c r="EL410" s="38">
        <f t="shared" si="3879"/>
        <v>0</v>
      </c>
      <c r="EM410" s="38">
        <f t="shared" si="3879"/>
        <v>0</v>
      </c>
      <c r="EN410" s="38">
        <f t="shared" si="3879"/>
        <v>0</v>
      </c>
      <c r="EO410" s="38">
        <f t="shared" si="3879"/>
        <v>0</v>
      </c>
      <c r="EP410" s="38">
        <f t="shared" si="3879"/>
        <v>0</v>
      </c>
      <c r="EQ410" s="38">
        <f t="shared" si="3879"/>
        <v>0</v>
      </c>
      <c r="ER410" s="38">
        <f t="shared" si="3879"/>
        <v>0</v>
      </c>
      <c r="ES410" s="38">
        <f t="shared" si="3879"/>
        <v>0</v>
      </c>
      <c r="ET410" s="38">
        <f t="shared" si="3879"/>
        <v>0</v>
      </c>
      <c r="EU410" s="38">
        <f t="shared" si="3879"/>
        <v>0</v>
      </c>
      <c r="EV410" s="38">
        <f t="shared" si="3879"/>
        <v>0</v>
      </c>
      <c r="EW410" s="38">
        <f t="shared" si="3879"/>
        <v>215304749</v>
      </c>
      <c r="EX410" s="38">
        <f t="shared" ref="EX410:IW410" si="3880">SUM(EX411:EX420)</f>
        <v>1938000000</v>
      </c>
      <c r="EY410" s="38">
        <f t="shared" si="3880"/>
        <v>1790245665</v>
      </c>
      <c r="EZ410" s="38">
        <f t="shared" si="3880"/>
        <v>1234874686</v>
      </c>
      <c r="FA410" s="38">
        <f t="shared" si="3880"/>
        <v>0</v>
      </c>
      <c r="FB410" s="38">
        <f t="shared" si="3880"/>
        <v>0</v>
      </c>
      <c r="FC410" s="38">
        <f t="shared" si="3880"/>
        <v>4104372893</v>
      </c>
      <c r="FD410" s="38">
        <f t="shared" si="3880"/>
        <v>4104372893</v>
      </c>
      <c r="FE410" s="38">
        <f t="shared" si="3880"/>
        <v>4104372893</v>
      </c>
      <c r="FF410" s="38">
        <f t="shared" si="3880"/>
        <v>0</v>
      </c>
      <c r="FG410" s="38">
        <f t="shared" si="3880"/>
        <v>0</v>
      </c>
      <c r="FH410" s="38">
        <f t="shared" si="3880"/>
        <v>1250000000</v>
      </c>
      <c r="FI410" s="38">
        <f t="shared" si="3880"/>
        <v>1201694235</v>
      </c>
      <c r="FJ410" s="38">
        <f t="shared" si="3880"/>
        <v>1201694235</v>
      </c>
      <c r="FK410" s="38">
        <f t="shared" si="3880"/>
        <v>184044688</v>
      </c>
      <c r="FL410" s="38">
        <f t="shared" si="3880"/>
        <v>150000000</v>
      </c>
      <c r="FM410" s="38">
        <f t="shared" si="3880"/>
        <v>1140842662</v>
      </c>
      <c r="FN410" s="38">
        <f t="shared" si="3880"/>
        <v>997493969.99000001</v>
      </c>
      <c r="FO410" s="38">
        <f t="shared" si="3880"/>
        <v>997493969.99000001</v>
      </c>
      <c r="FP410" s="38">
        <f t="shared" si="3880"/>
        <v>123760516</v>
      </c>
      <c r="FQ410" s="38">
        <f t="shared" si="3880"/>
        <v>0</v>
      </c>
      <c r="FR410" s="38">
        <f t="shared" si="3880"/>
        <v>0</v>
      </c>
      <c r="FS410" s="38">
        <f t="shared" si="3880"/>
        <v>0</v>
      </c>
      <c r="FT410" s="38">
        <f t="shared" si="3880"/>
        <v>0</v>
      </c>
      <c r="FU410" s="38">
        <f t="shared" si="3880"/>
        <v>0</v>
      </c>
      <c r="FV410" s="38">
        <f t="shared" si="3880"/>
        <v>0</v>
      </c>
      <c r="FW410" s="38">
        <f t="shared" si="3880"/>
        <v>0</v>
      </c>
      <c r="FX410" s="38">
        <f t="shared" si="3880"/>
        <v>0</v>
      </c>
      <c r="FY410" s="38">
        <f t="shared" si="3880"/>
        <v>0</v>
      </c>
      <c r="FZ410" s="38">
        <f t="shared" si="3880"/>
        <v>0</v>
      </c>
      <c r="GA410" s="38">
        <f t="shared" si="3880"/>
        <v>0</v>
      </c>
      <c r="GB410" s="38">
        <f t="shared" si="3880"/>
        <v>0</v>
      </c>
      <c r="GC410" s="38">
        <f t="shared" si="3880"/>
        <v>0</v>
      </c>
      <c r="GD410" s="38">
        <f t="shared" si="3880"/>
        <v>0</v>
      </c>
      <c r="GE410" s="38">
        <f t="shared" si="3880"/>
        <v>0</v>
      </c>
      <c r="GF410" s="38">
        <f t="shared" si="3880"/>
        <v>0</v>
      </c>
      <c r="GG410" s="38">
        <f t="shared" si="3880"/>
        <v>0</v>
      </c>
      <c r="GH410" s="38">
        <f t="shared" si="3880"/>
        <v>0</v>
      </c>
      <c r="GI410" s="38">
        <f t="shared" si="3880"/>
        <v>0</v>
      </c>
      <c r="GJ410" s="38">
        <f t="shared" si="3880"/>
        <v>0</v>
      </c>
      <c r="GK410" s="38">
        <f t="shared" si="3880"/>
        <v>0</v>
      </c>
      <c r="GL410" s="38">
        <f t="shared" si="3880"/>
        <v>0</v>
      </c>
      <c r="GM410" s="38">
        <f t="shared" si="3880"/>
        <v>0</v>
      </c>
      <c r="GN410" s="38">
        <f t="shared" si="3880"/>
        <v>0</v>
      </c>
      <c r="GO410" s="38">
        <f t="shared" si="3880"/>
        <v>0</v>
      </c>
      <c r="GP410" s="38">
        <f t="shared" si="3880"/>
        <v>0</v>
      </c>
      <c r="GQ410" s="38">
        <f t="shared" si="3880"/>
        <v>0</v>
      </c>
      <c r="GR410" s="38">
        <f t="shared" si="3880"/>
        <v>0</v>
      </c>
      <c r="GS410" s="38">
        <f t="shared" si="3880"/>
        <v>0</v>
      </c>
      <c r="GT410" s="38">
        <f t="shared" si="3880"/>
        <v>0</v>
      </c>
      <c r="GU410" s="38">
        <f t="shared" si="3880"/>
        <v>150000000</v>
      </c>
      <c r="GV410" s="38">
        <f t="shared" si="3880"/>
        <v>6495215555</v>
      </c>
      <c r="GW410" s="38">
        <f t="shared" si="3880"/>
        <v>6303561097.9899998</v>
      </c>
      <c r="GX410" s="38">
        <f t="shared" si="3880"/>
        <v>6303561097.9899998</v>
      </c>
      <c r="GY410" s="724">
        <f t="shared" si="3880"/>
        <v>307805204</v>
      </c>
      <c r="GZ410" s="38">
        <f t="shared" si="3880"/>
        <v>4000000000</v>
      </c>
      <c r="HA410" s="38">
        <f t="shared" si="3880"/>
        <v>4104372893</v>
      </c>
      <c r="HB410" s="38">
        <f t="shared" si="3880"/>
        <v>4104372893</v>
      </c>
      <c r="HC410" s="38">
        <f t="shared" si="3880"/>
        <v>4104372893</v>
      </c>
      <c r="HD410" s="38">
        <f t="shared" si="3880"/>
        <v>0</v>
      </c>
      <c r="HE410" s="38">
        <f t="shared" si="3880"/>
        <v>0</v>
      </c>
      <c r="HF410" s="38">
        <f t="shared" si="3880"/>
        <v>3700000000</v>
      </c>
      <c r="HG410" s="38">
        <f t="shared" si="3880"/>
        <v>2046861891</v>
      </c>
      <c r="HH410" s="38">
        <f t="shared" si="3880"/>
        <v>1767691025</v>
      </c>
      <c r="HI410" s="38">
        <f t="shared" si="3880"/>
        <v>184044688</v>
      </c>
      <c r="HJ410" s="38">
        <f t="shared" si="3880"/>
        <v>1750913379</v>
      </c>
      <c r="HK410" s="38">
        <f t="shared" si="3880"/>
        <v>4725219517</v>
      </c>
      <c r="HL410" s="38">
        <f t="shared" si="3880"/>
        <v>4034336786.9899998</v>
      </c>
      <c r="HM410" s="38">
        <f t="shared" si="3880"/>
        <v>3624997767.9899998</v>
      </c>
      <c r="HN410" s="38">
        <f t="shared" si="3880"/>
        <v>123760516</v>
      </c>
      <c r="HO410" s="38">
        <f t="shared" si="3880"/>
        <v>0</v>
      </c>
      <c r="HP410" s="38">
        <f t="shared" si="3880"/>
        <v>0</v>
      </c>
      <c r="HQ410" s="38">
        <f t="shared" si="3880"/>
        <v>0</v>
      </c>
      <c r="HR410" s="38">
        <f t="shared" si="3880"/>
        <v>0</v>
      </c>
      <c r="HS410" s="38">
        <f t="shared" si="3880"/>
        <v>0</v>
      </c>
      <c r="HT410" s="38">
        <f t="shared" si="3880"/>
        <v>0</v>
      </c>
      <c r="HU410" s="38">
        <f t="shared" si="3880"/>
        <v>0</v>
      </c>
      <c r="HV410" s="38">
        <f t="shared" si="3880"/>
        <v>0</v>
      </c>
      <c r="HW410" s="38">
        <f t="shared" si="3880"/>
        <v>0</v>
      </c>
      <c r="HX410" s="38">
        <f t="shared" si="3880"/>
        <v>0</v>
      </c>
      <c r="HY410" s="38">
        <f t="shared" si="3880"/>
        <v>0</v>
      </c>
      <c r="HZ410" s="38">
        <f t="shared" si="3880"/>
        <v>0</v>
      </c>
      <c r="IA410" s="38">
        <f t="shared" si="3880"/>
        <v>0</v>
      </c>
      <c r="IB410" s="38">
        <f t="shared" si="3880"/>
        <v>0</v>
      </c>
      <c r="IC410" s="38">
        <f t="shared" si="3880"/>
        <v>0</v>
      </c>
      <c r="ID410" s="38">
        <f t="shared" si="3880"/>
        <v>0</v>
      </c>
      <c r="IE410" s="38">
        <f t="shared" si="3880"/>
        <v>0</v>
      </c>
      <c r="IF410" s="38">
        <f t="shared" si="3880"/>
        <v>0</v>
      </c>
      <c r="IG410" s="38">
        <f t="shared" si="3880"/>
        <v>0</v>
      </c>
      <c r="IH410" s="38">
        <f t="shared" si="3880"/>
        <v>0</v>
      </c>
      <c r="II410" s="38">
        <f t="shared" si="3880"/>
        <v>0</v>
      </c>
      <c r="IJ410" s="38">
        <f t="shared" si="3880"/>
        <v>0</v>
      </c>
      <c r="IK410" s="38">
        <f t="shared" si="3880"/>
        <v>0</v>
      </c>
      <c r="IL410" s="38">
        <f t="shared" si="3880"/>
        <v>0</v>
      </c>
      <c r="IM410" s="38">
        <f t="shared" si="3880"/>
        <v>0</v>
      </c>
      <c r="IN410" s="38">
        <f t="shared" si="3880"/>
        <v>0</v>
      </c>
      <c r="IO410" s="38">
        <f t="shared" si="3880"/>
        <v>0</v>
      </c>
      <c r="IP410" s="38">
        <f t="shared" si="3880"/>
        <v>0</v>
      </c>
      <c r="IQ410" s="38">
        <f t="shared" si="3880"/>
        <v>0</v>
      </c>
      <c r="IR410" s="38">
        <f t="shared" si="3880"/>
        <v>0</v>
      </c>
      <c r="IS410" s="38">
        <f t="shared" si="3880"/>
        <v>5750913379</v>
      </c>
      <c r="IT410" s="38">
        <f t="shared" si="3880"/>
        <v>12529592410</v>
      </c>
      <c r="IU410" s="38">
        <f t="shared" si="3880"/>
        <v>10185571570.99</v>
      </c>
      <c r="IV410" s="38">
        <f t="shared" si="3880"/>
        <v>9497061685.9899998</v>
      </c>
      <c r="IW410" s="38">
        <f t="shared" si="3880"/>
        <v>307805204</v>
      </c>
    </row>
    <row r="411" spans="1:257" s="283" customFormat="1" ht="165" customHeight="1" x14ac:dyDescent="0.25">
      <c r="A411" s="346"/>
      <c r="B411" s="363"/>
      <c r="C411" s="264">
        <v>38</v>
      </c>
      <c r="D411" s="287" t="s">
        <v>800</v>
      </c>
      <c r="E411" s="264">
        <v>0</v>
      </c>
      <c r="F411" s="264">
        <v>2</v>
      </c>
      <c r="G411" s="273">
        <v>280</v>
      </c>
      <c r="H411" s="854" t="s">
        <v>903</v>
      </c>
      <c r="I411" s="282" t="s">
        <v>904</v>
      </c>
      <c r="J411" s="270" t="s">
        <v>905</v>
      </c>
      <c r="K411" s="479">
        <v>17</v>
      </c>
      <c r="L411" s="479" t="s">
        <v>58</v>
      </c>
      <c r="M411" s="267">
        <v>0</v>
      </c>
      <c r="N411" s="267">
        <v>1</v>
      </c>
      <c r="O411" s="267">
        <v>0</v>
      </c>
      <c r="P411" s="675"/>
      <c r="Q411" s="267">
        <v>1</v>
      </c>
      <c r="R411" s="275"/>
      <c r="S411" s="424">
        <v>1</v>
      </c>
      <c r="T411" s="267">
        <v>1</v>
      </c>
      <c r="U411" s="267"/>
      <c r="V411" s="424">
        <v>1</v>
      </c>
      <c r="W411" s="267">
        <v>1</v>
      </c>
      <c r="X411" s="479"/>
      <c r="Y411" s="760">
        <v>1</v>
      </c>
      <c r="Z411" s="427">
        <f t="shared" ref="Z411:Z420" si="3881">BM411/$BM$410</f>
        <v>0</v>
      </c>
      <c r="AA411" s="272">
        <v>10</v>
      </c>
      <c r="AB411" s="271" t="s">
        <v>389</v>
      </c>
      <c r="AC411" s="45"/>
      <c r="AD411" s="42"/>
      <c r="AE411" s="41"/>
      <c r="AF411" s="41"/>
      <c r="AG411" s="45"/>
      <c r="AH411" s="42"/>
      <c r="AI411" s="42"/>
      <c r="AJ411" s="42"/>
      <c r="AK411" s="46"/>
      <c r="AL411" s="47"/>
      <c r="AM411" s="47"/>
      <c r="AN411" s="47"/>
      <c r="AO411" s="46"/>
      <c r="AP411" s="47"/>
      <c r="AQ411" s="47"/>
      <c r="AR411" s="42"/>
      <c r="AS411" s="45"/>
      <c r="AT411" s="42"/>
      <c r="AU411" s="41"/>
      <c r="AV411" s="41"/>
      <c r="AW411" s="45"/>
      <c r="AX411" s="42"/>
      <c r="AY411" s="42"/>
      <c r="AZ411" s="42"/>
      <c r="BA411" s="45"/>
      <c r="BB411" s="42"/>
      <c r="BC411" s="42"/>
      <c r="BD411" s="42"/>
      <c r="BE411" s="45"/>
      <c r="BF411" s="42"/>
      <c r="BG411" s="41"/>
      <c r="BH411" s="41"/>
      <c r="BI411" s="45"/>
      <c r="BJ411" s="42"/>
      <c r="BK411" s="42"/>
      <c r="BL411" s="42"/>
      <c r="BM411" s="40">
        <f t="shared" ref="BM411:BM420" si="3882">+AC411+AG411+AK411+AO411+AS411+AW411+BA411+BE411+BI411</f>
        <v>0</v>
      </c>
      <c r="BN411" s="41">
        <f t="shared" ref="BN411:BN420" si="3883">AD411+AH411+AL411+AP411+AT411+AX411+BB411+BF411+BJ411</f>
        <v>0</v>
      </c>
      <c r="BO411" s="41">
        <f t="shared" ref="BO411:BO420" si="3884">AE411+AI411+AM411+AQ411+AU411+AY411+BC411+BG411+BK411</f>
        <v>0</v>
      </c>
      <c r="BP411" s="41">
        <f t="shared" ref="BP411:BP420" si="3885">AF411+AJ411+AN411+AR411+AV411+AZ411+BD411+BH411+BL411</f>
        <v>0</v>
      </c>
      <c r="BQ411" s="87"/>
      <c r="BR411" s="87"/>
      <c r="BS411" s="87"/>
      <c r="BT411" s="87"/>
      <c r="BU411" s="87"/>
      <c r="BV411" s="87"/>
      <c r="BW411" s="87"/>
      <c r="BX411" s="87"/>
      <c r="BY411" s="87"/>
      <c r="BZ411" s="88">
        <v>20000000</v>
      </c>
      <c r="CA411" s="87">
        <v>70000000</v>
      </c>
      <c r="CB411" s="87">
        <v>69601700</v>
      </c>
      <c r="CC411" s="87">
        <v>69601700</v>
      </c>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2">
        <f t="shared" ref="DE411:DE420" si="3886">BQ411+BU411+BZ411+CE411+CI411+CM411+CQ411+CV411+DA411</f>
        <v>20000000</v>
      </c>
      <c r="DF411" s="102">
        <f t="shared" ref="DF411:DF420" si="3887">BR411+BV411+CA411+CF411+CJ411+CN411+CR411+CW411+DB411</f>
        <v>70000000</v>
      </c>
      <c r="DG411" s="102">
        <f t="shared" ref="DG411:DG420" si="3888">BS411+BW411+CB411+CG411+CK411+CO411+CS411+CX411+DC411</f>
        <v>69601700</v>
      </c>
      <c r="DH411" s="102">
        <f t="shared" ref="DH411:DH420" si="3889">BT411+BX411+CC411+CH411+CL411+CP411+CT411+CY411+DD411</f>
        <v>69601700</v>
      </c>
      <c r="DI411" s="102"/>
      <c r="DJ411" s="88"/>
      <c r="DK411" s="57"/>
      <c r="DL411" s="88"/>
      <c r="DM411" s="88"/>
      <c r="DN411" s="88"/>
      <c r="DO411" s="88"/>
      <c r="DP411" s="88"/>
      <c r="DQ411" s="88"/>
      <c r="DR411" s="88"/>
      <c r="DS411" s="88">
        <v>15000000</v>
      </c>
      <c r="DT411" s="88">
        <v>25000000</v>
      </c>
      <c r="DU411" s="88">
        <v>14747666</v>
      </c>
      <c r="DV411" s="88">
        <v>14747666</v>
      </c>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7"/>
      <c r="EU411" s="87"/>
      <c r="EV411" s="87"/>
      <c r="EW411" s="82">
        <f t="shared" ref="EW411:EX420" si="3890">DJ411+DN411+DS411+DX411+EB411+EF411+EJ411+EN411+ES411</f>
        <v>15000000</v>
      </c>
      <c r="EX411" s="90">
        <v>25000000</v>
      </c>
      <c r="EY411" s="90">
        <f t="shared" ref="EY411:EY420" si="3891">DL411+DP411+DU411+DZ411+ED411+EH411+EL411+EP411+EU411</f>
        <v>14747666</v>
      </c>
      <c r="EZ411" s="90">
        <f t="shared" ref="EZ411:EZ420" si="3892">DM411+DQ411+DV411+EA411+EE411+EI411+EM411+EQ411+EV411</f>
        <v>14747666</v>
      </c>
      <c r="FA411" s="173"/>
      <c r="FB411" s="87"/>
      <c r="FC411" s="88"/>
      <c r="FD411" s="88"/>
      <c r="FE411" s="88"/>
      <c r="FF411" s="133"/>
      <c r="FG411" s="87"/>
      <c r="FH411" s="87"/>
      <c r="FI411" s="87"/>
      <c r="FJ411" s="87"/>
      <c r="FK411" s="87"/>
      <c r="FL411" s="87">
        <v>10000000</v>
      </c>
      <c r="FM411" s="87">
        <v>15143000</v>
      </c>
      <c r="FN411" s="87">
        <v>14539400</v>
      </c>
      <c r="FO411" s="87">
        <v>14539400</v>
      </c>
      <c r="FP411" s="87"/>
      <c r="FQ411" s="87"/>
      <c r="FR411" s="87"/>
      <c r="FS411" s="87"/>
      <c r="FT411" s="87"/>
      <c r="FU411" s="87"/>
      <c r="FV411" s="87"/>
      <c r="FW411" s="87"/>
      <c r="FX411" s="87"/>
      <c r="FY411" s="87"/>
      <c r="FZ411" s="87"/>
      <c r="GA411" s="87"/>
      <c r="GB411" s="87"/>
      <c r="GC411" s="87"/>
      <c r="GD411" s="87"/>
      <c r="GE411" s="87"/>
      <c r="GF411" s="87"/>
      <c r="GG411" s="87"/>
      <c r="GH411" s="87"/>
      <c r="GI411" s="87"/>
      <c r="GJ411" s="87"/>
      <c r="GK411" s="87"/>
      <c r="GL411" s="87"/>
      <c r="GM411" s="87"/>
      <c r="GN411" s="87"/>
      <c r="GO411" s="87"/>
      <c r="GP411" s="87"/>
      <c r="GQ411" s="87"/>
      <c r="GR411" s="87"/>
      <c r="GS411" s="87"/>
      <c r="GT411" s="87"/>
      <c r="GU411" s="82">
        <f t="shared" ref="GU411:GU420" si="3893">FB411+FG411+FL411+FQ411+FV411+GA411+GF411+GK411+GP411</f>
        <v>10000000</v>
      </c>
      <c r="GV411" s="82">
        <f t="shared" ref="GV411:GV420" si="3894">FC411+FH411+FM411+FR411+FW411+GB411+GG411+GL411+GQ411</f>
        <v>15143000</v>
      </c>
      <c r="GW411" s="82">
        <f t="shared" ref="GW411:GW420" si="3895">FD411+FI411+FN411+FS411+FX411+GC411+GH411+GM411+GR411</f>
        <v>14539400</v>
      </c>
      <c r="GX411" s="82">
        <f t="shared" ref="GX411:GX420" si="3896">FE411+FJ411+FO411+FT411+FY411+GD411+GI411+GN411+GS411</f>
        <v>14539400</v>
      </c>
      <c r="GY411" s="792">
        <f t="shared" ref="GY411:GY420" si="3897">FF411+FK411+FP411+FU411+FZ411+GE411+GJ411+GO411+GT411</f>
        <v>0</v>
      </c>
      <c r="GZ411" s="792">
        <f t="shared" ref="GZ411:GZ420" si="3898">AC411+BQ411+DJ411+FB411</f>
        <v>0</v>
      </c>
      <c r="HA411" s="792">
        <f t="shared" ref="HA411:HA420" si="3899">AD411+BR411+DK411+FC411</f>
        <v>0</v>
      </c>
      <c r="HB411" s="792">
        <f t="shared" ref="HB411:HB420" si="3900">AE411+BS411+DL411+FD411</f>
        <v>0</v>
      </c>
      <c r="HC411" s="792">
        <f t="shared" ref="HC411:HC420" si="3901">AF411+BT411+DM411+FE411</f>
        <v>0</v>
      </c>
      <c r="HD411" s="792">
        <f t="shared" ref="HD411:HD420" si="3902">FF411</f>
        <v>0</v>
      </c>
      <c r="HE411" s="792">
        <f t="shared" ref="HE411:HE420" si="3903">AG411+BU411+DN411+FG411</f>
        <v>0</v>
      </c>
      <c r="HF411" s="792">
        <f t="shared" ref="HF411:HF420" si="3904">AH411+BV411+DO411+FH411</f>
        <v>0</v>
      </c>
      <c r="HG411" s="792">
        <f t="shared" ref="HG411:HG420" si="3905">AI411+BW411+DP411+FI411</f>
        <v>0</v>
      </c>
      <c r="HH411" s="792">
        <f t="shared" ref="HH411:HH420" si="3906">AJ411+BX411+DQ411+FJ411</f>
        <v>0</v>
      </c>
      <c r="HI411" s="792">
        <f t="shared" ref="HI411:HI420" si="3907">BY411+DR411+FK411</f>
        <v>0</v>
      </c>
      <c r="HJ411" s="792">
        <f t="shared" ref="HJ411:HJ420" si="3908">AK411+BZ411+DS411+FL411</f>
        <v>45000000</v>
      </c>
      <c r="HK411" s="792">
        <f t="shared" ref="HK411:HK420" si="3909">AL411+CA411+DT411+FM411</f>
        <v>110143000</v>
      </c>
      <c r="HL411" s="792">
        <f t="shared" ref="HL411:HL420" si="3910">AM411+CB411+DU411+FN411</f>
        <v>98888766</v>
      </c>
      <c r="HM411" s="792">
        <f t="shared" ref="HM411:HM420" si="3911">AN411+CC411+DV411+FO411</f>
        <v>98888766</v>
      </c>
      <c r="HN411" s="792">
        <f t="shared" ref="HN411:HN420" si="3912">CD411+DW411+FP411</f>
        <v>0</v>
      </c>
      <c r="HO411" s="792">
        <f t="shared" ref="HO411:HO420" si="3913">AO411+CE411+DX411+FQ411</f>
        <v>0</v>
      </c>
      <c r="HP411" s="792">
        <f t="shared" ref="HP411:HP420" si="3914">AP411+CF411+DY411+FR411</f>
        <v>0</v>
      </c>
      <c r="HQ411" s="792">
        <f t="shared" ref="HQ411:HQ420" si="3915">AQ411+CG411+DZ411+FS411</f>
        <v>0</v>
      </c>
      <c r="HR411" s="792">
        <f t="shared" ref="HR411:HR420" si="3916">AR411+CH411+EA411+FT411</f>
        <v>0</v>
      </c>
      <c r="HS411" s="792">
        <f t="shared" ref="HS411:HS420" si="3917">FU411</f>
        <v>0</v>
      </c>
      <c r="HT411" s="792">
        <f t="shared" ref="HT411:HT420" si="3918">AS411+CI411+EB411+FV411</f>
        <v>0</v>
      </c>
      <c r="HU411" s="792">
        <f t="shared" ref="HU411:HU420" si="3919">AT411+CJ411+EC411+FW411</f>
        <v>0</v>
      </c>
      <c r="HV411" s="792">
        <f t="shared" ref="HV411:HV420" si="3920">AU411+CK411+ED411+FX411</f>
        <v>0</v>
      </c>
      <c r="HW411" s="792">
        <f t="shared" ref="HW411:HW420" si="3921">AV411+CL411+EE411+FY411</f>
        <v>0</v>
      </c>
      <c r="HX411" s="792">
        <f t="shared" ref="HX411:HX420" si="3922">FZ411</f>
        <v>0</v>
      </c>
      <c r="HY411" s="792">
        <f t="shared" ref="HY411:HY420" si="3923">AW411+CM411+EF411+GA411</f>
        <v>0</v>
      </c>
      <c r="HZ411" s="792">
        <f t="shared" ref="HZ411:HZ420" si="3924">AX411+CN411+EG411+GB411</f>
        <v>0</v>
      </c>
      <c r="IA411" s="792">
        <f t="shared" ref="IA411:IA420" si="3925">AY411+CO411+EH411+GC411</f>
        <v>0</v>
      </c>
      <c r="IB411" s="792">
        <f t="shared" ref="IB411:IB420" si="3926">AZ411+CP411+EI411+GD411</f>
        <v>0</v>
      </c>
      <c r="IC411" s="792">
        <f t="shared" ref="IC411:IC420" si="3927">GE411</f>
        <v>0</v>
      </c>
      <c r="ID411" s="792">
        <f t="shared" ref="ID411:ID420" si="3928">BA411+CQ411+EJ411+GF411</f>
        <v>0</v>
      </c>
      <c r="IE411" s="792">
        <f t="shared" ref="IE411:IE420" si="3929">BB411+CR411+EK411+GG411</f>
        <v>0</v>
      </c>
      <c r="IF411" s="792">
        <f t="shared" ref="IF411:IF420" si="3930">BC411+CS411+EL411+GH411</f>
        <v>0</v>
      </c>
      <c r="IG411" s="792">
        <f t="shared" ref="IG411:IG420" si="3931">BD411+CT411+EM411+GI411</f>
        <v>0</v>
      </c>
      <c r="IH411" s="792">
        <f t="shared" ref="IH411:IH420" si="3932">CU411+GJ411</f>
        <v>0</v>
      </c>
      <c r="II411" s="792">
        <f t="shared" ref="II411:II420" si="3933">BE411+CV411+EN411+GK411</f>
        <v>0</v>
      </c>
      <c r="IJ411" s="792">
        <f t="shared" ref="IJ411:IJ420" si="3934">BF411+CW411+EO411+GL411</f>
        <v>0</v>
      </c>
      <c r="IK411" s="792">
        <f t="shared" ref="IK411:IK420" si="3935">BG411+CX411+EP411+GM411</f>
        <v>0</v>
      </c>
      <c r="IL411" s="792">
        <f t="shared" ref="IL411:IL420" si="3936">BH411+CY411+EQ411+GM411</f>
        <v>0</v>
      </c>
      <c r="IM411" s="792">
        <f t="shared" ref="IM411:IM420" si="3937">CZ411+ER411+GO411</f>
        <v>0</v>
      </c>
      <c r="IN411" s="792">
        <f t="shared" ref="IN411:IN420" si="3938">BI411+DA411+ES411+GP411</f>
        <v>0</v>
      </c>
      <c r="IO411" s="792"/>
      <c r="IP411" s="792"/>
      <c r="IQ411" s="792"/>
      <c r="IR411" s="792"/>
      <c r="IS411" s="792">
        <f t="shared" ref="IS411:IS420" si="3939">GZ411+HE411+HJ411+HO411+HT411+HY411+ID411+II411+IN411</f>
        <v>45000000</v>
      </c>
      <c r="IT411" s="792">
        <f t="shared" ref="IT411:IT420" si="3940">HA411+HF411+HK411+HP411+HU411+HZ411+IE411+IJ411+IO411</f>
        <v>110143000</v>
      </c>
      <c r="IU411" s="792">
        <f t="shared" ref="IU411:IV420" si="3941">HB411+HG411+HL411+HQ411+HV411+IA411+IF411+IK411+IP411</f>
        <v>98888766</v>
      </c>
      <c r="IV411" s="792">
        <f t="shared" si="3941"/>
        <v>98888766</v>
      </c>
      <c r="IW411" s="793">
        <f t="shared" ref="IW411:IW420" si="3942">HD411+HI411+HN411+HS411+HX411+IC411+IH411+IM411+IR411</f>
        <v>0</v>
      </c>
    </row>
    <row r="412" spans="1:257" ht="98.25" customHeight="1" x14ac:dyDescent="0.2">
      <c r="A412" s="346"/>
      <c r="B412" s="363"/>
      <c r="C412" s="286"/>
      <c r="D412" s="331"/>
      <c r="E412" s="286"/>
      <c r="F412" s="286"/>
      <c r="G412" s="273">
        <v>281</v>
      </c>
      <c r="H412" s="854" t="s">
        <v>906</v>
      </c>
      <c r="I412" s="282" t="s">
        <v>907</v>
      </c>
      <c r="J412" s="270" t="s">
        <v>905</v>
      </c>
      <c r="K412" s="479">
        <v>17</v>
      </c>
      <c r="L412" s="479" t="s">
        <v>58</v>
      </c>
      <c r="M412" s="267">
        <v>0</v>
      </c>
      <c r="N412" s="267">
        <v>1</v>
      </c>
      <c r="O412" s="267">
        <v>0</v>
      </c>
      <c r="P412" s="675"/>
      <c r="Q412" s="267">
        <v>1</v>
      </c>
      <c r="R412" s="275"/>
      <c r="S412" s="424">
        <v>1</v>
      </c>
      <c r="T412" s="267">
        <v>1</v>
      </c>
      <c r="U412" s="267"/>
      <c r="V412" s="424">
        <v>0.8</v>
      </c>
      <c r="W412" s="267">
        <v>1</v>
      </c>
      <c r="X412" s="479"/>
      <c r="Y412" s="760">
        <v>0.48</v>
      </c>
      <c r="Z412" s="427">
        <f t="shared" si="3881"/>
        <v>0</v>
      </c>
      <c r="AA412" s="272">
        <v>16</v>
      </c>
      <c r="AB412" s="271" t="s">
        <v>376</v>
      </c>
      <c r="AC412" s="45"/>
      <c r="AD412" s="42"/>
      <c r="AE412" s="41"/>
      <c r="AF412" s="41"/>
      <c r="AG412" s="45"/>
      <c r="AH412" s="42"/>
      <c r="AI412" s="42"/>
      <c r="AJ412" s="42"/>
      <c r="AK412" s="46"/>
      <c r="AL412" s="47"/>
      <c r="AM412" s="47"/>
      <c r="AN412" s="47"/>
      <c r="AO412" s="46"/>
      <c r="AP412" s="47"/>
      <c r="AQ412" s="47"/>
      <c r="AR412" s="42"/>
      <c r="AS412" s="45"/>
      <c r="AT412" s="42"/>
      <c r="AU412" s="41"/>
      <c r="AV412" s="41"/>
      <c r="AW412" s="45"/>
      <c r="AX412" s="42"/>
      <c r="AY412" s="42"/>
      <c r="AZ412" s="42"/>
      <c r="BA412" s="45"/>
      <c r="BB412" s="42"/>
      <c r="BC412" s="42"/>
      <c r="BD412" s="42"/>
      <c r="BE412" s="45"/>
      <c r="BF412" s="42"/>
      <c r="BG412" s="41"/>
      <c r="BH412" s="41"/>
      <c r="BI412" s="45"/>
      <c r="BJ412" s="42"/>
      <c r="BK412" s="42"/>
      <c r="BL412" s="42"/>
      <c r="BM412" s="40">
        <f t="shared" si="3882"/>
        <v>0</v>
      </c>
      <c r="BN412" s="41">
        <f t="shared" si="3883"/>
        <v>0</v>
      </c>
      <c r="BO412" s="41">
        <f t="shared" si="3884"/>
        <v>0</v>
      </c>
      <c r="BP412" s="41">
        <f t="shared" si="3885"/>
        <v>0</v>
      </c>
      <c r="BQ412" s="87"/>
      <c r="BR412" s="87"/>
      <c r="BS412" s="87"/>
      <c r="BT412" s="87"/>
      <c r="BU412" s="87"/>
      <c r="BV412" s="87">
        <v>25262034</v>
      </c>
      <c r="BW412" s="87">
        <v>0</v>
      </c>
      <c r="BX412" s="87">
        <v>0</v>
      </c>
      <c r="BY412" s="87"/>
      <c r="BZ412" s="88">
        <v>20000000</v>
      </c>
      <c r="CA412" s="87">
        <v>44737966</v>
      </c>
      <c r="CB412" s="87">
        <v>38669334</v>
      </c>
      <c r="CC412" s="87">
        <v>38669334</v>
      </c>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2">
        <f t="shared" si="3886"/>
        <v>20000000</v>
      </c>
      <c r="DF412" s="102">
        <f t="shared" si="3887"/>
        <v>70000000</v>
      </c>
      <c r="DG412" s="102">
        <f t="shared" si="3888"/>
        <v>38669334</v>
      </c>
      <c r="DH412" s="102">
        <f t="shared" si="3889"/>
        <v>38669334</v>
      </c>
      <c r="DI412" s="102"/>
      <c r="DJ412" s="88"/>
      <c r="DK412" s="57"/>
      <c r="DL412" s="88"/>
      <c r="DM412" s="88"/>
      <c r="DN412" s="88"/>
      <c r="DO412" s="88">
        <v>50000000</v>
      </c>
      <c r="DP412" s="88">
        <v>50000000</v>
      </c>
      <c r="DQ412" s="88">
        <v>21240000</v>
      </c>
      <c r="DR412" s="88"/>
      <c r="DS412" s="88">
        <v>15000000</v>
      </c>
      <c r="DT412" s="88">
        <v>84000000</v>
      </c>
      <c r="DU412" s="88">
        <v>69761667</v>
      </c>
      <c r="DV412" s="88">
        <v>58894667</v>
      </c>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7"/>
      <c r="EU412" s="87"/>
      <c r="EV412" s="87"/>
      <c r="EW412" s="82">
        <f t="shared" si="3890"/>
        <v>15000000</v>
      </c>
      <c r="EX412" s="90">
        <v>134000000</v>
      </c>
      <c r="EY412" s="90">
        <f t="shared" si="3891"/>
        <v>119761667</v>
      </c>
      <c r="EZ412" s="90">
        <f t="shared" si="3892"/>
        <v>80134667</v>
      </c>
      <c r="FA412" s="173"/>
      <c r="FB412" s="87"/>
      <c r="FC412" s="88"/>
      <c r="FD412" s="88"/>
      <c r="FE412" s="88"/>
      <c r="FF412" s="133"/>
      <c r="FG412" s="87"/>
      <c r="FH412" s="87"/>
      <c r="FI412" s="87"/>
      <c r="FJ412" s="87"/>
      <c r="FK412" s="788">
        <v>28760000</v>
      </c>
      <c r="FL412" s="87">
        <v>10000000</v>
      </c>
      <c r="FM412" s="87">
        <v>76000000</v>
      </c>
      <c r="FN412" s="87">
        <v>32903500</v>
      </c>
      <c r="FO412" s="87">
        <v>32903500</v>
      </c>
      <c r="FP412" s="788">
        <v>7297000</v>
      </c>
      <c r="FQ412" s="87"/>
      <c r="FR412" s="87"/>
      <c r="FS412" s="87"/>
      <c r="FT412" s="87"/>
      <c r="FU412" s="87"/>
      <c r="FV412" s="87"/>
      <c r="FW412" s="87"/>
      <c r="FX412" s="87"/>
      <c r="FY412" s="87"/>
      <c r="FZ412" s="87"/>
      <c r="GA412" s="87"/>
      <c r="GB412" s="87"/>
      <c r="GC412" s="87"/>
      <c r="GD412" s="87"/>
      <c r="GE412" s="87"/>
      <c r="GF412" s="87"/>
      <c r="GG412" s="87"/>
      <c r="GH412" s="87"/>
      <c r="GI412" s="87"/>
      <c r="GJ412" s="87"/>
      <c r="GK412" s="87"/>
      <c r="GL412" s="87"/>
      <c r="GM412" s="87"/>
      <c r="GN412" s="87"/>
      <c r="GO412" s="87"/>
      <c r="GP412" s="87"/>
      <c r="GQ412" s="87"/>
      <c r="GR412" s="87"/>
      <c r="GS412" s="87"/>
      <c r="GT412" s="87"/>
      <c r="GU412" s="82">
        <f t="shared" si="3893"/>
        <v>10000000</v>
      </c>
      <c r="GV412" s="82">
        <f t="shared" si="3894"/>
        <v>76000000</v>
      </c>
      <c r="GW412" s="82">
        <f t="shared" si="3895"/>
        <v>32903500</v>
      </c>
      <c r="GX412" s="82">
        <f t="shared" si="3896"/>
        <v>32903500</v>
      </c>
      <c r="GY412" s="792">
        <f t="shared" si="3897"/>
        <v>36057000</v>
      </c>
      <c r="GZ412" s="792">
        <f t="shared" si="3898"/>
        <v>0</v>
      </c>
      <c r="HA412" s="792">
        <f t="shared" si="3899"/>
        <v>0</v>
      </c>
      <c r="HB412" s="792">
        <f t="shared" si="3900"/>
        <v>0</v>
      </c>
      <c r="HC412" s="792">
        <f t="shared" si="3901"/>
        <v>0</v>
      </c>
      <c r="HD412" s="792">
        <f t="shared" si="3902"/>
        <v>0</v>
      </c>
      <c r="HE412" s="792">
        <f t="shared" si="3903"/>
        <v>0</v>
      </c>
      <c r="HF412" s="792">
        <f t="shared" si="3904"/>
        <v>75262034</v>
      </c>
      <c r="HG412" s="792">
        <f t="shared" si="3905"/>
        <v>50000000</v>
      </c>
      <c r="HH412" s="792">
        <f t="shared" si="3906"/>
        <v>21240000</v>
      </c>
      <c r="HI412" s="792">
        <f t="shared" si="3907"/>
        <v>28760000</v>
      </c>
      <c r="HJ412" s="792">
        <f t="shared" si="3908"/>
        <v>45000000</v>
      </c>
      <c r="HK412" s="792">
        <f t="shared" si="3909"/>
        <v>204737966</v>
      </c>
      <c r="HL412" s="792">
        <f t="shared" si="3910"/>
        <v>141334501</v>
      </c>
      <c r="HM412" s="792">
        <f t="shared" si="3911"/>
        <v>130467501</v>
      </c>
      <c r="HN412" s="792">
        <f t="shared" si="3912"/>
        <v>7297000</v>
      </c>
      <c r="HO412" s="792">
        <f t="shared" si="3913"/>
        <v>0</v>
      </c>
      <c r="HP412" s="792">
        <f t="shared" si="3914"/>
        <v>0</v>
      </c>
      <c r="HQ412" s="792">
        <f t="shared" si="3915"/>
        <v>0</v>
      </c>
      <c r="HR412" s="792">
        <f t="shared" si="3916"/>
        <v>0</v>
      </c>
      <c r="HS412" s="792">
        <f t="shared" si="3917"/>
        <v>0</v>
      </c>
      <c r="HT412" s="792">
        <f t="shared" si="3918"/>
        <v>0</v>
      </c>
      <c r="HU412" s="792">
        <f t="shared" si="3919"/>
        <v>0</v>
      </c>
      <c r="HV412" s="792">
        <f t="shared" si="3920"/>
        <v>0</v>
      </c>
      <c r="HW412" s="792">
        <f t="shared" si="3921"/>
        <v>0</v>
      </c>
      <c r="HX412" s="792">
        <f t="shared" si="3922"/>
        <v>0</v>
      </c>
      <c r="HY412" s="792">
        <f t="shared" si="3923"/>
        <v>0</v>
      </c>
      <c r="HZ412" s="792">
        <f t="shared" si="3924"/>
        <v>0</v>
      </c>
      <c r="IA412" s="792">
        <f t="shared" si="3925"/>
        <v>0</v>
      </c>
      <c r="IB412" s="792">
        <f t="shared" si="3926"/>
        <v>0</v>
      </c>
      <c r="IC412" s="792">
        <f t="shared" si="3927"/>
        <v>0</v>
      </c>
      <c r="ID412" s="792">
        <f t="shared" si="3928"/>
        <v>0</v>
      </c>
      <c r="IE412" s="792">
        <f t="shared" si="3929"/>
        <v>0</v>
      </c>
      <c r="IF412" s="792">
        <f t="shared" si="3930"/>
        <v>0</v>
      </c>
      <c r="IG412" s="792">
        <f t="shared" si="3931"/>
        <v>0</v>
      </c>
      <c r="IH412" s="792">
        <f t="shared" si="3932"/>
        <v>0</v>
      </c>
      <c r="II412" s="792">
        <f t="shared" si="3933"/>
        <v>0</v>
      </c>
      <c r="IJ412" s="792">
        <f t="shared" si="3934"/>
        <v>0</v>
      </c>
      <c r="IK412" s="792">
        <f t="shared" si="3935"/>
        <v>0</v>
      </c>
      <c r="IL412" s="792">
        <f t="shared" si="3936"/>
        <v>0</v>
      </c>
      <c r="IM412" s="792">
        <f t="shared" si="3937"/>
        <v>0</v>
      </c>
      <c r="IN412" s="792">
        <f t="shared" si="3938"/>
        <v>0</v>
      </c>
      <c r="IO412" s="792"/>
      <c r="IP412" s="792"/>
      <c r="IQ412" s="792"/>
      <c r="IR412" s="792"/>
      <c r="IS412" s="792">
        <f t="shared" si="3939"/>
        <v>45000000</v>
      </c>
      <c r="IT412" s="792">
        <f t="shared" si="3940"/>
        <v>280000000</v>
      </c>
      <c r="IU412" s="792">
        <f t="shared" si="3941"/>
        <v>191334501</v>
      </c>
      <c r="IV412" s="792">
        <f t="shared" ref="IV412:IV420" si="3943">HC412+HH412+HM412+HR412+HW412+IB412+IG412+IL412+IQ412</f>
        <v>151707501</v>
      </c>
      <c r="IW412" s="793">
        <f t="shared" si="3942"/>
        <v>36057000</v>
      </c>
    </row>
    <row r="413" spans="1:257" s="368" customFormat="1" ht="108.75" customHeight="1" x14ac:dyDescent="0.2">
      <c r="A413" s="363"/>
      <c r="B413" s="363"/>
      <c r="C413" s="324"/>
      <c r="D413" s="499"/>
      <c r="E413" s="324"/>
      <c r="F413" s="324"/>
      <c r="G413" s="273">
        <v>282</v>
      </c>
      <c r="H413" s="854" t="s">
        <v>908</v>
      </c>
      <c r="I413" s="298" t="s">
        <v>909</v>
      </c>
      <c r="J413" s="270" t="s">
        <v>905</v>
      </c>
      <c r="K413" s="479">
        <v>17</v>
      </c>
      <c r="L413" s="479" t="s">
        <v>73</v>
      </c>
      <c r="M413" s="267" t="s">
        <v>53</v>
      </c>
      <c r="N413" s="267">
        <v>8</v>
      </c>
      <c r="O413" s="267">
        <v>2</v>
      </c>
      <c r="P413" s="424">
        <v>2</v>
      </c>
      <c r="Q413" s="267">
        <v>2</v>
      </c>
      <c r="R413" s="275"/>
      <c r="S413" s="424">
        <v>2</v>
      </c>
      <c r="T413" s="267">
        <v>2</v>
      </c>
      <c r="U413" s="267"/>
      <c r="V413" s="424">
        <v>2</v>
      </c>
      <c r="W413" s="267">
        <v>2</v>
      </c>
      <c r="X413" s="479"/>
      <c r="Y413" s="760">
        <v>2</v>
      </c>
      <c r="Z413" s="427">
        <f t="shared" si="3881"/>
        <v>7.2162536935372223E-2</v>
      </c>
      <c r="AA413" s="273">
        <v>16</v>
      </c>
      <c r="AB413" s="270" t="s">
        <v>376</v>
      </c>
      <c r="AC413" s="45"/>
      <c r="AD413" s="42"/>
      <c r="AE413" s="41"/>
      <c r="AF413" s="41"/>
      <c r="AG413" s="45"/>
      <c r="AH413" s="42"/>
      <c r="AI413" s="42"/>
      <c r="AJ413" s="42"/>
      <c r="AK413" s="45">
        <v>60000000</v>
      </c>
      <c r="AL413" s="42">
        <v>70000000</v>
      </c>
      <c r="AM413" s="42">
        <v>69900000</v>
      </c>
      <c r="AN413" s="42">
        <v>69900000</v>
      </c>
      <c r="AO413" s="45"/>
      <c r="AP413" s="42"/>
      <c r="AQ413" s="42"/>
      <c r="AR413" s="42"/>
      <c r="AS413" s="45"/>
      <c r="AT413" s="42"/>
      <c r="AU413" s="41"/>
      <c r="AV413" s="41"/>
      <c r="AW413" s="45"/>
      <c r="AX413" s="42"/>
      <c r="AY413" s="42"/>
      <c r="AZ413" s="42"/>
      <c r="BA413" s="45"/>
      <c r="BB413" s="42"/>
      <c r="BC413" s="42"/>
      <c r="BD413" s="42"/>
      <c r="BE413" s="45"/>
      <c r="BF413" s="42"/>
      <c r="BG413" s="41"/>
      <c r="BH413" s="41"/>
      <c r="BI413" s="45"/>
      <c r="BJ413" s="42"/>
      <c r="BK413" s="42"/>
      <c r="BL413" s="42"/>
      <c r="BM413" s="40">
        <f t="shared" si="3882"/>
        <v>60000000</v>
      </c>
      <c r="BN413" s="41">
        <f t="shared" si="3883"/>
        <v>70000000</v>
      </c>
      <c r="BO413" s="41">
        <f t="shared" si="3884"/>
        <v>69900000</v>
      </c>
      <c r="BP413" s="41">
        <f t="shared" si="3885"/>
        <v>69900000</v>
      </c>
      <c r="BQ413" s="86"/>
      <c r="BR413" s="86"/>
      <c r="BS413" s="86"/>
      <c r="BT413" s="86"/>
      <c r="BU413" s="86"/>
      <c r="BV413" s="86"/>
      <c r="BW413" s="86"/>
      <c r="BX413" s="86"/>
      <c r="BY413" s="86"/>
      <c r="BZ413" s="57">
        <v>39989033.940345511</v>
      </c>
      <c r="CA413" s="86">
        <v>39000000</v>
      </c>
      <c r="CB413" s="86">
        <v>39000000</v>
      </c>
      <c r="CC413" s="86">
        <v>39000000</v>
      </c>
      <c r="CD413" s="86"/>
      <c r="CE413" s="86"/>
      <c r="CF413" s="86"/>
      <c r="CG413" s="86"/>
      <c r="CH413" s="86"/>
      <c r="CI413" s="86"/>
      <c r="CJ413" s="86"/>
      <c r="CK413" s="86"/>
      <c r="CL413" s="86"/>
      <c r="CM413" s="86"/>
      <c r="CN413" s="86"/>
      <c r="CO413" s="86"/>
      <c r="CP413" s="86"/>
      <c r="CQ413" s="86"/>
      <c r="CR413" s="86"/>
      <c r="CS413" s="86"/>
      <c r="CT413" s="86"/>
      <c r="CU413" s="86"/>
      <c r="CV413" s="86"/>
      <c r="CW413" s="86"/>
      <c r="CX413" s="86"/>
      <c r="CY413" s="86"/>
      <c r="CZ413" s="86"/>
      <c r="DA413" s="86"/>
      <c r="DB413" s="86"/>
      <c r="DC413" s="86"/>
      <c r="DD413" s="86"/>
      <c r="DE413" s="82">
        <f t="shared" si="3886"/>
        <v>39989033.940345511</v>
      </c>
      <c r="DF413" s="102">
        <f t="shared" si="3887"/>
        <v>39000000</v>
      </c>
      <c r="DG413" s="102">
        <f t="shared" si="3888"/>
        <v>39000000</v>
      </c>
      <c r="DH413" s="102">
        <f t="shared" si="3889"/>
        <v>39000000</v>
      </c>
      <c r="DI413" s="102"/>
      <c r="DJ413" s="57"/>
      <c r="DK413" s="57"/>
      <c r="DL413" s="57"/>
      <c r="DM413" s="57"/>
      <c r="DN413" s="57"/>
      <c r="DO413" s="88">
        <v>30000000</v>
      </c>
      <c r="DP413" s="57">
        <v>30000000</v>
      </c>
      <c r="DQ413" s="57">
        <v>30000000</v>
      </c>
      <c r="DR413" s="57"/>
      <c r="DS413" s="57">
        <v>15000000</v>
      </c>
      <c r="DT413" s="88">
        <v>80000000</v>
      </c>
      <c r="DU413" s="88">
        <v>80000000</v>
      </c>
      <c r="DV413" s="88">
        <v>80000000</v>
      </c>
      <c r="DW413" s="88"/>
      <c r="DX413" s="57"/>
      <c r="DY413" s="57"/>
      <c r="DZ413" s="57"/>
      <c r="EA413" s="57"/>
      <c r="EB413" s="57"/>
      <c r="EC413" s="57"/>
      <c r="ED413" s="57"/>
      <c r="EE413" s="57"/>
      <c r="EF413" s="57"/>
      <c r="EG413" s="57"/>
      <c r="EH413" s="57"/>
      <c r="EI413" s="57"/>
      <c r="EJ413" s="57"/>
      <c r="EK413" s="57"/>
      <c r="EL413" s="57"/>
      <c r="EM413" s="57"/>
      <c r="EN413" s="57"/>
      <c r="EO413" s="57"/>
      <c r="EP413" s="57"/>
      <c r="EQ413" s="57"/>
      <c r="ER413" s="57"/>
      <c r="ES413" s="57"/>
      <c r="ET413" s="86"/>
      <c r="EU413" s="86"/>
      <c r="EV413" s="86"/>
      <c r="EW413" s="82">
        <f t="shared" si="3890"/>
        <v>15000000</v>
      </c>
      <c r="EX413" s="90">
        <f t="shared" si="3890"/>
        <v>110000000</v>
      </c>
      <c r="EY413" s="90">
        <f t="shared" si="3891"/>
        <v>110000000</v>
      </c>
      <c r="EZ413" s="90">
        <f t="shared" si="3892"/>
        <v>110000000</v>
      </c>
      <c r="FA413" s="173"/>
      <c r="FB413" s="87"/>
      <c r="FC413" s="88"/>
      <c r="FD413" s="88"/>
      <c r="FE413" s="88"/>
      <c r="FF413" s="133"/>
      <c r="FG413" s="87"/>
      <c r="FH413" s="87"/>
      <c r="FI413" s="87"/>
      <c r="FJ413" s="87"/>
      <c r="FK413" s="87"/>
      <c r="FL413" s="86">
        <v>10000000</v>
      </c>
      <c r="FM413" s="86">
        <v>79103800</v>
      </c>
      <c r="FN413" s="86">
        <v>79103800</v>
      </c>
      <c r="FO413" s="86">
        <v>79103800</v>
      </c>
      <c r="FP413" s="86"/>
      <c r="FQ413" s="86"/>
      <c r="FR413" s="86"/>
      <c r="FS413" s="86"/>
      <c r="FT413" s="86"/>
      <c r="FU413" s="86"/>
      <c r="FV413" s="87"/>
      <c r="FW413" s="87"/>
      <c r="FX413" s="87"/>
      <c r="FY413" s="87"/>
      <c r="FZ413" s="87"/>
      <c r="GA413" s="87"/>
      <c r="GB413" s="87"/>
      <c r="GC413" s="87"/>
      <c r="GD413" s="87"/>
      <c r="GE413" s="87"/>
      <c r="GF413" s="87"/>
      <c r="GG413" s="87"/>
      <c r="GH413" s="87"/>
      <c r="GI413" s="87"/>
      <c r="GJ413" s="87"/>
      <c r="GK413" s="87"/>
      <c r="GL413" s="87"/>
      <c r="GM413" s="87"/>
      <c r="GN413" s="87"/>
      <c r="GO413" s="87"/>
      <c r="GP413" s="87"/>
      <c r="GQ413" s="87"/>
      <c r="GR413" s="87"/>
      <c r="GS413" s="87"/>
      <c r="GT413" s="87"/>
      <c r="GU413" s="82">
        <f t="shared" si="3893"/>
        <v>10000000</v>
      </c>
      <c r="GV413" s="82">
        <f t="shared" si="3894"/>
        <v>79103800</v>
      </c>
      <c r="GW413" s="82">
        <f t="shared" si="3895"/>
        <v>79103800</v>
      </c>
      <c r="GX413" s="82">
        <f t="shared" si="3896"/>
        <v>79103800</v>
      </c>
      <c r="GY413" s="792">
        <f t="shared" si="3897"/>
        <v>0</v>
      </c>
      <c r="GZ413" s="792">
        <f t="shared" si="3898"/>
        <v>0</v>
      </c>
      <c r="HA413" s="792">
        <f t="shared" si="3899"/>
        <v>0</v>
      </c>
      <c r="HB413" s="792">
        <f t="shared" si="3900"/>
        <v>0</v>
      </c>
      <c r="HC413" s="792">
        <f t="shared" si="3901"/>
        <v>0</v>
      </c>
      <c r="HD413" s="792">
        <f t="shared" si="3902"/>
        <v>0</v>
      </c>
      <c r="HE413" s="792">
        <f t="shared" si="3903"/>
        <v>0</v>
      </c>
      <c r="HF413" s="792">
        <f t="shared" si="3904"/>
        <v>30000000</v>
      </c>
      <c r="HG413" s="792">
        <f t="shared" si="3905"/>
        <v>30000000</v>
      </c>
      <c r="HH413" s="792">
        <f t="shared" si="3906"/>
        <v>30000000</v>
      </c>
      <c r="HI413" s="792">
        <f t="shared" si="3907"/>
        <v>0</v>
      </c>
      <c r="HJ413" s="792">
        <f t="shared" si="3908"/>
        <v>124989033.94034551</v>
      </c>
      <c r="HK413" s="792">
        <f t="shared" si="3909"/>
        <v>268103800</v>
      </c>
      <c r="HL413" s="792">
        <f t="shared" si="3910"/>
        <v>268003800</v>
      </c>
      <c r="HM413" s="792">
        <f t="shared" si="3911"/>
        <v>268003800</v>
      </c>
      <c r="HN413" s="792">
        <f t="shared" si="3912"/>
        <v>0</v>
      </c>
      <c r="HO413" s="792">
        <f t="shared" si="3913"/>
        <v>0</v>
      </c>
      <c r="HP413" s="792">
        <f t="shared" si="3914"/>
        <v>0</v>
      </c>
      <c r="HQ413" s="792">
        <f t="shared" si="3915"/>
        <v>0</v>
      </c>
      <c r="HR413" s="792">
        <f t="shared" si="3916"/>
        <v>0</v>
      </c>
      <c r="HS413" s="792">
        <f t="shared" si="3917"/>
        <v>0</v>
      </c>
      <c r="HT413" s="792">
        <f t="shared" si="3918"/>
        <v>0</v>
      </c>
      <c r="HU413" s="792">
        <f t="shared" si="3919"/>
        <v>0</v>
      </c>
      <c r="HV413" s="792">
        <f t="shared" si="3920"/>
        <v>0</v>
      </c>
      <c r="HW413" s="792">
        <f t="shared" si="3921"/>
        <v>0</v>
      </c>
      <c r="HX413" s="792">
        <f t="shared" si="3922"/>
        <v>0</v>
      </c>
      <c r="HY413" s="792">
        <f t="shared" si="3923"/>
        <v>0</v>
      </c>
      <c r="HZ413" s="792">
        <f t="shared" si="3924"/>
        <v>0</v>
      </c>
      <c r="IA413" s="792">
        <f t="shared" si="3925"/>
        <v>0</v>
      </c>
      <c r="IB413" s="792">
        <f t="shared" si="3926"/>
        <v>0</v>
      </c>
      <c r="IC413" s="792">
        <f t="shared" si="3927"/>
        <v>0</v>
      </c>
      <c r="ID413" s="792">
        <f t="shared" si="3928"/>
        <v>0</v>
      </c>
      <c r="IE413" s="792">
        <f t="shared" si="3929"/>
        <v>0</v>
      </c>
      <c r="IF413" s="792">
        <f t="shared" si="3930"/>
        <v>0</v>
      </c>
      <c r="IG413" s="792">
        <f t="shared" si="3931"/>
        <v>0</v>
      </c>
      <c r="IH413" s="792">
        <f t="shared" si="3932"/>
        <v>0</v>
      </c>
      <c r="II413" s="792">
        <f t="shared" si="3933"/>
        <v>0</v>
      </c>
      <c r="IJ413" s="792">
        <f t="shared" si="3934"/>
        <v>0</v>
      </c>
      <c r="IK413" s="792">
        <f t="shared" si="3935"/>
        <v>0</v>
      </c>
      <c r="IL413" s="792">
        <f t="shared" si="3936"/>
        <v>0</v>
      </c>
      <c r="IM413" s="792">
        <f t="shared" si="3937"/>
        <v>0</v>
      </c>
      <c r="IN413" s="792">
        <f t="shared" si="3938"/>
        <v>0</v>
      </c>
      <c r="IO413" s="792"/>
      <c r="IP413" s="792"/>
      <c r="IQ413" s="792"/>
      <c r="IR413" s="792"/>
      <c r="IS413" s="792">
        <f t="shared" si="3939"/>
        <v>124989033.94034551</v>
      </c>
      <c r="IT413" s="792">
        <f t="shared" si="3940"/>
        <v>298103800</v>
      </c>
      <c r="IU413" s="792">
        <f t="shared" si="3941"/>
        <v>298003800</v>
      </c>
      <c r="IV413" s="792">
        <f t="shared" si="3943"/>
        <v>298003800</v>
      </c>
      <c r="IW413" s="793">
        <f t="shared" si="3942"/>
        <v>0</v>
      </c>
    </row>
    <row r="414" spans="1:257" s="368" customFormat="1" ht="126.75" customHeight="1" x14ac:dyDescent="0.2">
      <c r="A414" s="363"/>
      <c r="B414" s="363"/>
      <c r="C414" s="324"/>
      <c r="D414" s="499"/>
      <c r="E414" s="324"/>
      <c r="F414" s="324"/>
      <c r="G414" s="273">
        <v>283</v>
      </c>
      <c r="H414" s="854" t="s">
        <v>910</v>
      </c>
      <c r="I414" s="298" t="s">
        <v>911</v>
      </c>
      <c r="J414" s="270" t="s">
        <v>905</v>
      </c>
      <c r="K414" s="479">
        <v>17</v>
      </c>
      <c r="L414" s="479" t="s">
        <v>58</v>
      </c>
      <c r="M414" s="267" t="s">
        <v>53</v>
      </c>
      <c r="N414" s="267">
        <v>1</v>
      </c>
      <c r="O414" s="267">
        <v>1</v>
      </c>
      <c r="P414" s="689">
        <v>0.95</v>
      </c>
      <c r="Q414" s="267">
        <v>1</v>
      </c>
      <c r="R414" s="275"/>
      <c r="S414" s="690">
        <v>0.95</v>
      </c>
      <c r="T414" s="267">
        <v>1</v>
      </c>
      <c r="U414" s="267"/>
      <c r="V414" s="424">
        <v>1</v>
      </c>
      <c r="W414" s="267">
        <v>1</v>
      </c>
      <c r="X414" s="479"/>
      <c r="Y414" s="760">
        <v>1</v>
      </c>
      <c r="Z414" s="427">
        <f t="shared" si="3881"/>
        <v>0.10523703303075116</v>
      </c>
      <c r="AA414" s="273">
        <v>10</v>
      </c>
      <c r="AB414" s="270" t="s">
        <v>389</v>
      </c>
      <c r="AC414" s="45"/>
      <c r="AD414" s="42"/>
      <c r="AE414" s="41"/>
      <c r="AF414" s="41"/>
      <c r="AG414" s="45"/>
      <c r="AH414" s="42"/>
      <c r="AI414" s="42"/>
      <c r="AJ414" s="42"/>
      <c r="AK414" s="45">
        <v>87500000</v>
      </c>
      <c r="AL414" s="42">
        <v>128268225</v>
      </c>
      <c r="AM414" s="42">
        <v>97220070</v>
      </c>
      <c r="AN414" s="42">
        <v>97220070</v>
      </c>
      <c r="AO414" s="45"/>
      <c r="AP414" s="42"/>
      <c r="AQ414" s="42"/>
      <c r="AR414" s="42"/>
      <c r="AS414" s="45"/>
      <c r="AT414" s="42"/>
      <c r="AU414" s="41"/>
      <c r="AV414" s="41"/>
      <c r="AW414" s="45"/>
      <c r="AX414" s="42"/>
      <c r="AY414" s="42"/>
      <c r="AZ414" s="42"/>
      <c r="BA414" s="45"/>
      <c r="BB414" s="42"/>
      <c r="BC414" s="42"/>
      <c r="BD414" s="42"/>
      <c r="BE414" s="45"/>
      <c r="BF414" s="42"/>
      <c r="BG414" s="41"/>
      <c r="BH414" s="41"/>
      <c r="BI414" s="45"/>
      <c r="BJ414" s="42"/>
      <c r="BK414" s="42"/>
      <c r="BL414" s="42"/>
      <c r="BM414" s="40">
        <f t="shared" si="3882"/>
        <v>87500000</v>
      </c>
      <c r="BN414" s="41">
        <f t="shared" si="3883"/>
        <v>128268225</v>
      </c>
      <c r="BO414" s="41">
        <f t="shared" si="3884"/>
        <v>97220070</v>
      </c>
      <c r="BP414" s="41">
        <f t="shared" si="3885"/>
        <v>97220070</v>
      </c>
      <c r="BQ414" s="86"/>
      <c r="BR414" s="86"/>
      <c r="BS414" s="86"/>
      <c r="BT414" s="86"/>
      <c r="BU414" s="86"/>
      <c r="BV414" s="86"/>
      <c r="BW414" s="86"/>
      <c r="BX414" s="86"/>
      <c r="BY414" s="86"/>
      <c r="BZ414" s="57">
        <v>48317341.163003899</v>
      </c>
      <c r="CA414" s="86">
        <v>48317341</v>
      </c>
      <c r="CB414" s="86">
        <v>37501531</v>
      </c>
      <c r="CC414" s="86">
        <v>37501531</v>
      </c>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2">
        <f t="shared" si="3886"/>
        <v>48317341.163003899</v>
      </c>
      <c r="DF414" s="102">
        <f t="shared" si="3887"/>
        <v>48317341</v>
      </c>
      <c r="DG414" s="102">
        <f t="shared" si="3888"/>
        <v>37501531</v>
      </c>
      <c r="DH414" s="102">
        <f t="shared" si="3889"/>
        <v>37501531</v>
      </c>
      <c r="DI414" s="102"/>
      <c r="DJ414" s="57"/>
      <c r="DK414" s="57"/>
      <c r="DL414" s="57"/>
      <c r="DM414" s="57"/>
      <c r="DN414" s="57"/>
      <c r="DO414" s="57">
        <v>50000000</v>
      </c>
      <c r="DP414" s="57">
        <v>48593500</v>
      </c>
      <c r="DQ414" s="57">
        <v>48593500</v>
      </c>
      <c r="DR414" s="57"/>
      <c r="DS414" s="57">
        <v>20000000</v>
      </c>
      <c r="DT414" s="57">
        <v>35000000</v>
      </c>
      <c r="DU414" s="57">
        <v>12563204</v>
      </c>
      <c r="DV414" s="57">
        <v>12563204</v>
      </c>
      <c r="DW414" s="57"/>
      <c r="DX414" s="57"/>
      <c r="DY414" s="57"/>
      <c r="DZ414" s="57"/>
      <c r="EA414" s="57"/>
      <c r="EB414" s="57"/>
      <c r="EC414" s="57"/>
      <c r="ED414" s="57"/>
      <c r="EE414" s="57"/>
      <c r="EF414" s="57"/>
      <c r="EG414" s="57"/>
      <c r="EH414" s="57"/>
      <c r="EI414" s="57"/>
      <c r="EJ414" s="57"/>
      <c r="EK414" s="57"/>
      <c r="EL414" s="57"/>
      <c r="EM414" s="57"/>
      <c r="EN414" s="57"/>
      <c r="EO414" s="57"/>
      <c r="EP414" s="57"/>
      <c r="EQ414" s="57"/>
      <c r="ER414" s="57"/>
      <c r="ES414" s="57"/>
      <c r="ET414" s="86"/>
      <c r="EU414" s="86"/>
      <c r="EV414" s="86"/>
      <c r="EW414" s="82">
        <f t="shared" si="3890"/>
        <v>20000000</v>
      </c>
      <c r="EX414" s="90">
        <v>85000000</v>
      </c>
      <c r="EY414" s="90">
        <f t="shared" si="3891"/>
        <v>61156704</v>
      </c>
      <c r="EZ414" s="90">
        <f t="shared" si="3892"/>
        <v>61156704</v>
      </c>
      <c r="FA414" s="173"/>
      <c r="FB414" s="87"/>
      <c r="FC414" s="88"/>
      <c r="FD414" s="88"/>
      <c r="FE414" s="88"/>
      <c r="FF414" s="133"/>
      <c r="FG414" s="87"/>
      <c r="FH414" s="87"/>
      <c r="FI414" s="87"/>
      <c r="FJ414" s="87"/>
      <c r="FK414" s="87"/>
      <c r="FL414" s="86">
        <v>15000000</v>
      </c>
      <c r="FM414" s="86">
        <v>44007000</v>
      </c>
      <c r="FN414" s="86">
        <v>43203667</v>
      </c>
      <c r="FO414" s="86">
        <v>43203667</v>
      </c>
      <c r="FP414" s="86"/>
      <c r="FQ414" s="86"/>
      <c r="FR414" s="86"/>
      <c r="FS414" s="86"/>
      <c r="FT414" s="86"/>
      <c r="FU414" s="86"/>
      <c r="FV414" s="87"/>
      <c r="FW414" s="87"/>
      <c r="FX414" s="87"/>
      <c r="FY414" s="87"/>
      <c r="FZ414" s="87"/>
      <c r="GA414" s="87"/>
      <c r="GB414" s="87"/>
      <c r="GC414" s="87"/>
      <c r="GD414" s="87"/>
      <c r="GE414" s="87"/>
      <c r="GF414" s="87"/>
      <c r="GG414" s="87"/>
      <c r="GH414" s="87"/>
      <c r="GI414" s="87"/>
      <c r="GJ414" s="87"/>
      <c r="GK414" s="87"/>
      <c r="GL414" s="87"/>
      <c r="GM414" s="87"/>
      <c r="GN414" s="87"/>
      <c r="GO414" s="87"/>
      <c r="GP414" s="87"/>
      <c r="GQ414" s="87"/>
      <c r="GR414" s="87"/>
      <c r="GS414" s="87"/>
      <c r="GT414" s="87"/>
      <c r="GU414" s="82">
        <f t="shared" si="3893"/>
        <v>15000000</v>
      </c>
      <c r="GV414" s="82">
        <f t="shared" si="3894"/>
        <v>44007000</v>
      </c>
      <c r="GW414" s="82">
        <f t="shared" si="3895"/>
        <v>43203667</v>
      </c>
      <c r="GX414" s="82">
        <f t="shared" si="3896"/>
        <v>43203667</v>
      </c>
      <c r="GY414" s="792">
        <f t="shared" si="3897"/>
        <v>0</v>
      </c>
      <c r="GZ414" s="792">
        <f t="shared" si="3898"/>
        <v>0</v>
      </c>
      <c r="HA414" s="792">
        <f t="shared" si="3899"/>
        <v>0</v>
      </c>
      <c r="HB414" s="792">
        <f t="shared" si="3900"/>
        <v>0</v>
      </c>
      <c r="HC414" s="792">
        <f t="shared" si="3901"/>
        <v>0</v>
      </c>
      <c r="HD414" s="792">
        <f t="shared" si="3902"/>
        <v>0</v>
      </c>
      <c r="HE414" s="792">
        <f t="shared" si="3903"/>
        <v>0</v>
      </c>
      <c r="HF414" s="792">
        <f t="shared" si="3904"/>
        <v>50000000</v>
      </c>
      <c r="HG414" s="792">
        <f t="shared" si="3905"/>
        <v>48593500</v>
      </c>
      <c r="HH414" s="792">
        <f t="shared" si="3906"/>
        <v>48593500</v>
      </c>
      <c r="HI414" s="792">
        <f t="shared" si="3907"/>
        <v>0</v>
      </c>
      <c r="HJ414" s="792">
        <f t="shared" si="3908"/>
        <v>170817341.16300389</v>
      </c>
      <c r="HK414" s="792">
        <f t="shared" si="3909"/>
        <v>255592566</v>
      </c>
      <c r="HL414" s="792">
        <f t="shared" si="3910"/>
        <v>190488472</v>
      </c>
      <c r="HM414" s="792">
        <f t="shared" si="3911"/>
        <v>190488472</v>
      </c>
      <c r="HN414" s="792">
        <f t="shared" si="3912"/>
        <v>0</v>
      </c>
      <c r="HO414" s="792">
        <f t="shared" si="3913"/>
        <v>0</v>
      </c>
      <c r="HP414" s="792">
        <f t="shared" si="3914"/>
        <v>0</v>
      </c>
      <c r="HQ414" s="792">
        <f t="shared" si="3915"/>
        <v>0</v>
      </c>
      <c r="HR414" s="792">
        <f t="shared" si="3916"/>
        <v>0</v>
      </c>
      <c r="HS414" s="792">
        <f t="shared" si="3917"/>
        <v>0</v>
      </c>
      <c r="HT414" s="792">
        <f t="shared" si="3918"/>
        <v>0</v>
      </c>
      <c r="HU414" s="792">
        <f t="shared" si="3919"/>
        <v>0</v>
      </c>
      <c r="HV414" s="792">
        <f t="shared" si="3920"/>
        <v>0</v>
      </c>
      <c r="HW414" s="792">
        <f t="shared" si="3921"/>
        <v>0</v>
      </c>
      <c r="HX414" s="792">
        <f t="shared" si="3922"/>
        <v>0</v>
      </c>
      <c r="HY414" s="792">
        <f t="shared" si="3923"/>
        <v>0</v>
      </c>
      <c r="HZ414" s="792">
        <f t="shared" si="3924"/>
        <v>0</v>
      </c>
      <c r="IA414" s="792">
        <f t="shared" si="3925"/>
        <v>0</v>
      </c>
      <c r="IB414" s="792">
        <f t="shared" si="3926"/>
        <v>0</v>
      </c>
      <c r="IC414" s="792">
        <f t="shared" si="3927"/>
        <v>0</v>
      </c>
      <c r="ID414" s="792">
        <f t="shared" si="3928"/>
        <v>0</v>
      </c>
      <c r="IE414" s="792">
        <f t="shared" si="3929"/>
        <v>0</v>
      </c>
      <c r="IF414" s="792">
        <f t="shared" si="3930"/>
        <v>0</v>
      </c>
      <c r="IG414" s="792">
        <f t="shared" si="3931"/>
        <v>0</v>
      </c>
      <c r="IH414" s="792">
        <f t="shared" si="3932"/>
        <v>0</v>
      </c>
      <c r="II414" s="792">
        <f t="shared" si="3933"/>
        <v>0</v>
      </c>
      <c r="IJ414" s="792">
        <f t="shared" si="3934"/>
        <v>0</v>
      </c>
      <c r="IK414" s="792">
        <f t="shared" si="3935"/>
        <v>0</v>
      </c>
      <c r="IL414" s="792">
        <f t="shared" si="3936"/>
        <v>0</v>
      </c>
      <c r="IM414" s="792">
        <f t="shared" si="3937"/>
        <v>0</v>
      </c>
      <c r="IN414" s="792">
        <f t="shared" si="3938"/>
        <v>0</v>
      </c>
      <c r="IO414" s="792"/>
      <c r="IP414" s="792"/>
      <c r="IQ414" s="792"/>
      <c r="IR414" s="792"/>
      <c r="IS414" s="792">
        <f t="shared" si="3939"/>
        <v>170817341.16300389</v>
      </c>
      <c r="IT414" s="792">
        <f t="shared" si="3940"/>
        <v>305592566</v>
      </c>
      <c r="IU414" s="792">
        <f t="shared" si="3941"/>
        <v>239081972</v>
      </c>
      <c r="IV414" s="792">
        <f t="shared" si="3943"/>
        <v>239081972</v>
      </c>
      <c r="IW414" s="793">
        <f t="shared" si="3942"/>
        <v>0</v>
      </c>
    </row>
    <row r="415" spans="1:257" s="368" customFormat="1" ht="102" customHeight="1" x14ac:dyDescent="0.2">
      <c r="A415" s="363"/>
      <c r="B415" s="363"/>
      <c r="C415" s="324"/>
      <c r="D415" s="499"/>
      <c r="E415" s="324"/>
      <c r="F415" s="324"/>
      <c r="G415" s="273">
        <v>284</v>
      </c>
      <c r="H415" s="854" t="s">
        <v>990</v>
      </c>
      <c r="I415" s="298" t="s">
        <v>912</v>
      </c>
      <c r="J415" s="270" t="s">
        <v>905</v>
      </c>
      <c r="K415" s="479">
        <v>17</v>
      </c>
      <c r="L415" s="479" t="s">
        <v>58</v>
      </c>
      <c r="M415" s="267">
        <v>1</v>
      </c>
      <c r="N415" s="267">
        <v>1</v>
      </c>
      <c r="O415" s="586">
        <v>1</v>
      </c>
      <c r="P415" s="424">
        <v>1</v>
      </c>
      <c r="Q415" s="267">
        <v>1</v>
      </c>
      <c r="R415" s="275"/>
      <c r="S415" s="424">
        <v>7.0000000000000007E-2</v>
      </c>
      <c r="T415" s="267">
        <v>1</v>
      </c>
      <c r="U415" s="267"/>
      <c r="V415" s="424">
        <v>1</v>
      </c>
      <c r="W415" s="267">
        <v>1</v>
      </c>
      <c r="X415" s="479"/>
      <c r="Y415" s="760">
        <v>0.75</v>
      </c>
      <c r="Z415" s="427">
        <f t="shared" si="3881"/>
        <v>0.1232429077732614</v>
      </c>
      <c r="AA415" s="273">
        <v>16</v>
      </c>
      <c r="AB415" s="270" t="s">
        <v>376</v>
      </c>
      <c r="AC415" s="45"/>
      <c r="AD415" s="42"/>
      <c r="AE415" s="41"/>
      <c r="AF415" s="41"/>
      <c r="AG415" s="45"/>
      <c r="AH415" s="42"/>
      <c r="AI415" s="42"/>
      <c r="AJ415" s="42"/>
      <c r="AK415" s="45">
        <v>102471099</v>
      </c>
      <c r="AL415" s="42">
        <v>92471099</v>
      </c>
      <c r="AM415" s="42">
        <v>91710005</v>
      </c>
      <c r="AN415" s="42">
        <v>42471099</v>
      </c>
      <c r="AO415" s="45"/>
      <c r="AP415" s="42"/>
      <c r="AQ415" s="42"/>
      <c r="AR415" s="42"/>
      <c r="AS415" s="45"/>
      <c r="AT415" s="42"/>
      <c r="AU415" s="41"/>
      <c r="AV415" s="41"/>
      <c r="AW415" s="45"/>
      <c r="AX415" s="42"/>
      <c r="AY415" s="42"/>
      <c r="AZ415" s="42"/>
      <c r="BA415" s="45"/>
      <c r="BB415" s="42"/>
      <c r="BC415" s="42"/>
      <c r="BD415" s="42"/>
      <c r="BE415" s="45"/>
      <c r="BF415" s="42"/>
      <c r="BG415" s="41"/>
      <c r="BH415" s="41"/>
      <c r="BI415" s="45"/>
      <c r="BJ415" s="42"/>
      <c r="BK415" s="42"/>
      <c r="BL415" s="42"/>
      <c r="BM415" s="40">
        <f t="shared" si="3882"/>
        <v>102471099</v>
      </c>
      <c r="BN415" s="41">
        <f t="shared" si="3883"/>
        <v>92471099</v>
      </c>
      <c r="BO415" s="41">
        <f t="shared" si="3884"/>
        <v>91710005</v>
      </c>
      <c r="BP415" s="41">
        <f t="shared" si="3885"/>
        <v>42471099</v>
      </c>
      <c r="BQ415" s="86"/>
      <c r="BR415" s="86"/>
      <c r="BS415" s="86"/>
      <c r="BT415" s="86"/>
      <c r="BU415" s="86"/>
      <c r="BV415" s="86"/>
      <c r="BW415" s="86"/>
      <c r="BX415" s="86"/>
      <c r="BY415" s="86"/>
      <c r="BZ415" s="57">
        <v>68295337.59692508</v>
      </c>
      <c r="CA415" s="86">
        <v>70162427</v>
      </c>
      <c r="CB415" s="86">
        <v>69729945</v>
      </c>
      <c r="CC415" s="86">
        <v>5254945</v>
      </c>
      <c r="CD415" s="86"/>
      <c r="CE415" s="86"/>
      <c r="CF415" s="86"/>
      <c r="CG415" s="86"/>
      <c r="CH415" s="86"/>
      <c r="CI415" s="86"/>
      <c r="CJ415" s="86"/>
      <c r="CK415" s="86"/>
      <c r="CL415" s="86"/>
      <c r="CM415" s="86"/>
      <c r="CN415" s="86"/>
      <c r="CO415" s="86"/>
      <c r="CP415" s="86"/>
      <c r="CQ415" s="86"/>
      <c r="CR415" s="86"/>
      <c r="CS415" s="86"/>
      <c r="CT415" s="86"/>
      <c r="CU415" s="86"/>
      <c r="CV415" s="86"/>
      <c r="CW415" s="86"/>
      <c r="CX415" s="86"/>
      <c r="CY415" s="86"/>
      <c r="CZ415" s="86"/>
      <c r="DA415" s="86"/>
      <c r="DB415" s="86"/>
      <c r="DC415" s="86"/>
      <c r="DD415" s="86"/>
      <c r="DE415" s="82">
        <f t="shared" si="3886"/>
        <v>68295337.59692508</v>
      </c>
      <c r="DF415" s="102">
        <f t="shared" si="3887"/>
        <v>70162427</v>
      </c>
      <c r="DG415" s="102">
        <f t="shared" si="3888"/>
        <v>69729945</v>
      </c>
      <c r="DH415" s="102">
        <f t="shared" si="3889"/>
        <v>5254945</v>
      </c>
      <c r="DI415" s="102"/>
      <c r="DJ415" s="57"/>
      <c r="DK415" s="57"/>
      <c r="DL415" s="57"/>
      <c r="DM415" s="57"/>
      <c r="DN415" s="57"/>
      <c r="DO415" s="57">
        <v>170000000</v>
      </c>
      <c r="DP415" s="57">
        <v>160749831</v>
      </c>
      <c r="DQ415" s="57">
        <v>5465143</v>
      </c>
      <c r="DR415" s="57"/>
      <c r="DS415" s="57">
        <v>20000000</v>
      </c>
      <c r="DT415" s="57">
        <v>123000000</v>
      </c>
      <c r="DU415" s="57">
        <v>116463516</v>
      </c>
      <c r="DV415" s="57">
        <v>0</v>
      </c>
      <c r="DW415" s="57"/>
      <c r="DX415" s="57"/>
      <c r="DY415" s="57"/>
      <c r="DZ415" s="57"/>
      <c r="EA415" s="57"/>
      <c r="EB415" s="57"/>
      <c r="EC415" s="57"/>
      <c r="ED415" s="57"/>
      <c r="EE415" s="57"/>
      <c r="EF415" s="57"/>
      <c r="EG415" s="57"/>
      <c r="EH415" s="57"/>
      <c r="EI415" s="57"/>
      <c r="EJ415" s="57"/>
      <c r="EK415" s="57"/>
      <c r="EL415" s="57"/>
      <c r="EM415" s="57"/>
      <c r="EN415" s="57"/>
      <c r="EO415" s="57"/>
      <c r="EP415" s="57"/>
      <c r="EQ415" s="57"/>
      <c r="ER415" s="57"/>
      <c r="ES415" s="57"/>
      <c r="ET415" s="86"/>
      <c r="EU415" s="86"/>
      <c r="EV415" s="86"/>
      <c r="EW415" s="82">
        <f t="shared" si="3890"/>
        <v>20000000</v>
      </c>
      <c r="EX415" s="90">
        <f t="shared" si="3890"/>
        <v>293000000</v>
      </c>
      <c r="EY415" s="90">
        <f t="shared" si="3891"/>
        <v>277213347</v>
      </c>
      <c r="EZ415" s="90">
        <f t="shared" si="3892"/>
        <v>5465143</v>
      </c>
      <c r="FA415" s="173"/>
      <c r="FB415" s="87"/>
      <c r="FC415" s="88"/>
      <c r="FD415" s="88"/>
      <c r="FE415" s="88"/>
      <c r="FF415" s="133"/>
      <c r="FG415" s="87"/>
      <c r="FH415" s="87">
        <v>320000000</v>
      </c>
      <c r="FI415" s="87">
        <v>300000000</v>
      </c>
      <c r="FJ415" s="87">
        <v>300000000</v>
      </c>
      <c r="FK415" s="788">
        <v>155284688</v>
      </c>
      <c r="FL415" s="86">
        <v>15000000</v>
      </c>
      <c r="FM415" s="86">
        <v>100151534</v>
      </c>
      <c r="FN415" s="86">
        <v>14025808.99</v>
      </c>
      <c r="FO415" s="86">
        <v>14025808.99</v>
      </c>
      <c r="FP415" s="788">
        <v>116463516</v>
      </c>
      <c r="FQ415" s="86"/>
      <c r="FR415" s="86"/>
      <c r="FS415" s="86"/>
      <c r="FT415" s="86"/>
      <c r="FU415" s="86"/>
      <c r="FV415" s="87"/>
      <c r="FW415" s="87"/>
      <c r="FX415" s="87"/>
      <c r="FY415" s="87"/>
      <c r="FZ415" s="87"/>
      <c r="GA415" s="87"/>
      <c r="GB415" s="87"/>
      <c r="GC415" s="87"/>
      <c r="GD415" s="87"/>
      <c r="GE415" s="87"/>
      <c r="GF415" s="87"/>
      <c r="GG415" s="87"/>
      <c r="GH415" s="87"/>
      <c r="GI415" s="87"/>
      <c r="GJ415" s="87"/>
      <c r="GK415" s="87"/>
      <c r="GL415" s="87"/>
      <c r="GM415" s="87"/>
      <c r="GN415" s="87"/>
      <c r="GO415" s="87"/>
      <c r="GP415" s="87"/>
      <c r="GQ415" s="87"/>
      <c r="GR415" s="87"/>
      <c r="GS415" s="87"/>
      <c r="GT415" s="87"/>
      <c r="GU415" s="82">
        <f t="shared" si="3893"/>
        <v>15000000</v>
      </c>
      <c r="GV415" s="82">
        <f t="shared" si="3894"/>
        <v>420151534</v>
      </c>
      <c r="GW415" s="82">
        <f t="shared" si="3895"/>
        <v>314025808.99000001</v>
      </c>
      <c r="GX415" s="82">
        <f t="shared" si="3896"/>
        <v>314025808.99000001</v>
      </c>
      <c r="GY415" s="792">
        <f t="shared" si="3897"/>
        <v>271748204</v>
      </c>
      <c r="GZ415" s="792">
        <f t="shared" si="3898"/>
        <v>0</v>
      </c>
      <c r="HA415" s="792">
        <f t="shared" si="3899"/>
        <v>0</v>
      </c>
      <c r="HB415" s="792">
        <f t="shared" si="3900"/>
        <v>0</v>
      </c>
      <c r="HC415" s="792">
        <f t="shared" si="3901"/>
        <v>0</v>
      </c>
      <c r="HD415" s="792">
        <f t="shared" si="3902"/>
        <v>0</v>
      </c>
      <c r="HE415" s="792">
        <f t="shared" si="3903"/>
        <v>0</v>
      </c>
      <c r="HF415" s="792">
        <f t="shared" si="3904"/>
        <v>490000000</v>
      </c>
      <c r="HG415" s="792">
        <f t="shared" si="3905"/>
        <v>460749831</v>
      </c>
      <c r="HH415" s="792">
        <f t="shared" si="3906"/>
        <v>305465143</v>
      </c>
      <c r="HI415" s="792">
        <f t="shared" si="3907"/>
        <v>155284688</v>
      </c>
      <c r="HJ415" s="792">
        <f t="shared" si="3908"/>
        <v>205766436.59692508</v>
      </c>
      <c r="HK415" s="792">
        <f t="shared" si="3909"/>
        <v>385785060</v>
      </c>
      <c r="HL415" s="792">
        <f t="shared" si="3910"/>
        <v>291929274.99000001</v>
      </c>
      <c r="HM415" s="792">
        <f t="shared" si="3911"/>
        <v>61751852.990000002</v>
      </c>
      <c r="HN415" s="792">
        <f t="shared" si="3912"/>
        <v>116463516</v>
      </c>
      <c r="HO415" s="792">
        <f t="shared" si="3913"/>
        <v>0</v>
      </c>
      <c r="HP415" s="792">
        <f t="shared" si="3914"/>
        <v>0</v>
      </c>
      <c r="HQ415" s="792">
        <f t="shared" si="3915"/>
        <v>0</v>
      </c>
      <c r="HR415" s="792">
        <f t="shared" si="3916"/>
        <v>0</v>
      </c>
      <c r="HS415" s="792">
        <f t="shared" si="3917"/>
        <v>0</v>
      </c>
      <c r="HT415" s="792">
        <f t="shared" si="3918"/>
        <v>0</v>
      </c>
      <c r="HU415" s="792">
        <f t="shared" si="3919"/>
        <v>0</v>
      </c>
      <c r="HV415" s="792">
        <f t="shared" si="3920"/>
        <v>0</v>
      </c>
      <c r="HW415" s="792">
        <f t="shared" si="3921"/>
        <v>0</v>
      </c>
      <c r="HX415" s="792">
        <f t="shared" si="3922"/>
        <v>0</v>
      </c>
      <c r="HY415" s="792">
        <f t="shared" si="3923"/>
        <v>0</v>
      </c>
      <c r="HZ415" s="792">
        <f t="shared" si="3924"/>
        <v>0</v>
      </c>
      <c r="IA415" s="792">
        <f t="shared" si="3925"/>
        <v>0</v>
      </c>
      <c r="IB415" s="792">
        <f t="shared" si="3926"/>
        <v>0</v>
      </c>
      <c r="IC415" s="792">
        <f t="shared" si="3927"/>
        <v>0</v>
      </c>
      <c r="ID415" s="792">
        <f t="shared" si="3928"/>
        <v>0</v>
      </c>
      <c r="IE415" s="792">
        <f t="shared" si="3929"/>
        <v>0</v>
      </c>
      <c r="IF415" s="792">
        <f t="shared" si="3930"/>
        <v>0</v>
      </c>
      <c r="IG415" s="792">
        <f t="shared" si="3931"/>
        <v>0</v>
      </c>
      <c r="IH415" s="792">
        <f t="shared" si="3932"/>
        <v>0</v>
      </c>
      <c r="II415" s="792">
        <f t="shared" si="3933"/>
        <v>0</v>
      </c>
      <c r="IJ415" s="792">
        <f t="shared" si="3934"/>
        <v>0</v>
      </c>
      <c r="IK415" s="792">
        <f t="shared" si="3935"/>
        <v>0</v>
      </c>
      <c r="IL415" s="792">
        <f t="shared" si="3936"/>
        <v>0</v>
      </c>
      <c r="IM415" s="792">
        <f t="shared" si="3937"/>
        <v>0</v>
      </c>
      <c r="IN415" s="792">
        <f t="shared" si="3938"/>
        <v>0</v>
      </c>
      <c r="IO415" s="792"/>
      <c r="IP415" s="792"/>
      <c r="IQ415" s="792"/>
      <c r="IR415" s="792"/>
      <c r="IS415" s="792">
        <f t="shared" si="3939"/>
        <v>205766436.59692508</v>
      </c>
      <c r="IT415" s="792">
        <f t="shared" si="3940"/>
        <v>875785060</v>
      </c>
      <c r="IU415" s="792">
        <f t="shared" si="3941"/>
        <v>752679105.99000001</v>
      </c>
      <c r="IV415" s="792">
        <f t="shared" si="3943"/>
        <v>367216995.99000001</v>
      </c>
      <c r="IW415" s="793">
        <f t="shared" si="3942"/>
        <v>271748204</v>
      </c>
    </row>
    <row r="416" spans="1:257" s="368" customFormat="1" ht="165.75" customHeight="1" x14ac:dyDescent="0.2">
      <c r="A416" s="363"/>
      <c r="B416" s="363"/>
      <c r="C416" s="324"/>
      <c r="D416" s="499"/>
      <c r="E416" s="324"/>
      <c r="F416" s="324"/>
      <c r="G416" s="273">
        <v>285</v>
      </c>
      <c r="H416" s="854" t="s">
        <v>913</v>
      </c>
      <c r="I416" s="298" t="s">
        <v>914</v>
      </c>
      <c r="J416" s="270" t="s">
        <v>905</v>
      </c>
      <c r="K416" s="479">
        <v>17</v>
      </c>
      <c r="L416" s="479" t="s">
        <v>58</v>
      </c>
      <c r="M416" s="267">
        <v>1</v>
      </c>
      <c r="N416" s="267">
        <v>1</v>
      </c>
      <c r="O416" s="479">
        <v>1</v>
      </c>
      <c r="P416" s="432">
        <v>1</v>
      </c>
      <c r="Q416" s="267">
        <v>1</v>
      </c>
      <c r="R416" s="275"/>
      <c r="S416" s="383">
        <v>1</v>
      </c>
      <c r="T416" s="267">
        <v>1</v>
      </c>
      <c r="U416" s="267"/>
      <c r="V416" s="424">
        <v>1</v>
      </c>
      <c r="W416" s="267">
        <v>1</v>
      </c>
      <c r="X416" s="479"/>
      <c r="Y416" s="760">
        <v>1</v>
      </c>
      <c r="Z416" s="427">
        <f t="shared" si="3881"/>
        <v>0.14509198844827881</v>
      </c>
      <c r="AA416" s="273">
        <v>17</v>
      </c>
      <c r="AB416" s="270" t="s">
        <v>837</v>
      </c>
      <c r="AC416" s="45"/>
      <c r="AD416" s="42"/>
      <c r="AE416" s="41"/>
      <c r="AF416" s="41"/>
      <c r="AG416" s="45"/>
      <c r="AH416" s="42"/>
      <c r="AI416" s="42"/>
      <c r="AJ416" s="42"/>
      <c r="AK416" s="45">
        <v>120637656</v>
      </c>
      <c r="AL416" s="41">
        <v>120637656</v>
      </c>
      <c r="AM416" s="42">
        <v>118063105</v>
      </c>
      <c r="AN416" s="42">
        <v>118063105</v>
      </c>
      <c r="AO416" s="45"/>
      <c r="AP416" s="42"/>
      <c r="AQ416" s="42"/>
      <c r="AR416" s="42"/>
      <c r="AS416" s="45"/>
      <c r="AT416" s="42"/>
      <c r="AU416" s="41"/>
      <c r="AV416" s="41"/>
      <c r="AW416" s="45"/>
      <c r="AX416" s="42"/>
      <c r="AY416" s="42"/>
      <c r="AZ416" s="42"/>
      <c r="BA416" s="45"/>
      <c r="BB416" s="42"/>
      <c r="BC416" s="42"/>
      <c r="BD416" s="42"/>
      <c r="BE416" s="45"/>
      <c r="BF416" s="42"/>
      <c r="BG416" s="41"/>
      <c r="BH416" s="41"/>
      <c r="BI416" s="45"/>
      <c r="BJ416" s="42"/>
      <c r="BK416" s="42"/>
      <c r="BL416" s="42"/>
      <c r="BM416" s="40">
        <f t="shared" si="3882"/>
        <v>120637656</v>
      </c>
      <c r="BN416" s="41">
        <f t="shared" si="3883"/>
        <v>120637656</v>
      </c>
      <c r="BO416" s="41">
        <f t="shared" si="3884"/>
        <v>118063105</v>
      </c>
      <c r="BP416" s="41">
        <f t="shared" si="3885"/>
        <v>118063105</v>
      </c>
      <c r="BQ416" s="86"/>
      <c r="BR416" s="86"/>
      <c r="BS416" s="86"/>
      <c r="BT416" s="86"/>
      <c r="BU416" s="86"/>
      <c r="BV416" s="86"/>
      <c r="BW416" s="86"/>
      <c r="BX416" s="86"/>
      <c r="BY416" s="86"/>
      <c r="BZ416" s="57">
        <v>60403055.337795399</v>
      </c>
      <c r="CA416" s="86">
        <v>59525000</v>
      </c>
      <c r="CB416" s="86">
        <v>59525000</v>
      </c>
      <c r="CC416" s="86">
        <v>59525000</v>
      </c>
      <c r="CD416" s="86"/>
      <c r="CE416" s="86"/>
      <c r="CF416" s="86"/>
      <c r="CG416" s="86"/>
      <c r="CH416" s="86"/>
      <c r="CI416" s="86"/>
      <c r="CJ416" s="86"/>
      <c r="CK416" s="86"/>
      <c r="CL416" s="86"/>
      <c r="CM416" s="86"/>
      <c r="CN416" s="86"/>
      <c r="CO416" s="86"/>
      <c r="CP416" s="86"/>
      <c r="CQ416" s="86"/>
      <c r="CR416" s="86"/>
      <c r="CS416" s="86"/>
      <c r="CT416" s="86"/>
      <c r="CU416" s="86"/>
      <c r="CV416" s="86"/>
      <c r="CW416" s="86"/>
      <c r="CX416" s="86"/>
      <c r="CY416" s="86"/>
      <c r="CZ416" s="86"/>
      <c r="DA416" s="86"/>
      <c r="DB416" s="86"/>
      <c r="DC416" s="86"/>
      <c r="DD416" s="86"/>
      <c r="DE416" s="82">
        <f t="shared" si="3886"/>
        <v>60403055.337795399</v>
      </c>
      <c r="DF416" s="102">
        <f t="shared" si="3887"/>
        <v>59525000</v>
      </c>
      <c r="DG416" s="102">
        <f t="shared" si="3888"/>
        <v>59525000</v>
      </c>
      <c r="DH416" s="102">
        <f t="shared" si="3889"/>
        <v>59525000</v>
      </c>
      <c r="DI416" s="102"/>
      <c r="DJ416" s="57"/>
      <c r="DK416" s="57"/>
      <c r="DL416" s="57"/>
      <c r="DM416" s="57"/>
      <c r="DN416" s="57"/>
      <c r="DO416" s="57">
        <v>140000000</v>
      </c>
      <c r="DP416" s="57">
        <v>139463333</v>
      </c>
      <c r="DQ416" s="57">
        <v>139463333</v>
      </c>
      <c r="DR416" s="57"/>
      <c r="DS416" s="57">
        <v>20000000</v>
      </c>
      <c r="DT416" s="57">
        <v>115000000</v>
      </c>
      <c r="DU416" s="57">
        <v>113778799</v>
      </c>
      <c r="DV416" s="57">
        <v>113778799</v>
      </c>
      <c r="DW416" s="57"/>
      <c r="DX416" s="57"/>
      <c r="DY416" s="57"/>
      <c r="DZ416" s="57"/>
      <c r="EA416" s="57"/>
      <c r="EB416" s="57"/>
      <c r="EC416" s="57"/>
      <c r="ED416" s="57"/>
      <c r="EE416" s="57"/>
      <c r="EF416" s="57"/>
      <c r="EG416" s="57"/>
      <c r="EH416" s="57"/>
      <c r="EI416" s="57"/>
      <c r="EJ416" s="57"/>
      <c r="EK416" s="57"/>
      <c r="EL416" s="57"/>
      <c r="EM416" s="57"/>
      <c r="EN416" s="57"/>
      <c r="EO416" s="57"/>
      <c r="EP416" s="57"/>
      <c r="EQ416" s="57"/>
      <c r="ER416" s="57"/>
      <c r="ES416" s="57"/>
      <c r="ET416" s="86"/>
      <c r="EU416" s="86"/>
      <c r="EV416" s="86"/>
      <c r="EW416" s="82">
        <f t="shared" si="3890"/>
        <v>20000000</v>
      </c>
      <c r="EX416" s="90">
        <f t="shared" si="3890"/>
        <v>255000000</v>
      </c>
      <c r="EY416" s="90">
        <f t="shared" si="3891"/>
        <v>253242132</v>
      </c>
      <c r="EZ416" s="90">
        <f t="shared" si="3892"/>
        <v>253242132</v>
      </c>
      <c r="FA416" s="173"/>
      <c r="FB416" s="87"/>
      <c r="FC416" s="88"/>
      <c r="FD416" s="88"/>
      <c r="FE416" s="88"/>
      <c r="FF416" s="133"/>
      <c r="FG416" s="87"/>
      <c r="FH416" s="87">
        <v>80000000</v>
      </c>
      <c r="FI416" s="87">
        <v>77668000</v>
      </c>
      <c r="FJ416" s="87">
        <v>77668000</v>
      </c>
      <c r="FK416" s="87"/>
      <c r="FL416" s="86">
        <v>15000000</v>
      </c>
      <c r="FM416" s="788">
        <f>13739999+78604667</f>
        <v>92344666</v>
      </c>
      <c r="FN416" s="788">
        <f>13571532+73568267</f>
        <v>87139799</v>
      </c>
      <c r="FO416" s="788">
        <f>13571532+73568267</f>
        <v>87139799</v>
      </c>
      <c r="FP416" s="86"/>
      <c r="FQ416" s="86"/>
      <c r="FR416" s="86"/>
      <c r="FS416" s="86"/>
      <c r="FT416" s="86"/>
      <c r="FU416" s="86"/>
      <c r="FV416" s="87"/>
      <c r="FW416" s="87"/>
      <c r="FX416" s="87"/>
      <c r="FY416" s="87"/>
      <c r="FZ416" s="87"/>
      <c r="GA416" s="87"/>
      <c r="GB416" s="87"/>
      <c r="GC416" s="87"/>
      <c r="GD416" s="87"/>
      <c r="GE416" s="87"/>
      <c r="GF416" s="87"/>
      <c r="GG416" s="87"/>
      <c r="GH416" s="87"/>
      <c r="GI416" s="87"/>
      <c r="GJ416" s="87"/>
      <c r="GK416" s="87"/>
      <c r="GL416" s="87"/>
      <c r="GM416" s="87"/>
      <c r="GN416" s="87"/>
      <c r="GO416" s="87"/>
      <c r="GP416" s="87"/>
      <c r="GQ416" s="87"/>
      <c r="GR416" s="87"/>
      <c r="GS416" s="87"/>
      <c r="GT416" s="87"/>
      <c r="GU416" s="82">
        <f t="shared" si="3893"/>
        <v>15000000</v>
      </c>
      <c r="GV416" s="82">
        <f t="shared" si="3894"/>
        <v>172344666</v>
      </c>
      <c r="GW416" s="82">
        <f t="shared" si="3895"/>
        <v>164807799</v>
      </c>
      <c r="GX416" s="82">
        <f t="shared" si="3896"/>
        <v>164807799</v>
      </c>
      <c r="GY416" s="792">
        <f t="shared" si="3897"/>
        <v>0</v>
      </c>
      <c r="GZ416" s="792">
        <f t="shared" si="3898"/>
        <v>0</v>
      </c>
      <c r="HA416" s="792">
        <f t="shared" si="3899"/>
        <v>0</v>
      </c>
      <c r="HB416" s="792">
        <f t="shared" si="3900"/>
        <v>0</v>
      </c>
      <c r="HC416" s="792">
        <f t="shared" si="3901"/>
        <v>0</v>
      </c>
      <c r="HD416" s="792">
        <f t="shared" si="3902"/>
        <v>0</v>
      </c>
      <c r="HE416" s="792">
        <f t="shared" si="3903"/>
        <v>0</v>
      </c>
      <c r="HF416" s="792">
        <f t="shared" si="3904"/>
        <v>220000000</v>
      </c>
      <c r="HG416" s="792">
        <f t="shared" si="3905"/>
        <v>217131333</v>
      </c>
      <c r="HH416" s="792">
        <f t="shared" si="3906"/>
        <v>217131333</v>
      </c>
      <c r="HI416" s="792">
        <f t="shared" si="3907"/>
        <v>0</v>
      </c>
      <c r="HJ416" s="792">
        <f t="shared" si="3908"/>
        <v>216040711.33779541</v>
      </c>
      <c r="HK416" s="792">
        <f t="shared" si="3909"/>
        <v>387507322</v>
      </c>
      <c r="HL416" s="792">
        <f t="shared" si="3910"/>
        <v>378506703</v>
      </c>
      <c r="HM416" s="792">
        <f t="shared" si="3911"/>
        <v>378506703</v>
      </c>
      <c r="HN416" s="792">
        <f t="shared" si="3912"/>
        <v>0</v>
      </c>
      <c r="HO416" s="792">
        <f t="shared" si="3913"/>
        <v>0</v>
      </c>
      <c r="HP416" s="792">
        <f t="shared" si="3914"/>
        <v>0</v>
      </c>
      <c r="HQ416" s="792">
        <f t="shared" si="3915"/>
        <v>0</v>
      </c>
      <c r="HR416" s="792">
        <f t="shared" si="3916"/>
        <v>0</v>
      </c>
      <c r="HS416" s="792">
        <f t="shared" si="3917"/>
        <v>0</v>
      </c>
      <c r="HT416" s="792">
        <f t="shared" si="3918"/>
        <v>0</v>
      </c>
      <c r="HU416" s="792">
        <f t="shared" si="3919"/>
        <v>0</v>
      </c>
      <c r="HV416" s="792">
        <f t="shared" si="3920"/>
        <v>0</v>
      </c>
      <c r="HW416" s="792">
        <f t="shared" si="3921"/>
        <v>0</v>
      </c>
      <c r="HX416" s="792">
        <f t="shared" si="3922"/>
        <v>0</v>
      </c>
      <c r="HY416" s="792">
        <f t="shared" si="3923"/>
        <v>0</v>
      </c>
      <c r="HZ416" s="792">
        <f t="shared" si="3924"/>
        <v>0</v>
      </c>
      <c r="IA416" s="792">
        <f t="shared" si="3925"/>
        <v>0</v>
      </c>
      <c r="IB416" s="792">
        <f t="shared" si="3926"/>
        <v>0</v>
      </c>
      <c r="IC416" s="792">
        <f t="shared" si="3927"/>
        <v>0</v>
      </c>
      <c r="ID416" s="792">
        <f t="shared" si="3928"/>
        <v>0</v>
      </c>
      <c r="IE416" s="792">
        <f t="shared" si="3929"/>
        <v>0</v>
      </c>
      <c r="IF416" s="792">
        <f t="shared" si="3930"/>
        <v>0</v>
      </c>
      <c r="IG416" s="792">
        <f t="shared" si="3931"/>
        <v>0</v>
      </c>
      <c r="IH416" s="792">
        <f t="shared" si="3932"/>
        <v>0</v>
      </c>
      <c r="II416" s="792">
        <f t="shared" si="3933"/>
        <v>0</v>
      </c>
      <c r="IJ416" s="792">
        <f t="shared" si="3934"/>
        <v>0</v>
      </c>
      <c r="IK416" s="792">
        <f t="shared" si="3935"/>
        <v>0</v>
      </c>
      <c r="IL416" s="792">
        <f t="shared" si="3936"/>
        <v>0</v>
      </c>
      <c r="IM416" s="792">
        <f t="shared" si="3937"/>
        <v>0</v>
      </c>
      <c r="IN416" s="792">
        <f t="shared" si="3938"/>
        <v>0</v>
      </c>
      <c r="IO416" s="792"/>
      <c r="IP416" s="792"/>
      <c r="IQ416" s="792"/>
      <c r="IR416" s="792"/>
      <c r="IS416" s="792">
        <f t="shared" si="3939"/>
        <v>216040711.33779541</v>
      </c>
      <c r="IT416" s="792">
        <f t="shared" si="3940"/>
        <v>607507322</v>
      </c>
      <c r="IU416" s="792">
        <f t="shared" si="3941"/>
        <v>595638036</v>
      </c>
      <c r="IV416" s="792">
        <f t="shared" si="3943"/>
        <v>595638036</v>
      </c>
      <c r="IW416" s="793">
        <f t="shared" si="3942"/>
        <v>0</v>
      </c>
    </row>
    <row r="417" spans="1:257" ht="75" customHeight="1" x14ac:dyDescent="0.2">
      <c r="A417" s="346"/>
      <c r="B417" s="363"/>
      <c r="C417" s="286"/>
      <c r="D417" s="331"/>
      <c r="E417" s="286"/>
      <c r="F417" s="286"/>
      <c r="G417" s="272">
        <v>286</v>
      </c>
      <c r="H417" s="854" t="s">
        <v>915</v>
      </c>
      <c r="I417" s="282" t="s">
        <v>916</v>
      </c>
      <c r="J417" s="270" t="s">
        <v>905</v>
      </c>
      <c r="K417" s="479">
        <v>17</v>
      </c>
      <c r="L417" s="322" t="s">
        <v>73</v>
      </c>
      <c r="M417" s="299">
        <v>1</v>
      </c>
      <c r="N417" s="299">
        <v>1</v>
      </c>
      <c r="O417" s="267">
        <v>0</v>
      </c>
      <c r="P417" s="424"/>
      <c r="Q417" s="299">
        <v>1</v>
      </c>
      <c r="R417" s="275"/>
      <c r="S417" s="274">
        <v>0.02</v>
      </c>
      <c r="T417" s="267">
        <v>0</v>
      </c>
      <c r="U417" s="825">
        <f>1-0.02</f>
        <v>0.98</v>
      </c>
      <c r="V417" s="426">
        <v>0.98</v>
      </c>
      <c r="W417" s="299">
        <v>0</v>
      </c>
      <c r="X417" s="322"/>
      <c r="Y417" s="756"/>
      <c r="Z417" s="427">
        <f t="shared" si="3881"/>
        <v>0</v>
      </c>
      <c r="AA417" s="272">
        <v>16</v>
      </c>
      <c r="AB417" s="271" t="s">
        <v>376</v>
      </c>
      <c r="AC417" s="45"/>
      <c r="AD417" s="42"/>
      <c r="AE417" s="41"/>
      <c r="AF417" s="41"/>
      <c r="AG417" s="45"/>
      <c r="AH417" s="42"/>
      <c r="AI417" s="42"/>
      <c r="AJ417" s="42"/>
      <c r="AK417" s="46"/>
      <c r="AL417" s="42"/>
      <c r="AM417" s="42"/>
      <c r="AN417" s="42"/>
      <c r="AO417" s="46"/>
      <c r="AP417" s="47"/>
      <c r="AQ417" s="47"/>
      <c r="AR417" s="42"/>
      <c r="AS417" s="45"/>
      <c r="AT417" s="42"/>
      <c r="AU417" s="41"/>
      <c r="AV417" s="41"/>
      <c r="AW417" s="45"/>
      <c r="AX417" s="42"/>
      <c r="AY417" s="42"/>
      <c r="AZ417" s="42"/>
      <c r="BA417" s="45"/>
      <c r="BB417" s="42"/>
      <c r="BC417" s="42"/>
      <c r="BD417" s="42"/>
      <c r="BE417" s="45"/>
      <c r="BF417" s="42"/>
      <c r="BG417" s="41"/>
      <c r="BH417" s="41"/>
      <c r="BI417" s="45"/>
      <c r="BJ417" s="42"/>
      <c r="BK417" s="42"/>
      <c r="BL417" s="42"/>
      <c r="BM417" s="40">
        <f t="shared" si="3882"/>
        <v>0</v>
      </c>
      <c r="BN417" s="41">
        <f t="shared" si="3883"/>
        <v>0</v>
      </c>
      <c r="BO417" s="41">
        <f t="shared" si="3884"/>
        <v>0</v>
      </c>
      <c r="BP417" s="41">
        <f t="shared" si="3885"/>
        <v>0</v>
      </c>
      <c r="BQ417" s="87"/>
      <c r="BR417" s="87"/>
      <c r="BS417" s="87"/>
      <c r="BT417" s="87"/>
      <c r="BU417" s="87"/>
      <c r="BV417" s="87">
        <v>140000000</v>
      </c>
      <c r="BW417" s="87">
        <v>2640000</v>
      </c>
      <c r="BX417" s="87">
        <v>2640000</v>
      </c>
      <c r="BY417" s="87"/>
      <c r="BZ417" s="88">
        <v>20000000</v>
      </c>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2">
        <f t="shared" si="3886"/>
        <v>20000000</v>
      </c>
      <c r="DF417" s="102">
        <f t="shared" si="3887"/>
        <v>140000000</v>
      </c>
      <c r="DG417" s="102">
        <f t="shared" si="3888"/>
        <v>2640000</v>
      </c>
      <c r="DH417" s="102">
        <f t="shared" si="3889"/>
        <v>2640000</v>
      </c>
      <c r="DI417" s="102"/>
      <c r="DJ417" s="88"/>
      <c r="DK417" s="57"/>
      <c r="DL417" s="88"/>
      <c r="DM417" s="88"/>
      <c r="DN417" s="88"/>
      <c r="DO417" s="88"/>
      <c r="DP417" s="88"/>
      <c r="DQ417" s="88"/>
      <c r="DR417" s="88"/>
      <c r="DS417" s="88">
        <v>0</v>
      </c>
      <c r="DT417" s="57"/>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7"/>
      <c r="EU417" s="87"/>
      <c r="EV417" s="87"/>
      <c r="EW417" s="82">
        <f t="shared" si="3890"/>
        <v>0</v>
      </c>
      <c r="EX417" s="90">
        <f t="shared" si="3890"/>
        <v>0</v>
      </c>
      <c r="EY417" s="90">
        <f t="shared" si="3891"/>
        <v>0</v>
      </c>
      <c r="EZ417" s="90">
        <f t="shared" si="3892"/>
        <v>0</v>
      </c>
      <c r="FA417" s="173"/>
      <c r="FB417" s="87"/>
      <c r="FC417" s="88"/>
      <c r="FD417" s="88"/>
      <c r="FE417" s="88"/>
      <c r="FF417" s="133"/>
      <c r="FG417" s="87"/>
      <c r="FH417" s="87"/>
      <c r="FI417" s="87"/>
      <c r="FJ417" s="87"/>
      <c r="FK417" s="87"/>
      <c r="FL417" s="87">
        <v>0</v>
      </c>
      <c r="FM417" s="87"/>
      <c r="FN417" s="87"/>
      <c r="FO417" s="87"/>
      <c r="FP417" s="87"/>
      <c r="FQ417" s="87"/>
      <c r="FR417" s="87"/>
      <c r="FS417" s="87"/>
      <c r="FT417" s="87"/>
      <c r="FU417" s="87"/>
      <c r="FV417" s="87"/>
      <c r="FW417" s="87"/>
      <c r="FX417" s="87"/>
      <c r="FY417" s="87"/>
      <c r="FZ417" s="87"/>
      <c r="GA417" s="87"/>
      <c r="GB417" s="87"/>
      <c r="GC417" s="87"/>
      <c r="GD417" s="87"/>
      <c r="GE417" s="87"/>
      <c r="GF417" s="87"/>
      <c r="GG417" s="87"/>
      <c r="GH417" s="87"/>
      <c r="GI417" s="87"/>
      <c r="GJ417" s="87"/>
      <c r="GK417" s="87"/>
      <c r="GL417" s="87"/>
      <c r="GM417" s="87"/>
      <c r="GN417" s="87"/>
      <c r="GO417" s="87"/>
      <c r="GP417" s="87"/>
      <c r="GQ417" s="87"/>
      <c r="GR417" s="87"/>
      <c r="GS417" s="87"/>
      <c r="GT417" s="87"/>
      <c r="GU417" s="82">
        <f t="shared" si="3893"/>
        <v>0</v>
      </c>
      <c r="GV417" s="82">
        <f t="shared" si="3894"/>
        <v>0</v>
      </c>
      <c r="GW417" s="82">
        <f t="shared" si="3895"/>
        <v>0</v>
      </c>
      <c r="GX417" s="82">
        <f t="shared" si="3896"/>
        <v>0</v>
      </c>
      <c r="GY417" s="792">
        <f t="shared" si="3897"/>
        <v>0</v>
      </c>
      <c r="GZ417" s="792">
        <f t="shared" si="3898"/>
        <v>0</v>
      </c>
      <c r="HA417" s="792">
        <f t="shared" si="3899"/>
        <v>0</v>
      </c>
      <c r="HB417" s="792">
        <f t="shared" si="3900"/>
        <v>0</v>
      </c>
      <c r="HC417" s="792">
        <f t="shared" si="3901"/>
        <v>0</v>
      </c>
      <c r="HD417" s="792">
        <f t="shared" si="3902"/>
        <v>0</v>
      </c>
      <c r="HE417" s="792">
        <f t="shared" si="3903"/>
        <v>0</v>
      </c>
      <c r="HF417" s="792">
        <f t="shared" si="3904"/>
        <v>140000000</v>
      </c>
      <c r="HG417" s="792">
        <f t="shared" si="3905"/>
        <v>2640000</v>
      </c>
      <c r="HH417" s="792">
        <f t="shared" si="3906"/>
        <v>2640000</v>
      </c>
      <c r="HI417" s="792">
        <f t="shared" si="3907"/>
        <v>0</v>
      </c>
      <c r="HJ417" s="792">
        <f t="shared" si="3908"/>
        <v>20000000</v>
      </c>
      <c r="HK417" s="792">
        <f t="shared" si="3909"/>
        <v>0</v>
      </c>
      <c r="HL417" s="792">
        <f t="shared" si="3910"/>
        <v>0</v>
      </c>
      <c r="HM417" s="792">
        <f t="shared" si="3911"/>
        <v>0</v>
      </c>
      <c r="HN417" s="792">
        <f t="shared" si="3912"/>
        <v>0</v>
      </c>
      <c r="HO417" s="792">
        <f t="shared" si="3913"/>
        <v>0</v>
      </c>
      <c r="HP417" s="792">
        <f t="shared" si="3914"/>
        <v>0</v>
      </c>
      <c r="HQ417" s="792">
        <f t="shared" si="3915"/>
        <v>0</v>
      </c>
      <c r="HR417" s="792">
        <f t="shared" si="3916"/>
        <v>0</v>
      </c>
      <c r="HS417" s="792">
        <f t="shared" si="3917"/>
        <v>0</v>
      </c>
      <c r="HT417" s="792">
        <f t="shared" si="3918"/>
        <v>0</v>
      </c>
      <c r="HU417" s="792">
        <f t="shared" si="3919"/>
        <v>0</v>
      </c>
      <c r="HV417" s="792">
        <f t="shared" si="3920"/>
        <v>0</v>
      </c>
      <c r="HW417" s="792">
        <f t="shared" si="3921"/>
        <v>0</v>
      </c>
      <c r="HX417" s="792">
        <f t="shared" si="3922"/>
        <v>0</v>
      </c>
      <c r="HY417" s="792">
        <f t="shared" si="3923"/>
        <v>0</v>
      </c>
      <c r="HZ417" s="792">
        <f t="shared" si="3924"/>
        <v>0</v>
      </c>
      <c r="IA417" s="792">
        <f t="shared" si="3925"/>
        <v>0</v>
      </c>
      <c r="IB417" s="792">
        <f t="shared" si="3926"/>
        <v>0</v>
      </c>
      <c r="IC417" s="792">
        <f t="shared" si="3927"/>
        <v>0</v>
      </c>
      <c r="ID417" s="792">
        <f t="shared" si="3928"/>
        <v>0</v>
      </c>
      <c r="IE417" s="792">
        <f t="shared" si="3929"/>
        <v>0</v>
      </c>
      <c r="IF417" s="792">
        <f t="shared" si="3930"/>
        <v>0</v>
      </c>
      <c r="IG417" s="792">
        <f t="shared" si="3931"/>
        <v>0</v>
      </c>
      <c r="IH417" s="792">
        <f t="shared" si="3932"/>
        <v>0</v>
      </c>
      <c r="II417" s="792">
        <f t="shared" si="3933"/>
        <v>0</v>
      </c>
      <c r="IJ417" s="792">
        <f t="shared" si="3934"/>
        <v>0</v>
      </c>
      <c r="IK417" s="792">
        <f t="shared" si="3935"/>
        <v>0</v>
      </c>
      <c r="IL417" s="792">
        <f t="shared" si="3936"/>
        <v>0</v>
      </c>
      <c r="IM417" s="792">
        <f t="shared" si="3937"/>
        <v>0</v>
      </c>
      <c r="IN417" s="792">
        <f t="shared" si="3938"/>
        <v>0</v>
      </c>
      <c r="IO417" s="792"/>
      <c r="IP417" s="792"/>
      <c r="IQ417" s="792"/>
      <c r="IR417" s="792"/>
      <c r="IS417" s="792">
        <f t="shared" si="3939"/>
        <v>20000000</v>
      </c>
      <c r="IT417" s="792">
        <f t="shared" si="3940"/>
        <v>140000000</v>
      </c>
      <c r="IU417" s="792">
        <f t="shared" si="3941"/>
        <v>2640000</v>
      </c>
      <c r="IV417" s="792">
        <f t="shared" si="3943"/>
        <v>2640000</v>
      </c>
      <c r="IW417" s="793">
        <f t="shared" si="3942"/>
        <v>0</v>
      </c>
    </row>
    <row r="418" spans="1:257" s="368" customFormat="1" ht="204" customHeight="1" x14ac:dyDescent="0.2">
      <c r="A418" s="352"/>
      <c r="B418" s="363"/>
      <c r="C418" s="323"/>
      <c r="D418" s="499"/>
      <c r="E418" s="324"/>
      <c r="F418" s="324"/>
      <c r="G418" s="273">
        <v>287</v>
      </c>
      <c r="H418" s="854" t="s">
        <v>917</v>
      </c>
      <c r="I418" s="298" t="s">
        <v>918</v>
      </c>
      <c r="J418" s="270" t="s">
        <v>905</v>
      </c>
      <c r="K418" s="479">
        <v>17</v>
      </c>
      <c r="L418" s="479" t="s">
        <v>58</v>
      </c>
      <c r="M418" s="267">
        <v>1</v>
      </c>
      <c r="N418" s="267">
        <v>1</v>
      </c>
      <c r="O418" s="267">
        <v>1</v>
      </c>
      <c r="P418" s="424">
        <v>0.5</v>
      </c>
      <c r="Q418" s="267">
        <v>1</v>
      </c>
      <c r="R418" s="275"/>
      <c r="S418" s="274">
        <v>1</v>
      </c>
      <c r="T418" s="267">
        <v>1</v>
      </c>
      <c r="U418" s="267"/>
      <c r="V418" s="424">
        <v>0.65</v>
      </c>
      <c r="W418" s="267">
        <v>1</v>
      </c>
      <c r="X418" s="479"/>
      <c r="Y418" s="760">
        <v>1</v>
      </c>
      <c r="Z418" s="427">
        <f t="shared" si="3881"/>
        <v>0.15815622678335747</v>
      </c>
      <c r="AA418" s="273">
        <v>16</v>
      </c>
      <c r="AB418" s="271" t="s">
        <v>376</v>
      </c>
      <c r="AC418" s="45"/>
      <c r="AD418" s="42"/>
      <c r="AE418" s="41"/>
      <c r="AF418" s="41"/>
      <c r="AG418" s="45"/>
      <c r="AH418" s="42"/>
      <c r="AI418" s="42"/>
      <c r="AJ418" s="42"/>
      <c r="AK418" s="45">
        <v>131500000</v>
      </c>
      <c r="AL418" s="42">
        <v>131500000</v>
      </c>
      <c r="AM418" s="42">
        <v>41500000</v>
      </c>
      <c r="AN418" s="42">
        <v>41500000</v>
      </c>
      <c r="AO418" s="45"/>
      <c r="AP418" s="42"/>
      <c r="AQ418" s="42"/>
      <c r="AR418" s="42"/>
      <c r="AS418" s="45"/>
      <c r="AT418" s="42"/>
      <c r="AU418" s="41"/>
      <c r="AV418" s="41"/>
      <c r="AW418" s="45"/>
      <c r="AX418" s="42"/>
      <c r="AY418" s="42"/>
      <c r="AZ418" s="42"/>
      <c r="BA418" s="45"/>
      <c r="BB418" s="42"/>
      <c r="BC418" s="42"/>
      <c r="BD418" s="42"/>
      <c r="BE418" s="45"/>
      <c r="BF418" s="42"/>
      <c r="BG418" s="41"/>
      <c r="BH418" s="41"/>
      <c r="BI418" s="45"/>
      <c r="BJ418" s="42"/>
      <c r="BK418" s="42"/>
      <c r="BL418" s="42"/>
      <c r="BM418" s="40">
        <f t="shared" si="3882"/>
        <v>131500000</v>
      </c>
      <c r="BN418" s="41">
        <f t="shared" si="3883"/>
        <v>131500000</v>
      </c>
      <c r="BO418" s="41">
        <f t="shared" si="3884"/>
        <v>41500000</v>
      </c>
      <c r="BP418" s="41">
        <f t="shared" si="3885"/>
        <v>41500000</v>
      </c>
      <c r="BQ418" s="86"/>
      <c r="BR418" s="86"/>
      <c r="BS418" s="86"/>
      <c r="BT418" s="86"/>
      <c r="BU418" s="86"/>
      <c r="BV418" s="86">
        <v>34737966</v>
      </c>
      <c r="BW418" s="86">
        <v>7864000</v>
      </c>
      <c r="BX418" s="86">
        <v>7864000</v>
      </c>
      <c r="BY418" s="86"/>
      <c r="BZ418" s="57">
        <v>57642632.719257303</v>
      </c>
      <c r="CA418" s="86">
        <v>222904667</v>
      </c>
      <c r="CB418" s="86">
        <v>218479000</v>
      </c>
      <c r="CC418" s="86">
        <v>218479000</v>
      </c>
      <c r="CD418" s="86"/>
      <c r="CE418" s="86"/>
      <c r="CF418" s="86"/>
      <c r="CG418" s="86"/>
      <c r="CH418" s="86"/>
      <c r="CI418" s="86"/>
      <c r="CJ418" s="86"/>
      <c r="CK418" s="86"/>
      <c r="CL418" s="86"/>
      <c r="CM418" s="86"/>
      <c r="CN418" s="86"/>
      <c r="CO418" s="86"/>
      <c r="CP418" s="86"/>
      <c r="CQ418" s="86"/>
      <c r="CR418" s="86"/>
      <c r="CS418" s="86"/>
      <c r="CT418" s="86"/>
      <c r="CU418" s="86"/>
      <c r="CV418" s="86"/>
      <c r="CW418" s="86"/>
      <c r="CX418" s="86"/>
      <c r="CY418" s="86"/>
      <c r="CZ418" s="86"/>
      <c r="DA418" s="86"/>
      <c r="DB418" s="86"/>
      <c r="DC418" s="86"/>
      <c r="DD418" s="86"/>
      <c r="DE418" s="82">
        <f t="shared" si="3886"/>
        <v>57642632.719257303</v>
      </c>
      <c r="DF418" s="102">
        <f t="shared" si="3887"/>
        <v>257642633</v>
      </c>
      <c r="DG418" s="102">
        <f t="shared" si="3888"/>
        <v>226343000</v>
      </c>
      <c r="DH418" s="102">
        <f t="shared" si="3889"/>
        <v>226343000</v>
      </c>
      <c r="DI418" s="102"/>
      <c r="DJ418" s="57"/>
      <c r="DK418" s="57"/>
      <c r="DL418" s="57"/>
      <c r="DM418" s="57"/>
      <c r="DN418" s="57"/>
      <c r="DO418" s="57">
        <v>60000000</v>
      </c>
      <c r="DP418" s="57">
        <v>60000000</v>
      </c>
      <c r="DQ418" s="57">
        <v>60000000</v>
      </c>
      <c r="DR418" s="57"/>
      <c r="DS418" s="57">
        <v>30000000</v>
      </c>
      <c r="DT418" s="57">
        <v>109000000</v>
      </c>
      <c r="DU418" s="57">
        <v>55995416</v>
      </c>
      <c r="DV418" s="57">
        <v>55995416</v>
      </c>
      <c r="DW418" s="57"/>
      <c r="DX418" s="57"/>
      <c r="DY418" s="57"/>
      <c r="DZ418" s="57"/>
      <c r="EA418" s="57"/>
      <c r="EB418" s="57"/>
      <c r="EC418" s="57"/>
      <c r="ED418" s="57"/>
      <c r="EE418" s="57"/>
      <c r="EF418" s="57"/>
      <c r="EG418" s="57"/>
      <c r="EH418" s="57"/>
      <c r="EI418" s="57"/>
      <c r="EJ418" s="57"/>
      <c r="EK418" s="57"/>
      <c r="EL418" s="57"/>
      <c r="EM418" s="57"/>
      <c r="EN418" s="57"/>
      <c r="EO418" s="57"/>
      <c r="EP418" s="57"/>
      <c r="EQ418" s="57"/>
      <c r="ER418" s="57"/>
      <c r="ES418" s="57"/>
      <c r="ET418" s="86"/>
      <c r="EU418" s="86"/>
      <c r="EV418" s="86"/>
      <c r="EW418" s="82">
        <f t="shared" si="3890"/>
        <v>30000000</v>
      </c>
      <c r="EX418" s="90">
        <f t="shared" si="3890"/>
        <v>169000000</v>
      </c>
      <c r="EY418" s="90">
        <f t="shared" si="3891"/>
        <v>115995416</v>
      </c>
      <c r="EZ418" s="90">
        <f t="shared" si="3892"/>
        <v>115995416</v>
      </c>
      <c r="FA418" s="173"/>
      <c r="FB418" s="87"/>
      <c r="FC418" s="88"/>
      <c r="FD418" s="88"/>
      <c r="FE418" s="88"/>
      <c r="FF418" s="133"/>
      <c r="FG418" s="87"/>
      <c r="FH418" s="87"/>
      <c r="FI418" s="87"/>
      <c r="FJ418" s="87"/>
      <c r="FK418" s="87"/>
      <c r="FL418" s="86">
        <v>20000000</v>
      </c>
      <c r="FM418" s="86">
        <v>121000000</v>
      </c>
      <c r="FN418" s="86">
        <v>118688100</v>
      </c>
      <c r="FO418" s="86">
        <v>118688100</v>
      </c>
      <c r="FP418" s="86"/>
      <c r="FQ418" s="86"/>
      <c r="FR418" s="86"/>
      <c r="FS418" s="86"/>
      <c r="FT418" s="86"/>
      <c r="FU418" s="86"/>
      <c r="FV418" s="87"/>
      <c r="FW418" s="87"/>
      <c r="FX418" s="87"/>
      <c r="FY418" s="87"/>
      <c r="FZ418" s="87"/>
      <c r="GA418" s="87"/>
      <c r="GB418" s="87"/>
      <c r="GC418" s="87"/>
      <c r="GD418" s="87"/>
      <c r="GE418" s="87"/>
      <c r="GF418" s="87"/>
      <c r="GG418" s="87"/>
      <c r="GH418" s="87"/>
      <c r="GI418" s="87"/>
      <c r="GJ418" s="87"/>
      <c r="GK418" s="87"/>
      <c r="GL418" s="87"/>
      <c r="GM418" s="87"/>
      <c r="GN418" s="87"/>
      <c r="GO418" s="87"/>
      <c r="GP418" s="87"/>
      <c r="GQ418" s="87"/>
      <c r="GR418" s="87"/>
      <c r="GS418" s="87"/>
      <c r="GT418" s="87"/>
      <c r="GU418" s="82">
        <f t="shared" si="3893"/>
        <v>20000000</v>
      </c>
      <c r="GV418" s="82">
        <f t="shared" si="3894"/>
        <v>121000000</v>
      </c>
      <c r="GW418" s="82">
        <f t="shared" si="3895"/>
        <v>118688100</v>
      </c>
      <c r="GX418" s="82">
        <f t="shared" si="3896"/>
        <v>118688100</v>
      </c>
      <c r="GY418" s="792">
        <f t="shared" si="3897"/>
        <v>0</v>
      </c>
      <c r="GZ418" s="792">
        <f t="shared" si="3898"/>
        <v>0</v>
      </c>
      <c r="HA418" s="792">
        <f t="shared" si="3899"/>
        <v>0</v>
      </c>
      <c r="HB418" s="792">
        <f t="shared" si="3900"/>
        <v>0</v>
      </c>
      <c r="HC418" s="792">
        <f t="shared" si="3901"/>
        <v>0</v>
      </c>
      <c r="HD418" s="792">
        <f t="shared" si="3902"/>
        <v>0</v>
      </c>
      <c r="HE418" s="792">
        <f t="shared" si="3903"/>
        <v>0</v>
      </c>
      <c r="HF418" s="792">
        <f t="shared" si="3904"/>
        <v>94737966</v>
      </c>
      <c r="HG418" s="792">
        <f t="shared" si="3905"/>
        <v>67864000</v>
      </c>
      <c r="HH418" s="792">
        <f t="shared" si="3906"/>
        <v>67864000</v>
      </c>
      <c r="HI418" s="792">
        <f t="shared" si="3907"/>
        <v>0</v>
      </c>
      <c r="HJ418" s="792">
        <f t="shared" si="3908"/>
        <v>239142632.7192573</v>
      </c>
      <c r="HK418" s="792">
        <f t="shared" si="3909"/>
        <v>584404667</v>
      </c>
      <c r="HL418" s="792">
        <f t="shared" si="3910"/>
        <v>434662516</v>
      </c>
      <c r="HM418" s="792">
        <f t="shared" si="3911"/>
        <v>434662516</v>
      </c>
      <c r="HN418" s="792">
        <f t="shared" si="3912"/>
        <v>0</v>
      </c>
      <c r="HO418" s="792">
        <f t="shared" si="3913"/>
        <v>0</v>
      </c>
      <c r="HP418" s="792">
        <f t="shared" si="3914"/>
        <v>0</v>
      </c>
      <c r="HQ418" s="792">
        <f t="shared" si="3915"/>
        <v>0</v>
      </c>
      <c r="HR418" s="792">
        <f t="shared" si="3916"/>
        <v>0</v>
      </c>
      <c r="HS418" s="792">
        <f t="shared" si="3917"/>
        <v>0</v>
      </c>
      <c r="HT418" s="792">
        <f t="shared" si="3918"/>
        <v>0</v>
      </c>
      <c r="HU418" s="792">
        <f t="shared" si="3919"/>
        <v>0</v>
      </c>
      <c r="HV418" s="792">
        <f t="shared" si="3920"/>
        <v>0</v>
      </c>
      <c r="HW418" s="792">
        <f t="shared" si="3921"/>
        <v>0</v>
      </c>
      <c r="HX418" s="792">
        <f t="shared" si="3922"/>
        <v>0</v>
      </c>
      <c r="HY418" s="792">
        <f t="shared" si="3923"/>
        <v>0</v>
      </c>
      <c r="HZ418" s="792">
        <f t="shared" si="3924"/>
        <v>0</v>
      </c>
      <c r="IA418" s="792">
        <f t="shared" si="3925"/>
        <v>0</v>
      </c>
      <c r="IB418" s="792">
        <f t="shared" si="3926"/>
        <v>0</v>
      </c>
      <c r="IC418" s="792">
        <f t="shared" si="3927"/>
        <v>0</v>
      </c>
      <c r="ID418" s="792">
        <f t="shared" si="3928"/>
        <v>0</v>
      </c>
      <c r="IE418" s="792">
        <f t="shared" si="3929"/>
        <v>0</v>
      </c>
      <c r="IF418" s="792">
        <f t="shared" si="3930"/>
        <v>0</v>
      </c>
      <c r="IG418" s="792">
        <f t="shared" si="3931"/>
        <v>0</v>
      </c>
      <c r="IH418" s="792">
        <f t="shared" si="3932"/>
        <v>0</v>
      </c>
      <c r="II418" s="792">
        <f t="shared" si="3933"/>
        <v>0</v>
      </c>
      <c r="IJ418" s="792">
        <f t="shared" si="3934"/>
        <v>0</v>
      </c>
      <c r="IK418" s="792">
        <f t="shared" si="3935"/>
        <v>0</v>
      </c>
      <c r="IL418" s="792">
        <f t="shared" si="3936"/>
        <v>0</v>
      </c>
      <c r="IM418" s="792">
        <f t="shared" si="3937"/>
        <v>0</v>
      </c>
      <c r="IN418" s="792">
        <f t="shared" si="3938"/>
        <v>0</v>
      </c>
      <c r="IO418" s="792"/>
      <c r="IP418" s="792"/>
      <c r="IQ418" s="792"/>
      <c r="IR418" s="792"/>
      <c r="IS418" s="792">
        <f t="shared" si="3939"/>
        <v>239142632.7192573</v>
      </c>
      <c r="IT418" s="792">
        <f t="shared" si="3940"/>
        <v>679142633</v>
      </c>
      <c r="IU418" s="792">
        <f t="shared" si="3941"/>
        <v>502526516</v>
      </c>
      <c r="IV418" s="792">
        <f t="shared" si="3943"/>
        <v>502526516</v>
      </c>
      <c r="IW418" s="793">
        <f t="shared" si="3942"/>
        <v>0</v>
      </c>
    </row>
    <row r="419" spans="1:257" ht="94.5" customHeight="1" x14ac:dyDescent="0.2">
      <c r="A419" s="352"/>
      <c r="B419" s="363"/>
      <c r="C419" s="531"/>
      <c r="D419" s="331"/>
      <c r="E419" s="286"/>
      <c r="F419" s="286"/>
      <c r="G419" s="273">
        <v>288</v>
      </c>
      <c r="H419" s="854" t="s">
        <v>919</v>
      </c>
      <c r="I419" s="282" t="s">
        <v>920</v>
      </c>
      <c r="J419" s="270" t="s">
        <v>905</v>
      </c>
      <c r="K419" s="479">
        <v>17</v>
      </c>
      <c r="L419" s="322" t="s">
        <v>58</v>
      </c>
      <c r="M419" s="299">
        <v>1</v>
      </c>
      <c r="N419" s="299">
        <v>1</v>
      </c>
      <c r="O419" s="267">
        <v>1</v>
      </c>
      <c r="P419" s="675">
        <v>1</v>
      </c>
      <c r="Q419" s="299">
        <v>1</v>
      </c>
      <c r="R419" s="275"/>
      <c r="S419" s="424">
        <v>1</v>
      </c>
      <c r="T419" s="299">
        <v>1</v>
      </c>
      <c r="U419" s="299"/>
      <c r="V419" s="426">
        <v>1</v>
      </c>
      <c r="W419" s="299">
        <v>1</v>
      </c>
      <c r="X419" s="322"/>
      <c r="Y419" s="756">
        <v>1</v>
      </c>
      <c r="Z419" s="427">
        <f t="shared" si="3881"/>
        <v>0.3961093070289789</v>
      </c>
      <c r="AA419" s="272">
        <v>16</v>
      </c>
      <c r="AB419" s="271" t="s">
        <v>376</v>
      </c>
      <c r="AC419" s="45"/>
      <c r="AD419" s="42"/>
      <c r="AE419" s="41"/>
      <c r="AF419" s="41"/>
      <c r="AG419" s="45"/>
      <c r="AH419" s="42"/>
      <c r="AI419" s="42"/>
      <c r="AJ419" s="42"/>
      <c r="AK419" s="46">
        <f>329347601</f>
        <v>329347601</v>
      </c>
      <c r="AL419" s="42">
        <v>529347601</v>
      </c>
      <c r="AM419" s="47">
        <v>291703831</v>
      </c>
      <c r="AN419" s="47">
        <v>291703831</v>
      </c>
      <c r="AO419" s="46"/>
      <c r="AP419" s="47"/>
      <c r="AQ419" s="47"/>
      <c r="AR419" s="42"/>
      <c r="AS419" s="45"/>
      <c r="AT419" s="42"/>
      <c r="AU419" s="41"/>
      <c r="AV419" s="41"/>
      <c r="AW419" s="45"/>
      <c r="AX419" s="42"/>
      <c r="AY419" s="42"/>
      <c r="AZ419" s="42"/>
      <c r="BA419" s="45"/>
      <c r="BB419" s="42"/>
      <c r="BC419" s="42"/>
      <c r="BD419" s="42"/>
      <c r="BE419" s="45"/>
      <c r="BF419" s="42"/>
      <c r="BG419" s="41"/>
      <c r="BH419" s="41"/>
      <c r="BI419" s="45"/>
      <c r="BJ419" s="42"/>
      <c r="BK419" s="42"/>
      <c r="BL419" s="42"/>
      <c r="BM419" s="40">
        <f t="shared" si="3882"/>
        <v>329347601</v>
      </c>
      <c r="BN419" s="41">
        <f t="shared" si="3883"/>
        <v>529347601</v>
      </c>
      <c r="BO419" s="41">
        <f t="shared" si="3884"/>
        <v>291703831</v>
      </c>
      <c r="BP419" s="41">
        <f t="shared" si="3885"/>
        <v>291703831</v>
      </c>
      <c r="BQ419" s="87"/>
      <c r="BR419" s="87"/>
      <c r="BS419" s="87"/>
      <c r="BT419" s="87"/>
      <c r="BU419" s="87"/>
      <c r="BV419" s="87">
        <v>150000000</v>
      </c>
      <c r="BW419" s="87">
        <v>145856992</v>
      </c>
      <c r="BX419" s="87">
        <v>145856992</v>
      </c>
      <c r="BY419" s="87"/>
      <c r="BZ419" s="88">
        <v>219504873.24267283</v>
      </c>
      <c r="CA419" s="87">
        <v>719504873</v>
      </c>
      <c r="CB419" s="87">
        <v>692800295</v>
      </c>
      <c r="CC419" s="87">
        <v>673375295</v>
      </c>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2">
        <f t="shared" si="3886"/>
        <v>219504873.24267283</v>
      </c>
      <c r="DF419" s="102">
        <f t="shared" si="3887"/>
        <v>869504873</v>
      </c>
      <c r="DG419" s="102">
        <f t="shared" si="3888"/>
        <v>838657287</v>
      </c>
      <c r="DH419" s="102">
        <f t="shared" si="3889"/>
        <v>819232287</v>
      </c>
      <c r="DI419" s="102"/>
      <c r="DJ419" s="88"/>
      <c r="DK419" s="57"/>
      <c r="DL419" s="88"/>
      <c r="DM419" s="88"/>
      <c r="DN419" s="88"/>
      <c r="DO419" s="88">
        <v>200000000</v>
      </c>
      <c r="DP419" s="88">
        <v>200000000</v>
      </c>
      <c r="DQ419" s="88">
        <v>104873822</v>
      </c>
      <c r="DR419" s="88"/>
      <c r="DS419" s="88">
        <v>80304749</v>
      </c>
      <c r="DT419" s="88">
        <v>667000000</v>
      </c>
      <c r="DU419" s="88">
        <v>638128733</v>
      </c>
      <c r="DV419" s="88">
        <v>489259136</v>
      </c>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7"/>
      <c r="EU419" s="87"/>
      <c r="EV419" s="87"/>
      <c r="EW419" s="82">
        <f t="shared" si="3890"/>
        <v>80304749</v>
      </c>
      <c r="EX419" s="90">
        <f t="shared" si="3890"/>
        <v>867000000</v>
      </c>
      <c r="EY419" s="90">
        <f t="shared" si="3891"/>
        <v>838128733</v>
      </c>
      <c r="EZ419" s="90">
        <f t="shared" si="3892"/>
        <v>594132958</v>
      </c>
      <c r="FA419" s="173"/>
      <c r="FB419" s="87"/>
      <c r="FC419" s="88"/>
      <c r="FD419" s="88"/>
      <c r="FE419" s="88"/>
      <c r="FF419" s="133"/>
      <c r="FG419" s="87"/>
      <c r="FH419" s="87">
        <v>850000000</v>
      </c>
      <c r="FI419" s="87">
        <v>824026235</v>
      </c>
      <c r="FJ419" s="87">
        <v>824026235</v>
      </c>
      <c r="FK419" s="87"/>
      <c r="FL419" s="87">
        <v>55000000</v>
      </c>
      <c r="FM419" s="87">
        <v>613092662</v>
      </c>
      <c r="FN419" s="87">
        <v>607889895</v>
      </c>
      <c r="FO419" s="87">
        <v>607889895</v>
      </c>
      <c r="FP419" s="87"/>
      <c r="FQ419" s="87"/>
      <c r="FR419" s="87"/>
      <c r="FS419" s="87"/>
      <c r="FT419" s="87"/>
      <c r="FU419" s="87"/>
      <c r="FV419" s="87"/>
      <c r="FW419" s="87"/>
      <c r="FX419" s="87"/>
      <c r="FY419" s="87"/>
      <c r="FZ419" s="87"/>
      <c r="GA419" s="87"/>
      <c r="GB419" s="87"/>
      <c r="GC419" s="87"/>
      <c r="GD419" s="87"/>
      <c r="GE419" s="87"/>
      <c r="GF419" s="87"/>
      <c r="GG419" s="87"/>
      <c r="GH419" s="87"/>
      <c r="GI419" s="87"/>
      <c r="GJ419" s="87"/>
      <c r="GK419" s="87"/>
      <c r="GL419" s="87"/>
      <c r="GM419" s="87"/>
      <c r="GN419" s="87"/>
      <c r="GO419" s="87"/>
      <c r="GP419" s="87"/>
      <c r="GQ419" s="87"/>
      <c r="GR419" s="87"/>
      <c r="GS419" s="87"/>
      <c r="GT419" s="87"/>
      <c r="GU419" s="82">
        <f t="shared" si="3893"/>
        <v>55000000</v>
      </c>
      <c r="GV419" s="82">
        <f t="shared" si="3894"/>
        <v>1463092662</v>
      </c>
      <c r="GW419" s="82">
        <f t="shared" si="3895"/>
        <v>1431916130</v>
      </c>
      <c r="GX419" s="82">
        <f t="shared" si="3896"/>
        <v>1431916130</v>
      </c>
      <c r="GY419" s="792">
        <f t="shared" si="3897"/>
        <v>0</v>
      </c>
      <c r="GZ419" s="792">
        <f t="shared" si="3898"/>
        <v>0</v>
      </c>
      <c r="HA419" s="792">
        <f t="shared" si="3899"/>
        <v>0</v>
      </c>
      <c r="HB419" s="792">
        <f t="shared" si="3900"/>
        <v>0</v>
      </c>
      <c r="HC419" s="792">
        <f t="shared" si="3901"/>
        <v>0</v>
      </c>
      <c r="HD419" s="792">
        <f t="shared" si="3902"/>
        <v>0</v>
      </c>
      <c r="HE419" s="792">
        <f t="shared" si="3903"/>
        <v>0</v>
      </c>
      <c r="HF419" s="792">
        <f t="shared" si="3904"/>
        <v>1200000000</v>
      </c>
      <c r="HG419" s="792">
        <f t="shared" si="3905"/>
        <v>1169883227</v>
      </c>
      <c r="HH419" s="792">
        <f t="shared" si="3906"/>
        <v>1074757049</v>
      </c>
      <c r="HI419" s="792">
        <f t="shared" si="3907"/>
        <v>0</v>
      </c>
      <c r="HJ419" s="792">
        <f t="shared" si="3908"/>
        <v>684157223.2426728</v>
      </c>
      <c r="HK419" s="792">
        <f t="shared" si="3909"/>
        <v>2528945136</v>
      </c>
      <c r="HL419" s="792">
        <f t="shared" si="3910"/>
        <v>2230522754</v>
      </c>
      <c r="HM419" s="792">
        <f t="shared" si="3911"/>
        <v>2062228157</v>
      </c>
      <c r="HN419" s="792">
        <f t="shared" si="3912"/>
        <v>0</v>
      </c>
      <c r="HO419" s="792">
        <f t="shared" si="3913"/>
        <v>0</v>
      </c>
      <c r="HP419" s="792">
        <f t="shared" si="3914"/>
        <v>0</v>
      </c>
      <c r="HQ419" s="792">
        <f t="shared" si="3915"/>
        <v>0</v>
      </c>
      <c r="HR419" s="792">
        <f t="shared" si="3916"/>
        <v>0</v>
      </c>
      <c r="HS419" s="792">
        <f t="shared" si="3917"/>
        <v>0</v>
      </c>
      <c r="HT419" s="792">
        <f t="shared" si="3918"/>
        <v>0</v>
      </c>
      <c r="HU419" s="792">
        <f t="shared" si="3919"/>
        <v>0</v>
      </c>
      <c r="HV419" s="792">
        <f t="shared" si="3920"/>
        <v>0</v>
      </c>
      <c r="HW419" s="792">
        <f t="shared" si="3921"/>
        <v>0</v>
      </c>
      <c r="HX419" s="792">
        <f t="shared" si="3922"/>
        <v>0</v>
      </c>
      <c r="HY419" s="792">
        <f t="shared" si="3923"/>
        <v>0</v>
      </c>
      <c r="HZ419" s="792">
        <f t="shared" si="3924"/>
        <v>0</v>
      </c>
      <c r="IA419" s="792">
        <f t="shared" si="3925"/>
        <v>0</v>
      </c>
      <c r="IB419" s="792">
        <f t="shared" si="3926"/>
        <v>0</v>
      </c>
      <c r="IC419" s="792">
        <f t="shared" si="3927"/>
        <v>0</v>
      </c>
      <c r="ID419" s="792">
        <f t="shared" si="3928"/>
        <v>0</v>
      </c>
      <c r="IE419" s="792">
        <f t="shared" si="3929"/>
        <v>0</v>
      </c>
      <c r="IF419" s="792">
        <f t="shared" si="3930"/>
        <v>0</v>
      </c>
      <c r="IG419" s="792">
        <f t="shared" si="3931"/>
        <v>0</v>
      </c>
      <c r="IH419" s="792">
        <f t="shared" si="3932"/>
        <v>0</v>
      </c>
      <c r="II419" s="792">
        <f t="shared" si="3933"/>
        <v>0</v>
      </c>
      <c r="IJ419" s="792">
        <f t="shared" si="3934"/>
        <v>0</v>
      </c>
      <c r="IK419" s="792">
        <f t="shared" si="3935"/>
        <v>0</v>
      </c>
      <c r="IL419" s="792">
        <f t="shared" si="3936"/>
        <v>0</v>
      </c>
      <c r="IM419" s="792">
        <f t="shared" si="3937"/>
        <v>0</v>
      </c>
      <c r="IN419" s="792">
        <f t="shared" si="3938"/>
        <v>0</v>
      </c>
      <c r="IO419" s="792"/>
      <c r="IP419" s="792"/>
      <c r="IQ419" s="792"/>
      <c r="IR419" s="792"/>
      <c r="IS419" s="792">
        <f t="shared" si="3939"/>
        <v>684157223.2426728</v>
      </c>
      <c r="IT419" s="792">
        <f t="shared" si="3940"/>
        <v>3728945136</v>
      </c>
      <c r="IU419" s="792">
        <f t="shared" si="3941"/>
        <v>3400405981</v>
      </c>
      <c r="IV419" s="792">
        <f t="shared" si="3943"/>
        <v>3136985206</v>
      </c>
      <c r="IW419" s="793">
        <f t="shared" si="3942"/>
        <v>0</v>
      </c>
    </row>
    <row r="420" spans="1:257" ht="143.25" customHeight="1" x14ac:dyDescent="0.2">
      <c r="A420" s="283"/>
      <c r="B420" s="389"/>
      <c r="C420" s="284"/>
      <c r="D420" s="293"/>
      <c r="E420" s="284"/>
      <c r="F420" s="284"/>
      <c r="G420" s="273">
        <v>289</v>
      </c>
      <c r="H420" s="854" t="s">
        <v>921</v>
      </c>
      <c r="I420" s="282" t="s">
        <v>922</v>
      </c>
      <c r="J420" s="270" t="s">
        <v>905</v>
      </c>
      <c r="K420" s="479">
        <v>17</v>
      </c>
      <c r="L420" s="322" t="s">
        <v>73</v>
      </c>
      <c r="M420" s="299" t="s">
        <v>53</v>
      </c>
      <c r="N420" s="299">
        <v>1</v>
      </c>
      <c r="O420" s="299">
        <v>0</v>
      </c>
      <c r="P420" s="686"/>
      <c r="Q420" s="299">
        <v>1</v>
      </c>
      <c r="R420" s="275"/>
      <c r="S420" s="675"/>
      <c r="T420" s="267">
        <v>0</v>
      </c>
      <c r="U420" s="743"/>
      <c r="V420" s="675"/>
      <c r="W420" s="299">
        <v>0</v>
      </c>
      <c r="X420" s="913">
        <v>1</v>
      </c>
      <c r="Y420" s="763">
        <v>1</v>
      </c>
      <c r="Z420" s="427">
        <f t="shared" si="3881"/>
        <v>0</v>
      </c>
      <c r="AA420" s="272">
        <v>9</v>
      </c>
      <c r="AB420" s="271" t="s">
        <v>180</v>
      </c>
      <c r="AC420" s="45"/>
      <c r="AD420" s="42"/>
      <c r="AE420" s="41"/>
      <c r="AF420" s="41"/>
      <c r="AG420" s="45"/>
      <c r="AH420" s="42"/>
      <c r="AI420" s="42"/>
      <c r="AJ420" s="42"/>
      <c r="AK420" s="46"/>
      <c r="AL420" s="47"/>
      <c r="AM420" s="47"/>
      <c r="AN420" s="47"/>
      <c r="AO420" s="46"/>
      <c r="AP420" s="47"/>
      <c r="AQ420" s="47"/>
      <c r="AR420" s="42"/>
      <c r="AS420" s="45"/>
      <c r="AT420" s="42"/>
      <c r="AU420" s="41"/>
      <c r="AV420" s="41"/>
      <c r="AW420" s="45"/>
      <c r="AX420" s="42"/>
      <c r="AY420" s="42"/>
      <c r="AZ420" s="42"/>
      <c r="BA420" s="45"/>
      <c r="BB420" s="42"/>
      <c r="BC420" s="42"/>
      <c r="BD420" s="42"/>
      <c r="BE420" s="45"/>
      <c r="BF420" s="42"/>
      <c r="BG420" s="41"/>
      <c r="BH420" s="41"/>
      <c r="BI420" s="45"/>
      <c r="BJ420" s="42"/>
      <c r="BK420" s="42"/>
      <c r="BL420" s="42"/>
      <c r="BM420" s="40">
        <f t="shared" si="3882"/>
        <v>0</v>
      </c>
      <c r="BN420" s="41">
        <f t="shared" si="3883"/>
        <v>0</v>
      </c>
      <c r="BO420" s="41">
        <f t="shared" si="3884"/>
        <v>0</v>
      </c>
      <c r="BP420" s="41">
        <f t="shared" si="3885"/>
        <v>0</v>
      </c>
      <c r="BQ420" s="87">
        <v>4000000000</v>
      </c>
      <c r="BR420" s="87"/>
      <c r="BS420" s="87"/>
      <c r="BT420" s="87"/>
      <c r="BU420" s="88"/>
      <c r="BV420" s="88">
        <v>1400000000</v>
      </c>
      <c r="BW420" s="88">
        <v>0</v>
      </c>
      <c r="BX420" s="88">
        <v>0</v>
      </c>
      <c r="BY420" s="88"/>
      <c r="BZ420" s="88"/>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8">
        <v>0</v>
      </c>
      <c r="DB420" s="87"/>
      <c r="DC420" s="87"/>
      <c r="DD420" s="87"/>
      <c r="DE420" s="82">
        <f t="shared" si="3886"/>
        <v>4000000000</v>
      </c>
      <c r="DF420" s="102">
        <f t="shared" si="3887"/>
        <v>1400000000</v>
      </c>
      <c r="DG420" s="102">
        <f t="shared" si="3888"/>
        <v>0</v>
      </c>
      <c r="DH420" s="102">
        <f t="shared" si="3889"/>
        <v>0</v>
      </c>
      <c r="DI420" s="102"/>
      <c r="DJ420" s="88"/>
      <c r="DK420" s="691"/>
      <c r="DL420" s="87"/>
      <c r="DM420" s="692"/>
      <c r="DN420" s="88"/>
      <c r="DO420" s="88"/>
      <c r="DP420" s="88"/>
      <c r="DQ420" s="88"/>
      <c r="DR420" s="88"/>
      <c r="DS420" s="88">
        <v>0</v>
      </c>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7"/>
      <c r="EU420" s="87"/>
      <c r="EV420" s="87"/>
      <c r="EW420" s="82">
        <f t="shared" si="3890"/>
        <v>0</v>
      </c>
      <c r="EX420" s="90">
        <f t="shared" si="3890"/>
        <v>0</v>
      </c>
      <c r="EY420" s="90">
        <f t="shared" si="3891"/>
        <v>0</v>
      </c>
      <c r="EZ420" s="90">
        <f t="shared" si="3892"/>
        <v>0</v>
      </c>
      <c r="FA420" s="173"/>
      <c r="FB420" s="87"/>
      <c r="FC420" s="88">
        <v>4104372893</v>
      </c>
      <c r="FD420" s="88">
        <v>4104372893</v>
      </c>
      <c r="FE420" s="818">
        <v>4104372893</v>
      </c>
      <c r="FF420" s="133"/>
      <c r="FG420" s="87"/>
      <c r="FH420" s="87"/>
      <c r="FI420" s="87"/>
      <c r="FJ420" s="87"/>
      <c r="FK420" s="87"/>
      <c r="FL420" s="87">
        <v>0</v>
      </c>
      <c r="FM420" s="87"/>
      <c r="FN420" s="87"/>
      <c r="FO420" s="87"/>
      <c r="FP420" s="87"/>
      <c r="FQ420" s="87"/>
      <c r="FR420" s="87"/>
      <c r="FS420" s="87"/>
      <c r="FT420" s="87"/>
      <c r="FU420" s="87"/>
      <c r="FV420" s="87"/>
      <c r="FW420" s="87"/>
      <c r="FX420" s="87"/>
      <c r="FY420" s="87"/>
      <c r="FZ420" s="87"/>
      <c r="GA420" s="87"/>
      <c r="GB420" s="87"/>
      <c r="GC420" s="87"/>
      <c r="GD420" s="87"/>
      <c r="GE420" s="87"/>
      <c r="GF420" s="87"/>
      <c r="GG420" s="87"/>
      <c r="GH420" s="87"/>
      <c r="GI420" s="87"/>
      <c r="GJ420" s="87"/>
      <c r="GK420" s="87"/>
      <c r="GL420" s="87"/>
      <c r="GM420" s="87"/>
      <c r="GN420" s="87"/>
      <c r="GO420" s="87"/>
      <c r="GP420" s="87"/>
      <c r="GQ420" s="87"/>
      <c r="GR420" s="87"/>
      <c r="GS420" s="87"/>
      <c r="GT420" s="87"/>
      <c r="GU420" s="82">
        <f t="shared" si="3893"/>
        <v>0</v>
      </c>
      <c r="GV420" s="82">
        <f t="shared" si="3894"/>
        <v>4104372893</v>
      </c>
      <c r="GW420" s="82">
        <f t="shared" si="3895"/>
        <v>4104372893</v>
      </c>
      <c r="GX420" s="82">
        <f t="shared" si="3896"/>
        <v>4104372893</v>
      </c>
      <c r="GY420" s="792">
        <f t="shared" si="3897"/>
        <v>0</v>
      </c>
      <c r="GZ420" s="792">
        <f t="shared" si="3898"/>
        <v>4000000000</v>
      </c>
      <c r="HA420" s="792">
        <f t="shared" si="3899"/>
        <v>4104372893</v>
      </c>
      <c r="HB420" s="792">
        <f t="shared" si="3900"/>
        <v>4104372893</v>
      </c>
      <c r="HC420" s="792">
        <f t="shared" si="3901"/>
        <v>4104372893</v>
      </c>
      <c r="HD420" s="792">
        <f t="shared" si="3902"/>
        <v>0</v>
      </c>
      <c r="HE420" s="792">
        <f t="shared" si="3903"/>
        <v>0</v>
      </c>
      <c r="HF420" s="792">
        <f t="shared" si="3904"/>
        <v>1400000000</v>
      </c>
      <c r="HG420" s="792">
        <f t="shared" si="3905"/>
        <v>0</v>
      </c>
      <c r="HH420" s="792">
        <f t="shared" si="3906"/>
        <v>0</v>
      </c>
      <c r="HI420" s="792">
        <f t="shared" si="3907"/>
        <v>0</v>
      </c>
      <c r="HJ420" s="792">
        <f t="shared" si="3908"/>
        <v>0</v>
      </c>
      <c r="HK420" s="792">
        <f t="shared" si="3909"/>
        <v>0</v>
      </c>
      <c r="HL420" s="792">
        <f t="shared" si="3910"/>
        <v>0</v>
      </c>
      <c r="HM420" s="792">
        <f t="shared" si="3911"/>
        <v>0</v>
      </c>
      <c r="HN420" s="792">
        <f t="shared" si="3912"/>
        <v>0</v>
      </c>
      <c r="HO420" s="792">
        <f t="shared" si="3913"/>
        <v>0</v>
      </c>
      <c r="HP420" s="792">
        <f t="shared" si="3914"/>
        <v>0</v>
      </c>
      <c r="HQ420" s="792">
        <f t="shared" si="3915"/>
        <v>0</v>
      </c>
      <c r="HR420" s="792">
        <f t="shared" si="3916"/>
        <v>0</v>
      </c>
      <c r="HS420" s="792">
        <f t="shared" si="3917"/>
        <v>0</v>
      </c>
      <c r="HT420" s="792">
        <f t="shared" si="3918"/>
        <v>0</v>
      </c>
      <c r="HU420" s="792">
        <f t="shared" si="3919"/>
        <v>0</v>
      </c>
      <c r="HV420" s="792">
        <f t="shared" si="3920"/>
        <v>0</v>
      </c>
      <c r="HW420" s="792">
        <f t="shared" si="3921"/>
        <v>0</v>
      </c>
      <c r="HX420" s="792">
        <f t="shared" si="3922"/>
        <v>0</v>
      </c>
      <c r="HY420" s="792">
        <f t="shared" si="3923"/>
        <v>0</v>
      </c>
      <c r="HZ420" s="792">
        <f t="shared" si="3924"/>
        <v>0</v>
      </c>
      <c r="IA420" s="792">
        <f t="shared" si="3925"/>
        <v>0</v>
      </c>
      <c r="IB420" s="792">
        <f t="shared" si="3926"/>
        <v>0</v>
      </c>
      <c r="IC420" s="792">
        <f t="shared" si="3927"/>
        <v>0</v>
      </c>
      <c r="ID420" s="792">
        <f t="shared" si="3928"/>
        <v>0</v>
      </c>
      <c r="IE420" s="792">
        <f t="shared" si="3929"/>
        <v>0</v>
      </c>
      <c r="IF420" s="792">
        <f t="shared" si="3930"/>
        <v>0</v>
      </c>
      <c r="IG420" s="792">
        <f t="shared" si="3931"/>
        <v>0</v>
      </c>
      <c r="IH420" s="792">
        <f t="shared" si="3932"/>
        <v>0</v>
      </c>
      <c r="II420" s="792">
        <f t="shared" si="3933"/>
        <v>0</v>
      </c>
      <c r="IJ420" s="792">
        <f t="shared" si="3934"/>
        <v>0</v>
      </c>
      <c r="IK420" s="792">
        <f t="shared" si="3935"/>
        <v>0</v>
      </c>
      <c r="IL420" s="792">
        <f t="shared" si="3936"/>
        <v>0</v>
      </c>
      <c r="IM420" s="792">
        <f t="shared" si="3937"/>
        <v>0</v>
      </c>
      <c r="IN420" s="792">
        <f t="shared" si="3938"/>
        <v>0</v>
      </c>
      <c r="IO420" s="792"/>
      <c r="IP420" s="792"/>
      <c r="IQ420" s="792"/>
      <c r="IR420" s="792"/>
      <c r="IS420" s="792">
        <f t="shared" si="3939"/>
        <v>4000000000</v>
      </c>
      <c r="IT420" s="792">
        <f t="shared" si="3940"/>
        <v>5504372893</v>
      </c>
      <c r="IU420" s="792">
        <f t="shared" si="3941"/>
        <v>4104372893</v>
      </c>
      <c r="IV420" s="792">
        <f t="shared" si="3943"/>
        <v>4104372893</v>
      </c>
      <c r="IW420" s="793">
        <f t="shared" si="3942"/>
        <v>0</v>
      </c>
    </row>
    <row r="421" spans="1:257" s="697" customFormat="1" ht="24.75" customHeight="1" x14ac:dyDescent="0.25">
      <c r="A421" s="693"/>
      <c r="B421" s="694"/>
      <c r="C421" s="695"/>
      <c r="D421" s="694"/>
      <c r="E421" s="694"/>
      <c r="F421" s="694"/>
      <c r="G421" s="696"/>
      <c r="H421" s="696"/>
      <c r="I421" s="696"/>
      <c r="J421" s="696"/>
      <c r="K421" s="696"/>
      <c r="L421" s="696"/>
      <c r="M421" s="696"/>
      <c r="N421" s="696"/>
      <c r="O421" s="696"/>
      <c r="P421" s="696"/>
      <c r="Q421" s="696"/>
      <c r="R421" s="696"/>
      <c r="S421" s="696"/>
      <c r="T421" s="696"/>
      <c r="U421" s="696"/>
      <c r="V421" s="696"/>
      <c r="W421" s="696"/>
      <c r="X421" s="696"/>
      <c r="Y421" s="753"/>
      <c r="Z421" s="696"/>
      <c r="AA421" s="696"/>
      <c r="AB421" s="696"/>
      <c r="AC421" s="180">
        <f t="shared" ref="AC421:CN421" si="3944">AC363+AC322+AC95+AC35+AC10</f>
        <v>0</v>
      </c>
      <c r="AD421" s="180">
        <f t="shared" si="3944"/>
        <v>0</v>
      </c>
      <c r="AE421" s="180">
        <f t="shared" si="3944"/>
        <v>0</v>
      </c>
      <c r="AF421" s="180">
        <f t="shared" si="3944"/>
        <v>0</v>
      </c>
      <c r="AG421" s="180">
        <f t="shared" si="3944"/>
        <v>47919111022</v>
      </c>
      <c r="AH421" s="180">
        <f t="shared" si="3944"/>
        <v>52340112825.459999</v>
      </c>
      <c r="AI421" s="180">
        <f t="shared" si="3944"/>
        <v>32063808571.639999</v>
      </c>
      <c r="AJ421" s="180">
        <f t="shared" si="3944"/>
        <v>29277014828</v>
      </c>
      <c r="AK421" s="180">
        <f t="shared" si="3944"/>
        <v>12564776694.639999</v>
      </c>
      <c r="AL421" s="180">
        <f t="shared" si="3944"/>
        <v>15826975532.639999</v>
      </c>
      <c r="AM421" s="180">
        <f t="shared" si="3944"/>
        <v>11497432725</v>
      </c>
      <c r="AN421" s="180">
        <f t="shared" si="3944"/>
        <v>10858686629</v>
      </c>
      <c r="AO421" s="180">
        <f t="shared" si="3944"/>
        <v>1615474143</v>
      </c>
      <c r="AP421" s="180">
        <f t="shared" si="3944"/>
        <v>2193691416</v>
      </c>
      <c r="AQ421" s="180">
        <f t="shared" si="3944"/>
        <v>1426742254</v>
      </c>
      <c r="AR421" s="180">
        <f t="shared" si="3944"/>
        <v>1003621553</v>
      </c>
      <c r="AS421" s="180">
        <f t="shared" si="3944"/>
        <v>4987433131</v>
      </c>
      <c r="AT421" s="180">
        <f t="shared" si="3944"/>
        <v>5817514937.4499998</v>
      </c>
      <c r="AU421" s="180">
        <f t="shared" si="3944"/>
        <v>5268549692</v>
      </c>
      <c r="AV421" s="180">
        <f t="shared" si="3944"/>
        <v>5257850617</v>
      </c>
      <c r="AW421" s="180">
        <f t="shared" si="3944"/>
        <v>2248717121</v>
      </c>
      <c r="AX421" s="180">
        <f t="shared" si="3944"/>
        <v>2252293686</v>
      </c>
      <c r="AY421" s="180">
        <f t="shared" si="3944"/>
        <v>2141958657.5599999</v>
      </c>
      <c r="AZ421" s="180">
        <f t="shared" si="3944"/>
        <v>2141958657.5599999</v>
      </c>
      <c r="BA421" s="180">
        <f t="shared" si="3944"/>
        <v>112952913595</v>
      </c>
      <c r="BB421" s="180">
        <f t="shared" si="3944"/>
        <v>115872342405.84</v>
      </c>
      <c r="BC421" s="180">
        <f t="shared" si="3944"/>
        <v>113283855070.28</v>
      </c>
      <c r="BD421" s="180">
        <f t="shared" si="3944"/>
        <v>112814161930.28</v>
      </c>
      <c r="BE421" s="180">
        <f t="shared" si="3944"/>
        <v>11365979119</v>
      </c>
      <c r="BF421" s="180">
        <f t="shared" si="3944"/>
        <v>14109434246</v>
      </c>
      <c r="BG421" s="180">
        <f t="shared" si="3944"/>
        <v>12271439621.66</v>
      </c>
      <c r="BH421" s="180">
        <f t="shared" si="3944"/>
        <v>10529805240.66</v>
      </c>
      <c r="BI421" s="180">
        <f t="shared" si="3944"/>
        <v>33076572379</v>
      </c>
      <c r="BJ421" s="180">
        <f t="shared" si="3944"/>
        <v>0</v>
      </c>
      <c r="BK421" s="180">
        <f t="shared" si="3944"/>
        <v>0</v>
      </c>
      <c r="BL421" s="180">
        <f t="shared" si="3944"/>
        <v>0</v>
      </c>
      <c r="BM421" s="180">
        <f t="shared" si="3944"/>
        <v>226730977204.64001</v>
      </c>
      <c r="BN421" s="180">
        <f t="shared" si="3944"/>
        <v>208412365049.38998</v>
      </c>
      <c r="BO421" s="180">
        <f t="shared" si="3944"/>
        <v>177953786592.14001</v>
      </c>
      <c r="BP421" s="180">
        <f t="shared" si="3944"/>
        <v>171883099455.5</v>
      </c>
      <c r="BQ421" s="180">
        <f t="shared" si="3944"/>
        <v>10000000000</v>
      </c>
      <c r="BR421" s="180">
        <f t="shared" si="3944"/>
        <v>0</v>
      </c>
      <c r="BS421" s="180">
        <f t="shared" si="3944"/>
        <v>0</v>
      </c>
      <c r="BT421" s="180">
        <f t="shared" si="3944"/>
        <v>0</v>
      </c>
      <c r="BU421" s="180">
        <f t="shared" si="3944"/>
        <v>38456371357.440002</v>
      </c>
      <c r="BV421" s="180">
        <f t="shared" si="3944"/>
        <v>39659883616.809998</v>
      </c>
      <c r="BW421" s="180">
        <f t="shared" si="3944"/>
        <v>29357979902.199997</v>
      </c>
      <c r="BX421" s="180">
        <f t="shared" si="3944"/>
        <v>28152735741.209999</v>
      </c>
      <c r="BY421" s="180">
        <f t="shared" si="3944"/>
        <v>96122616</v>
      </c>
      <c r="BZ421" s="180">
        <f t="shared" si="3944"/>
        <v>10848485819.088402</v>
      </c>
      <c r="CA421" s="180">
        <f t="shared" si="3944"/>
        <v>58280723844.93</v>
      </c>
      <c r="CB421" s="180">
        <f t="shared" si="3944"/>
        <v>48833373322.500008</v>
      </c>
      <c r="CC421" s="180">
        <f t="shared" si="3944"/>
        <v>47455334111.830009</v>
      </c>
      <c r="CD421" s="180">
        <f t="shared" si="3944"/>
        <v>649139169.85000002</v>
      </c>
      <c r="CE421" s="180">
        <f t="shared" si="3944"/>
        <v>200000000</v>
      </c>
      <c r="CF421" s="180">
        <f t="shared" si="3944"/>
        <v>11114269951.130001</v>
      </c>
      <c r="CG421" s="180">
        <f t="shared" si="3944"/>
        <v>8041355835</v>
      </c>
      <c r="CH421" s="180">
        <f t="shared" si="3944"/>
        <v>7901474335</v>
      </c>
      <c r="CI421" s="180">
        <f t="shared" si="3944"/>
        <v>233587702.31</v>
      </c>
      <c r="CJ421" s="180">
        <f t="shared" si="3944"/>
        <v>0</v>
      </c>
      <c r="CK421" s="180">
        <f t="shared" si="3944"/>
        <v>0</v>
      </c>
      <c r="CL421" s="180">
        <f t="shared" si="3944"/>
        <v>0</v>
      </c>
      <c r="CM421" s="180">
        <f t="shared" si="3944"/>
        <v>2207217417.7399998</v>
      </c>
      <c r="CN421" s="180">
        <f t="shared" si="3944"/>
        <v>2432800182</v>
      </c>
      <c r="CO421" s="180">
        <f t="shared" ref="CO421:EW421" si="3945">CO363+CO322+CO95+CO35+CO10</f>
        <v>2427064367</v>
      </c>
      <c r="CP421" s="180">
        <f t="shared" si="3945"/>
        <v>2427064367</v>
      </c>
      <c r="CQ421" s="180">
        <f t="shared" si="3945"/>
        <v>116291155143.60001</v>
      </c>
      <c r="CR421" s="180">
        <f t="shared" si="3945"/>
        <v>129482155897</v>
      </c>
      <c r="CS421" s="180">
        <f t="shared" si="3945"/>
        <v>126291698200.14</v>
      </c>
      <c r="CT421" s="180">
        <f t="shared" si="3945"/>
        <v>126286393950.14</v>
      </c>
      <c r="CU421" s="180">
        <f t="shared" si="3945"/>
        <v>20000000</v>
      </c>
      <c r="CV421" s="180">
        <f t="shared" si="3945"/>
        <v>10799941036.780186</v>
      </c>
      <c r="CW421" s="180">
        <f t="shared" si="3945"/>
        <v>14770969867.99691</v>
      </c>
      <c r="CX421" s="180">
        <f t="shared" si="3945"/>
        <v>13797961475.66</v>
      </c>
      <c r="CY421" s="180">
        <f t="shared" si="3945"/>
        <v>12820316607.33</v>
      </c>
      <c r="CZ421" s="180">
        <f t="shared" si="3945"/>
        <v>278333357</v>
      </c>
      <c r="DA421" s="180">
        <f t="shared" si="3945"/>
        <v>32045276423</v>
      </c>
      <c r="DB421" s="180">
        <f t="shared" si="3945"/>
        <v>0</v>
      </c>
      <c r="DC421" s="180">
        <f t="shared" si="3945"/>
        <v>0</v>
      </c>
      <c r="DD421" s="180">
        <f t="shared" si="3945"/>
        <v>0</v>
      </c>
      <c r="DE421" s="180">
        <f t="shared" si="3945"/>
        <v>221082034899.59845</v>
      </c>
      <c r="DF421" s="180">
        <f t="shared" si="3945"/>
        <v>255740803359.86694</v>
      </c>
      <c r="DG421" s="180">
        <f t="shared" si="3945"/>
        <v>228749433102.5</v>
      </c>
      <c r="DH421" s="180">
        <f t="shared" si="3945"/>
        <v>225043319112.50998</v>
      </c>
      <c r="DI421" s="180">
        <f t="shared" si="3945"/>
        <v>1043595142.85</v>
      </c>
      <c r="DJ421" s="180">
        <f t="shared" si="3945"/>
        <v>13000000000</v>
      </c>
      <c r="DK421" s="180">
        <f t="shared" si="3945"/>
        <v>8642341966.5</v>
      </c>
      <c r="DL421" s="180">
        <f t="shared" si="3945"/>
        <v>7076958184.5</v>
      </c>
      <c r="DM421" s="180">
        <f t="shared" si="3945"/>
        <v>3907053634.8099999</v>
      </c>
      <c r="DN421" s="180">
        <f t="shared" si="3945"/>
        <v>39390679044.364998</v>
      </c>
      <c r="DO421" s="180">
        <f t="shared" si="3945"/>
        <v>30170826080.010002</v>
      </c>
      <c r="DP421" s="180">
        <f t="shared" si="3945"/>
        <v>21453910147.310001</v>
      </c>
      <c r="DQ421" s="180">
        <f t="shared" si="3945"/>
        <v>16553305413.529999</v>
      </c>
      <c r="DR421" s="180">
        <f t="shared" si="3945"/>
        <v>31150699</v>
      </c>
      <c r="DS421" s="180">
        <f t="shared" si="3945"/>
        <v>8196763724.441576</v>
      </c>
      <c r="DT421" s="180">
        <f t="shared" si="3945"/>
        <v>35998120214</v>
      </c>
      <c r="DU421" s="180">
        <f t="shared" si="3945"/>
        <v>27006242062.41</v>
      </c>
      <c r="DV421" s="180">
        <f t="shared" si="3945"/>
        <v>24572706574.809998</v>
      </c>
      <c r="DW421" s="180">
        <f t="shared" si="3945"/>
        <v>163824173</v>
      </c>
      <c r="DX421" s="180">
        <f t="shared" si="3945"/>
        <v>200000000</v>
      </c>
      <c r="DY421" s="180">
        <f t="shared" si="3945"/>
        <v>47338786665</v>
      </c>
      <c r="DZ421" s="180">
        <f t="shared" si="3945"/>
        <v>40703445071</v>
      </c>
      <c r="EA421" s="180">
        <f t="shared" si="3945"/>
        <v>40420448254</v>
      </c>
      <c r="EB421" s="180">
        <f t="shared" si="3945"/>
        <v>240595333.3793</v>
      </c>
      <c r="EC421" s="180">
        <f t="shared" si="3945"/>
        <v>0</v>
      </c>
      <c r="ED421" s="180">
        <f t="shared" si="3945"/>
        <v>0</v>
      </c>
      <c r="EE421" s="180">
        <f t="shared" si="3945"/>
        <v>0</v>
      </c>
      <c r="EF421" s="180">
        <f t="shared" si="3945"/>
        <v>2272403940.2722001</v>
      </c>
      <c r="EG421" s="180">
        <f t="shared" si="3945"/>
        <v>2525108749</v>
      </c>
      <c r="EH421" s="180">
        <f t="shared" si="3945"/>
        <v>2514716632</v>
      </c>
      <c r="EI421" s="180">
        <f t="shared" si="3945"/>
        <v>2514716632</v>
      </c>
      <c r="EJ421" s="180">
        <f t="shared" si="3945"/>
        <v>119779889797.90849</v>
      </c>
      <c r="EK421" s="180">
        <f t="shared" si="3945"/>
        <v>135123325409.86</v>
      </c>
      <c r="EL421" s="180">
        <f t="shared" si="3945"/>
        <v>134442565703.71001</v>
      </c>
      <c r="EM421" s="180">
        <f t="shared" si="3945"/>
        <v>134371544331.71001</v>
      </c>
      <c r="EN421" s="180">
        <f t="shared" si="3945"/>
        <v>11123939268.595118</v>
      </c>
      <c r="EO421" s="180">
        <f t="shared" si="3945"/>
        <v>12475916796.07</v>
      </c>
      <c r="EP421" s="180">
        <f t="shared" si="3945"/>
        <v>11641392865</v>
      </c>
      <c r="EQ421" s="180">
        <f t="shared" si="3945"/>
        <v>10984392865</v>
      </c>
      <c r="ER421" s="180">
        <f t="shared" si="3945"/>
        <v>42000000</v>
      </c>
      <c r="ES421" s="180">
        <f t="shared" si="3945"/>
        <v>33654449896</v>
      </c>
      <c r="ET421" s="180">
        <f t="shared" si="3945"/>
        <v>0</v>
      </c>
      <c r="EU421" s="180">
        <f t="shared" si="3945"/>
        <v>0</v>
      </c>
      <c r="EV421" s="180">
        <f t="shared" si="3945"/>
        <v>0</v>
      </c>
      <c r="EW421" s="180">
        <f t="shared" si="3945"/>
        <v>227858721004.9617</v>
      </c>
      <c r="EX421" s="180">
        <f>EX363+EX322+EX95+EX35+EX10</f>
        <v>272274425880.43997</v>
      </c>
      <c r="EY421" s="180">
        <f t="shared" ref="EY421:IW421" si="3946">EY363+EY322+EY95+EY35+EY10</f>
        <v>244839230665.92999</v>
      </c>
      <c r="EZ421" s="180">
        <f t="shared" si="3946"/>
        <v>233324167705.85995</v>
      </c>
      <c r="FA421" s="180">
        <f t="shared" si="3946"/>
        <v>236974872</v>
      </c>
      <c r="FB421" s="180">
        <f t="shared" si="3946"/>
        <v>10000000000</v>
      </c>
      <c r="FC421" s="180">
        <f t="shared" si="3946"/>
        <v>11484473451.059999</v>
      </c>
      <c r="FD421" s="180">
        <f t="shared" si="3946"/>
        <v>11484473451.059999</v>
      </c>
      <c r="FE421" s="180">
        <f t="shared" si="3946"/>
        <v>9665158538.5599995</v>
      </c>
      <c r="FF421" s="180">
        <f t="shared" si="3946"/>
        <v>3091300925.6699996</v>
      </c>
      <c r="FG421" s="180">
        <f t="shared" si="3946"/>
        <v>40735593529.225166</v>
      </c>
      <c r="FH421" s="180">
        <f t="shared" si="3946"/>
        <v>34924212982.729996</v>
      </c>
      <c r="FI421" s="180">
        <f t="shared" si="3946"/>
        <v>27282719367.32</v>
      </c>
      <c r="FJ421" s="180">
        <f t="shared" si="3946"/>
        <v>26710656738.02</v>
      </c>
      <c r="FK421" s="180">
        <f t="shared" si="3946"/>
        <v>1149624241.6900001</v>
      </c>
      <c r="FL421" s="180">
        <f t="shared" si="3946"/>
        <v>7199072744.5355549</v>
      </c>
      <c r="FM421" s="180">
        <f t="shared" si="3946"/>
        <v>36537092230</v>
      </c>
      <c r="FN421" s="180">
        <f t="shared" si="3946"/>
        <v>28371103144.689999</v>
      </c>
      <c r="FO421" s="180">
        <f t="shared" si="3946"/>
        <v>26663626352.319996</v>
      </c>
      <c r="FP421" s="180">
        <f t="shared" si="3946"/>
        <v>351961798.60000002</v>
      </c>
      <c r="FQ421" s="180">
        <f t="shared" si="3946"/>
        <v>200000000</v>
      </c>
      <c r="FR421" s="180">
        <f t="shared" si="3946"/>
        <v>45453588707.93</v>
      </c>
      <c r="FS421" s="180">
        <f t="shared" si="3946"/>
        <v>43692165615.440002</v>
      </c>
      <c r="FT421" s="180">
        <f t="shared" si="3946"/>
        <v>38989798020.440002</v>
      </c>
      <c r="FU421" s="180">
        <f t="shared" si="3946"/>
        <v>282879817</v>
      </c>
      <c r="FV421" s="180">
        <f t="shared" si="3946"/>
        <v>247813193.38067901</v>
      </c>
      <c r="FW421" s="180">
        <f t="shared" si="3946"/>
        <v>0</v>
      </c>
      <c r="FX421" s="180">
        <f t="shared" si="3946"/>
        <v>0</v>
      </c>
      <c r="FY421" s="180">
        <f t="shared" si="3946"/>
        <v>0</v>
      </c>
      <c r="FZ421" s="180">
        <f t="shared" si="3946"/>
        <v>0</v>
      </c>
      <c r="GA421" s="180">
        <f t="shared" si="3946"/>
        <v>2341576058.48</v>
      </c>
      <c r="GB421" s="180">
        <f t="shared" si="3946"/>
        <v>2607660067</v>
      </c>
      <c r="GC421" s="180">
        <f t="shared" si="3946"/>
        <v>2591680069</v>
      </c>
      <c r="GD421" s="180">
        <f t="shared" si="3946"/>
        <v>2591680069</v>
      </c>
      <c r="GE421" s="180">
        <f t="shared" si="3946"/>
        <v>0</v>
      </c>
      <c r="GF421" s="180">
        <f t="shared" si="3946"/>
        <v>123373286491.84402</v>
      </c>
      <c r="GG421" s="180">
        <f t="shared" si="3946"/>
        <v>145429748538.37997</v>
      </c>
      <c r="GH421" s="180">
        <f t="shared" si="3946"/>
        <v>145395346535</v>
      </c>
      <c r="GI421" s="180">
        <f t="shared" si="3946"/>
        <v>145395346535</v>
      </c>
      <c r="GJ421" s="180">
        <f t="shared" si="3946"/>
        <v>59349419</v>
      </c>
      <c r="GK421" s="180">
        <f t="shared" si="3946"/>
        <v>11457657446.024429</v>
      </c>
      <c r="GL421" s="180">
        <f t="shared" si="3946"/>
        <v>15044771300</v>
      </c>
      <c r="GM421" s="180">
        <f t="shared" si="3946"/>
        <v>14685046863</v>
      </c>
      <c r="GN421" s="180">
        <f t="shared" si="3946"/>
        <v>14644880429</v>
      </c>
      <c r="GO421" s="180">
        <f t="shared" si="3946"/>
        <v>0</v>
      </c>
      <c r="GP421" s="180">
        <f t="shared" si="3946"/>
        <v>34802379885</v>
      </c>
      <c r="GQ421" s="180">
        <f t="shared" si="3946"/>
        <v>0</v>
      </c>
      <c r="GR421" s="180">
        <f t="shared" si="3946"/>
        <v>0</v>
      </c>
      <c r="GS421" s="180">
        <f t="shared" si="3946"/>
        <v>0</v>
      </c>
      <c r="GT421" s="180">
        <f t="shared" si="3946"/>
        <v>0</v>
      </c>
      <c r="GU421" s="180">
        <f t="shared" si="3946"/>
        <v>230357379348.48984</v>
      </c>
      <c r="GV421" s="180">
        <f t="shared" si="3946"/>
        <v>291724530189.09998</v>
      </c>
      <c r="GW421" s="180">
        <f t="shared" si="3946"/>
        <v>273750447002.50998</v>
      </c>
      <c r="GX421" s="180">
        <f t="shared" si="3946"/>
        <v>264965132082.34</v>
      </c>
      <c r="GY421" s="972">
        <f t="shared" si="3946"/>
        <v>4935116201.9599991</v>
      </c>
      <c r="GZ421" s="180">
        <f t="shared" si="3946"/>
        <v>33000000000</v>
      </c>
      <c r="HA421" s="180">
        <f t="shared" si="3946"/>
        <v>20126815417.559998</v>
      </c>
      <c r="HB421" s="180">
        <f t="shared" si="3946"/>
        <v>18561431635.560001</v>
      </c>
      <c r="HC421" s="180">
        <f t="shared" si="3946"/>
        <v>13572212173.369999</v>
      </c>
      <c r="HD421" s="180">
        <f t="shared" si="3946"/>
        <v>3091300925.6699996</v>
      </c>
      <c r="HE421" s="180">
        <f t="shared" si="3946"/>
        <v>166501754953.03018</v>
      </c>
      <c r="HF421" s="180">
        <f t="shared" si="3946"/>
        <v>157095035505.00998</v>
      </c>
      <c r="HG421" s="180">
        <f t="shared" si="3946"/>
        <v>110158417988.47</v>
      </c>
      <c r="HH421" s="180">
        <f t="shared" si="3946"/>
        <v>100693712720.75999</v>
      </c>
      <c r="HI421" s="180">
        <f t="shared" si="3946"/>
        <v>1276897556.6900001</v>
      </c>
      <c r="HJ421" s="180">
        <f t="shared" si="3946"/>
        <v>38809098982.705528</v>
      </c>
      <c r="HK421" s="180">
        <f t="shared" si="3946"/>
        <v>146885894733.57001</v>
      </c>
      <c r="HL421" s="180">
        <f t="shared" si="3946"/>
        <v>115956063211.59999</v>
      </c>
      <c r="HM421" s="180">
        <f t="shared" si="3946"/>
        <v>109854339067.96001</v>
      </c>
      <c r="HN421" s="180">
        <f t="shared" si="3946"/>
        <v>1164925141.45</v>
      </c>
      <c r="HO421" s="180">
        <f t="shared" si="3946"/>
        <v>2215474143</v>
      </c>
      <c r="HP421" s="180">
        <f t="shared" si="3946"/>
        <v>106100336740.06</v>
      </c>
      <c r="HQ421" s="180">
        <f t="shared" si="3946"/>
        <v>93863708775.440002</v>
      </c>
      <c r="HR421" s="180">
        <f t="shared" si="3946"/>
        <v>88315342162.440002</v>
      </c>
      <c r="HS421" s="180">
        <f t="shared" si="3946"/>
        <v>282879817</v>
      </c>
      <c r="HT421" s="180">
        <f t="shared" si="3946"/>
        <v>5709429360.0699797</v>
      </c>
      <c r="HU421" s="180">
        <f t="shared" si="3946"/>
        <v>5817514937.4499998</v>
      </c>
      <c r="HV421" s="180">
        <f t="shared" si="3946"/>
        <v>5268549692</v>
      </c>
      <c r="HW421" s="180">
        <f t="shared" si="3946"/>
        <v>5257850617</v>
      </c>
      <c r="HX421" s="180">
        <f t="shared" si="3946"/>
        <v>0</v>
      </c>
      <c r="HY421" s="180">
        <f t="shared" si="3946"/>
        <v>9069914537.4921989</v>
      </c>
      <c r="HZ421" s="180">
        <f t="shared" si="3946"/>
        <v>9817862684</v>
      </c>
      <c r="IA421" s="180">
        <f t="shared" si="3946"/>
        <v>9675419725.5599995</v>
      </c>
      <c r="IB421" s="180">
        <f t="shared" si="3946"/>
        <v>9675419725.5599995</v>
      </c>
      <c r="IC421" s="180">
        <f t="shared" si="3946"/>
        <v>0</v>
      </c>
      <c r="ID421" s="180">
        <f t="shared" si="3946"/>
        <v>472397245028.35254</v>
      </c>
      <c r="IE421" s="180">
        <f t="shared" si="3946"/>
        <v>525907572251.07996</v>
      </c>
      <c r="IF421" s="180">
        <f t="shared" si="3946"/>
        <v>519413465509.13</v>
      </c>
      <c r="IG421" s="180">
        <f t="shared" si="3946"/>
        <v>518867446747.13</v>
      </c>
      <c r="IH421" s="180">
        <f t="shared" si="3946"/>
        <v>79349419</v>
      </c>
      <c r="II421" s="180">
        <f t="shared" si="3946"/>
        <v>44747516870.399734</v>
      </c>
      <c r="IJ421" s="180">
        <f t="shared" si="3946"/>
        <v>56401092210.06691</v>
      </c>
      <c r="IK421" s="180">
        <f t="shared" si="3946"/>
        <v>52395840825.32</v>
      </c>
      <c r="IL421" s="180">
        <f t="shared" si="3946"/>
        <v>48979395141.989998</v>
      </c>
      <c r="IM421" s="180">
        <f t="shared" si="3946"/>
        <v>320333357</v>
      </c>
      <c r="IN421" s="180">
        <f t="shared" si="3946"/>
        <v>133578678583</v>
      </c>
      <c r="IO421" s="180">
        <f t="shared" si="3946"/>
        <v>0</v>
      </c>
      <c r="IP421" s="180">
        <f t="shared" si="3946"/>
        <v>0</v>
      </c>
      <c r="IQ421" s="180">
        <f t="shared" si="3946"/>
        <v>0</v>
      </c>
      <c r="IR421" s="180">
        <f t="shared" si="3946"/>
        <v>0</v>
      </c>
      <c r="IS421" s="831">
        <f t="shared" si="3946"/>
        <v>906029112458.05005</v>
      </c>
      <c r="IT421" s="180">
        <f t="shared" si="3946"/>
        <v>1028152124478.7969</v>
      </c>
      <c r="IU421" s="180">
        <f t="shared" si="3946"/>
        <v>925292897363.07996</v>
      </c>
      <c r="IV421" s="180">
        <f t="shared" si="3946"/>
        <v>895215718356.20984</v>
      </c>
      <c r="IW421" s="180">
        <f t="shared" si="3946"/>
        <v>6215686216.8099995</v>
      </c>
    </row>
    <row r="422" spans="1:257" ht="24.75" customHeight="1" x14ac:dyDescent="0.2">
      <c r="A422" s="698"/>
      <c r="B422" s="698"/>
      <c r="C422" s="699"/>
      <c r="D422" s="699"/>
      <c r="E422" s="700"/>
      <c r="F422" s="700"/>
      <c r="G422" s="701"/>
      <c r="H422" s="701"/>
      <c r="I422" s="701"/>
      <c r="J422" s="701"/>
      <c r="K422" s="701"/>
      <c r="L422" s="701"/>
      <c r="M422" s="701"/>
      <c r="N422" s="701"/>
      <c r="O422" s="701"/>
      <c r="P422" s="701"/>
      <c r="Q422" s="701"/>
      <c r="R422" s="701"/>
      <c r="S422" s="701"/>
      <c r="T422" s="701"/>
      <c r="U422" s="701"/>
      <c r="V422" s="701"/>
      <c r="W422" s="701"/>
      <c r="X422" s="701"/>
      <c r="Y422" s="771"/>
      <c r="Z422" s="701"/>
      <c r="AA422" s="701"/>
      <c r="AB422" s="701"/>
      <c r="AC422" s="701"/>
      <c r="AD422" s="701"/>
      <c r="AE422" s="701"/>
      <c r="AF422" s="701"/>
      <c r="AG422" s="701"/>
      <c r="AH422" s="701"/>
      <c r="AI422" s="701"/>
      <c r="AJ422" s="701"/>
      <c r="AK422" s="701"/>
      <c r="AL422" s="701"/>
      <c r="AM422" s="701"/>
      <c r="AN422" s="701"/>
      <c r="AO422" s="701"/>
      <c r="AP422" s="701"/>
      <c r="AQ422" s="701"/>
      <c r="AR422" s="701"/>
      <c r="AS422" s="701"/>
      <c r="AT422" s="701"/>
      <c r="AU422" s="701"/>
      <c r="AV422" s="701"/>
      <c r="AW422" s="701"/>
      <c r="AX422" s="701"/>
      <c r="AY422" s="701"/>
      <c r="AZ422" s="701"/>
      <c r="BA422" s="701"/>
      <c r="BB422" s="701"/>
      <c r="BC422" s="701"/>
      <c r="BD422" s="701"/>
      <c r="BE422" s="701"/>
      <c r="BF422" s="701"/>
      <c r="BG422" s="701"/>
      <c r="BH422" s="701"/>
      <c r="BI422" s="701"/>
      <c r="BJ422" s="701"/>
      <c r="BK422" s="701"/>
      <c r="BL422" s="701"/>
      <c r="BM422" s="701"/>
      <c r="BN422" s="701"/>
      <c r="BO422" s="701"/>
      <c r="BP422" s="701"/>
      <c r="BQ422" s="701"/>
      <c r="BR422" s="701"/>
      <c r="BS422" s="701"/>
      <c r="BT422" s="701"/>
      <c r="BU422" s="701"/>
      <c r="BV422" s="701"/>
      <c r="BW422" s="701"/>
      <c r="BX422" s="701"/>
      <c r="BY422" s="701"/>
      <c r="BZ422" s="701"/>
      <c r="CA422" s="701"/>
      <c r="CB422" s="701"/>
      <c r="CC422" s="701"/>
      <c r="CD422" s="701"/>
      <c r="CE422" s="701"/>
      <c r="CF422" s="701"/>
      <c r="CG422" s="701"/>
      <c r="CH422" s="701"/>
      <c r="CI422" s="701"/>
      <c r="CJ422" s="701"/>
      <c r="CK422" s="701"/>
      <c r="CL422" s="701"/>
      <c r="CM422" s="701"/>
      <c r="CN422" s="701"/>
      <c r="CO422" s="701"/>
      <c r="CP422" s="701"/>
      <c r="CQ422" s="701"/>
      <c r="CR422" s="701"/>
      <c r="CS422" s="701"/>
      <c r="CT422" s="701"/>
      <c r="CU422" s="701"/>
      <c r="CV422" s="701"/>
      <c r="CW422" s="701"/>
      <c r="CX422" s="701"/>
      <c r="CY422" s="701"/>
      <c r="CZ422" s="701"/>
      <c r="DA422" s="701"/>
      <c r="DB422" s="701"/>
      <c r="DC422" s="701"/>
      <c r="DD422" s="701"/>
      <c r="DE422" s="701"/>
      <c r="DF422" s="701"/>
      <c r="DG422" s="701"/>
      <c r="DH422" s="701"/>
      <c r="DI422" s="701"/>
      <c r="DJ422" s="701"/>
      <c r="DK422" s="701"/>
      <c r="DL422" s="701"/>
      <c r="DM422" s="701"/>
      <c r="DN422" s="701"/>
      <c r="DO422" s="701"/>
      <c r="DP422" s="701"/>
      <c r="DQ422" s="701"/>
      <c r="DR422" s="701"/>
      <c r="DS422" s="701"/>
      <c r="DT422" s="701"/>
      <c r="DU422" s="701"/>
      <c r="DV422" s="701"/>
      <c r="DW422" s="701"/>
      <c r="DX422" s="701"/>
      <c r="DY422" s="701"/>
      <c r="DZ422" s="701"/>
      <c r="EA422" s="701"/>
      <c r="EB422" s="701"/>
      <c r="EC422" s="701"/>
      <c r="ED422" s="701"/>
      <c r="EE422" s="701"/>
      <c r="EF422" s="701"/>
      <c r="EG422" s="701"/>
      <c r="EH422" s="701"/>
      <c r="EI422" s="701"/>
      <c r="EJ422" s="701"/>
      <c r="EK422" s="701"/>
      <c r="EL422" s="701"/>
      <c r="EM422" s="701"/>
      <c r="EN422" s="701"/>
      <c r="EO422" s="701"/>
      <c r="EP422" s="701"/>
      <c r="EQ422" s="701"/>
      <c r="ER422" s="701"/>
      <c r="ES422" s="701"/>
      <c r="ET422" s="701"/>
      <c r="EU422" s="701"/>
      <c r="EV422" s="701"/>
      <c r="EW422" s="701"/>
      <c r="EX422" s="202"/>
      <c r="EY422" s="701"/>
      <c r="EZ422" s="701"/>
      <c r="FA422" s="701"/>
      <c r="FB422" s="701"/>
      <c r="FC422" s="701"/>
      <c r="FD422" s="701"/>
      <c r="FE422" s="701"/>
      <c r="FF422" s="701"/>
      <c r="FG422" s="701"/>
      <c r="FH422" s="701"/>
      <c r="FI422" s="701"/>
      <c r="FJ422" s="701"/>
      <c r="FK422" s="701"/>
      <c r="FL422" s="701"/>
      <c r="FM422" s="701"/>
      <c r="FN422" s="701"/>
      <c r="FO422" s="701"/>
      <c r="FP422" s="701"/>
      <c r="FQ422" s="701"/>
      <c r="FR422" s="701"/>
      <c r="FS422" s="701"/>
      <c r="FT422" s="701"/>
      <c r="FU422" s="701"/>
      <c r="FV422" s="701"/>
      <c r="FW422" s="701"/>
      <c r="FX422" s="701"/>
      <c r="FY422" s="701"/>
      <c r="FZ422" s="701"/>
      <c r="GA422" s="701"/>
      <c r="GB422" s="701"/>
      <c r="GC422" s="701"/>
      <c r="GD422" s="701"/>
      <c r="GE422" s="701"/>
      <c r="GF422" s="701"/>
      <c r="GG422" s="701"/>
      <c r="GH422" s="701"/>
      <c r="GI422" s="701"/>
      <c r="GJ422" s="701"/>
      <c r="GK422" s="701"/>
      <c r="GL422" s="701"/>
      <c r="GM422" s="701"/>
      <c r="GN422" s="701"/>
      <c r="GO422" s="701"/>
      <c r="GP422" s="701"/>
      <c r="GQ422" s="701"/>
      <c r="GR422" s="701"/>
      <c r="GS422" s="701"/>
      <c r="GT422" s="701"/>
      <c r="GU422" s="701"/>
      <c r="GV422" s="701"/>
      <c r="GW422" s="701"/>
      <c r="GX422" s="701"/>
      <c r="GY422" s="702"/>
      <c r="GZ422" s="701"/>
      <c r="HA422" s="701"/>
      <c r="HB422" s="701"/>
      <c r="HC422" s="701"/>
      <c r="HD422" s="701"/>
      <c r="HE422" s="701"/>
      <c r="HF422" s="701"/>
      <c r="HG422" s="701"/>
      <c r="HH422" s="701"/>
      <c r="HI422" s="701"/>
      <c r="HJ422" s="701"/>
      <c r="HK422" s="701"/>
      <c r="HL422" s="701"/>
      <c r="HM422" s="701"/>
      <c r="HN422" s="701"/>
      <c r="HO422" s="701"/>
      <c r="HP422" s="701"/>
      <c r="HQ422" s="701"/>
      <c r="HR422" s="701"/>
      <c r="HS422" s="701"/>
      <c r="HT422" s="701"/>
      <c r="HU422" s="701"/>
      <c r="HV422" s="701"/>
      <c r="HW422" s="701"/>
      <c r="HX422" s="701"/>
      <c r="HY422" s="701"/>
      <c r="HZ422" s="701"/>
      <c r="IA422" s="701"/>
      <c r="IB422" s="701"/>
      <c r="IC422" s="701"/>
      <c r="ID422" s="701"/>
      <c r="IE422" s="701"/>
      <c r="IF422" s="701"/>
      <c r="IG422" s="701"/>
      <c r="IH422" s="701"/>
      <c r="II422" s="701"/>
      <c r="IJ422" s="701"/>
      <c r="IK422" s="701"/>
      <c r="IL422" s="701"/>
      <c r="IM422" s="701"/>
      <c r="IN422" s="701"/>
      <c r="IO422" s="701"/>
      <c r="IP422" s="701"/>
      <c r="IQ422" s="701"/>
      <c r="IR422" s="701"/>
      <c r="IS422" s="701"/>
      <c r="IT422" s="701"/>
      <c r="IU422" s="701"/>
      <c r="IV422" s="701"/>
      <c r="IW422" s="701"/>
    </row>
    <row r="423" spans="1:257" s="283" customFormat="1" ht="24.75" customHeight="1" x14ac:dyDescent="0.25">
      <c r="C423" s="533"/>
      <c r="G423" s="703"/>
      <c r="H423" s="704"/>
      <c r="I423" s="704"/>
      <c r="J423" s="703"/>
      <c r="K423" s="533"/>
      <c r="L423" s="705"/>
      <c r="M423" s="533"/>
      <c r="N423" s="533"/>
      <c r="O423" s="705"/>
      <c r="P423" s="706"/>
      <c r="Q423" s="533"/>
      <c r="R423" s="707"/>
      <c r="S423" s="706"/>
      <c r="T423" s="533"/>
      <c r="U423" s="533"/>
      <c r="V423" s="706"/>
      <c r="W423" s="533"/>
      <c r="X423" s="533"/>
      <c r="Y423" s="706"/>
      <c r="Z423" s="708"/>
      <c r="AA423" s="586"/>
      <c r="AB423" s="586"/>
      <c r="AC423" s="709"/>
      <c r="AD423" s="709"/>
      <c r="AE423" s="710"/>
      <c r="AF423" s="710"/>
      <c r="AG423" s="711"/>
      <c r="AH423" s="711"/>
      <c r="AI423" s="709"/>
      <c r="AJ423" s="709"/>
      <c r="AK423" s="99"/>
      <c r="AL423" s="99"/>
      <c r="AM423" s="99"/>
      <c r="AN423" s="99"/>
      <c r="AO423" s="709"/>
      <c r="AP423" s="709"/>
      <c r="AQ423" s="709"/>
      <c r="AR423" s="709"/>
      <c r="AS423" s="709"/>
      <c r="AT423" s="709"/>
      <c r="AU423" s="710"/>
      <c r="AV423" s="710"/>
      <c r="AW423" s="709"/>
      <c r="AX423" s="709"/>
      <c r="AY423" s="709"/>
      <c r="AZ423" s="709"/>
      <c r="BA423" s="709"/>
      <c r="BB423" s="709"/>
      <c r="BC423" s="709"/>
      <c r="BD423" s="709"/>
      <c r="BE423" s="709"/>
      <c r="BF423" s="709"/>
      <c r="BG423" s="710"/>
      <c r="BH423" s="710"/>
      <c r="BI423" s="709"/>
      <c r="BJ423" s="712"/>
      <c r="BK423" s="709"/>
      <c r="BL423" s="709"/>
      <c r="BM423" s="713"/>
      <c r="BN423" s="713"/>
      <c r="BO423" s="713"/>
      <c r="BP423" s="713"/>
      <c r="BQ423" s="714"/>
      <c r="BR423" s="714"/>
      <c r="BS423" s="714"/>
      <c r="BT423" s="714"/>
      <c r="BU423" s="714"/>
      <c r="BV423" s="714"/>
      <c r="BW423" s="714"/>
      <c r="BX423" s="714"/>
      <c r="BY423" s="714"/>
      <c r="BZ423" s="714"/>
      <c r="CA423" s="714"/>
      <c r="CB423" s="714"/>
      <c r="CC423" s="714"/>
      <c r="CD423" s="714"/>
      <c r="CE423" s="714"/>
      <c r="CF423" s="714"/>
      <c r="CG423" s="714"/>
      <c r="CH423" s="714"/>
      <c r="CI423" s="714"/>
      <c r="CJ423" s="714"/>
      <c r="CK423" s="714"/>
      <c r="CL423" s="714"/>
      <c r="CM423" s="714"/>
      <c r="CN423" s="714"/>
      <c r="CO423" s="714"/>
      <c r="CP423" s="714"/>
      <c r="CQ423" s="714"/>
      <c r="CR423" s="714"/>
      <c r="CS423" s="714"/>
      <c r="CT423" s="714"/>
      <c r="CU423" s="714"/>
      <c r="CV423" s="714"/>
      <c r="CW423" s="714"/>
      <c r="CX423" s="714"/>
      <c r="CY423" s="714"/>
      <c r="CZ423" s="714"/>
      <c r="DA423" s="714"/>
      <c r="DB423" s="714"/>
      <c r="DC423" s="714"/>
      <c r="DD423" s="714"/>
      <c r="DF423" s="715"/>
      <c r="DG423" s="715"/>
      <c r="DH423" s="715"/>
      <c r="DI423" s="715"/>
      <c r="DJ423" s="714"/>
      <c r="DK423" s="714"/>
      <c r="DL423" s="714"/>
      <c r="DM423" s="714"/>
      <c r="DN423" s="714"/>
      <c r="DO423" s="714"/>
      <c r="DP423" s="714"/>
      <c r="DQ423" s="714"/>
      <c r="DR423" s="714"/>
      <c r="DS423" s="714"/>
      <c r="DT423" s="714"/>
      <c r="DU423" s="714"/>
      <c r="DV423" s="714"/>
      <c r="DW423" s="714"/>
      <c r="DX423" s="714"/>
      <c r="DY423" s="714"/>
      <c r="DZ423" s="714"/>
      <c r="EA423" s="714"/>
      <c r="EB423" s="714"/>
      <c r="EC423" s="714"/>
      <c r="ED423" s="714"/>
      <c r="EE423" s="714"/>
      <c r="EF423" s="714"/>
      <c r="EG423" s="714"/>
      <c r="EH423" s="714"/>
      <c r="EI423" s="714"/>
      <c r="EJ423" s="714"/>
      <c r="EK423" s="714"/>
      <c r="EL423" s="714"/>
      <c r="EM423" s="714"/>
      <c r="EN423" s="714"/>
      <c r="EO423" s="714"/>
      <c r="EP423" s="714"/>
      <c r="EQ423" s="714"/>
      <c r="ER423" s="714"/>
      <c r="ES423" s="714"/>
      <c r="ET423" s="714"/>
      <c r="EU423" s="714"/>
      <c r="EV423" s="714"/>
      <c r="EW423" s="714"/>
      <c r="EX423" s="714"/>
      <c r="EY423" s="714"/>
      <c r="EZ423" s="714"/>
      <c r="FA423" s="714"/>
      <c r="FB423" s="714"/>
      <c r="FC423" s="714"/>
      <c r="FD423" s="714"/>
      <c r="FE423" s="714"/>
      <c r="FF423" s="714"/>
      <c r="FG423" s="714"/>
      <c r="FH423" s="714"/>
      <c r="FI423" s="714"/>
      <c r="FJ423" s="714"/>
      <c r="FK423" s="714"/>
      <c r="FL423" s="714"/>
      <c r="FM423" s="714"/>
      <c r="FN423" s="714"/>
      <c r="FO423" s="714"/>
      <c r="FP423" s="714"/>
      <c r="FQ423" s="714"/>
      <c r="FR423" s="714"/>
      <c r="FS423" s="714"/>
      <c r="FT423" s="714"/>
      <c r="FU423" s="714"/>
      <c r="FV423" s="714"/>
      <c r="FW423" s="714"/>
      <c r="FX423" s="714"/>
      <c r="FY423" s="714"/>
      <c r="FZ423" s="714"/>
      <c r="GA423" s="714"/>
      <c r="GB423" s="714"/>
      <c r="GC423" s="714"/>
      <c r="GD423" s="714"/>
      <c r="GE423" s="714"/>
      <c r="GF423" s="714"/>
      <c r="GG423" s="714"/>
      <c r="GH423" s="714"/>
      <c r="GI423" s="714"/>
      <c r="GJ423" s="714"/>
      <c r="GK423" s="714"/>
      <c r="GL423" s="714"/>
      <c r="GM423" s="714"/>
      <c r="GN423" s="714"/>
      <c r="GO423" s="714"/>
      <c r="GP423" s="714"/>
      <c r="GQ423" s="714"/>
      <c r="GR423" s="714"/>
      <c r="GS423" s="714"/>
      <c r="GT423" s="714"/>
      <c r="GU423" s="857"/>
      <c r="GV423" s="858" t="e">
        <f>#REF!-GV421</f>
        <v>#REF!</v>
      </c>
      <c r="GW423" s="858"/>
      <c r="GX423" s="858"/>
      <c r="GY423" s="789"/>
      <c r="GZ423" s="789"/>
      <c r="HA423" s="789"/>
      <c r="HB423" s="789"/>
      <c r="HC423" s="789"/>
      <c r="HD423" s="789"/>
      <c r="HE423" s="789"/>
      <c r="HF423" s="789"/>
      <c r="HG423" s="789"/>
      <c r="HH423" s="789"/>
      <c r="HI423" s="789"/>
      <c r="HJ423" s="789"/>
      <c r="HK423" s="789"/>
      <c r="HL423" s="789"/>
      <c r="HM423" s="789"/>
      <c r="HN423" s="789"/>
      <c r="HO423" s="789"/>
      <c r="HP423" s="789"/>
      <c r="HQ423" s="789"/>
      <c r="HR423" s="789"/>
      <c r="HS423" s="789"/>
      <c r="HT423" s="789"/>
      <c r="HU423" s="789"/>
      <c r="HV423" s="789"/>
      <c r="HW423" s="789"/>
      <c r="HX423" s="789"/>
      <c r="HY423" s="789"/>
      <c r="HZ423" s="789"/>
      <c r="IA423" s="789"/>
      <c r="IB423" s="789"/>
      <c r="IC423" s="789"/>
      <c r="ID423" s="789"/>
      <c r="IE423" s="789"/>
      <c r="IF423" s="789"/>
      <c r="IG423" s="789"/>
      <c r="IH423" s="789"/>
      <c r="II423" s="789"/>
      <c r="IJ423" s="789"/>
      <c r="IK423" s="789"/>
      <c r="IL423" s="789"/>
      <c r="IM423" s="789"/>
      <c r="IN423" s="789"/>
      <c r="IO423" s="789"/>
      <c r="IP423" s="789"/>
      <c r="IQ423" s="789"/>
      <c r="IR423" s="789"/>
      <c r="IS423" s="789"/>
      <c r="IT423" s="859"/>
      <c r="IU423" s="859"/>
      <c r="IV423" s="859"/>
      <c r="IW423" s="860"/>
    </row>
  </sheetData>
  <sheetProtection password="A60F" sheet="1" objects="1" scenarios="1"/>
  <mergeCells count="93">
    <mergeCell ref="AC6:BP6"/>
    <mergeCell ref="CV7:CZ7"/>
    <mergeCell ref="FB7:FF7"/>
    <mergeCell ref="FB6:GU6"/>
    <mergeCell ref="BQ7:BT7"/>
    <mergeCell ref="IS7:IW7"/>
    <mergeCell ref="GZ6:IW6"/>
    <mergeCell ref="FL7:FP7"/>
    <mergeCell ref="GZ7:HD7"/>
    <mergeCell ref="HE7:HI7"/>
    <mergeCell ref="HJ7:HN7"/>
    <mergeCell ref="HO7:HS7"/>
    <mergeCell ref="HT7:HX7"/>
    <mergeCell ref="HY7:IC7"/>
    <mergeCell ref="ID7:IH7"/>
    <mergeCell ref="II7:IM7"/>
    <mergeCell ref="IN7:IR7"/>
    <mergeCell ref="GU7:GY7"/>
    <mergeCell ref="FG7:FK7"/>
    <mergeCell ref="FQ7:FU7"/>
    <mergeCell ref="EJ7:EM7"/>
    <mergeCell ref="DE7:DH7"/>
    <mergeCell ref="FV7:FZ7"/>
    <mergeCell ref="GA7:GE7"/>
    <mergeCell ref="GF7:GJ7"/>
    <mergeCell ref="GK7:GO7"/>
    <mergeCell ref="GP7:GT7"/>
    <mergeCell ref="L7:L8"/>
    <mergeCell ref="T7:V7"/>
    <mergeCell ref="D121:D123"/>
    <mergeCell ref="D118:D119"/>
    <mergeCell ref="D14:D15"/>
    <mergeCell ref="G7:H8"/>
    <mergeCell ref="I7:I8"/>
    <mergeCell ref="J7:J8"/>
    <mergeCell ref="K7:K8"/>
    <mergeCell ref="N7:N8"/>
    <mergeCell ref="E7:E8"/>
    <mergeCell ref="F7:F8"/>
    <mergeCell ref="E227:E228"/>
    <mergeCell ref="F227:F228"/>
    <mergeCell ref="D218:D219"/>
    <mergeCell ref="E218:E219"/>
    <mergeCell ref="F218:F219"/>
    <mergeCell ref="D7:D8"/>
    <mergeCell ref="D309:D311"/>
    <mergeCell ref="D114:D115"/>
    <mergeCell ref="D160:D161"/>
    <mergeCell ref="D302:D303"/>
    <mergeCell ref="D227:D228"/>
    <mergeCell ref="D65:D66"/>
    <mergeCell ref="M7:M8"/>
    <mergeCell ref="EN7:ER7"/>
    <mergeCell ref="BQ6:DI6"/>
    <mergeCell ref="DJ6:EZ6"/>
    <mergeCell ref="BI7:BL7"/>
    <mergeCell ref="AA7:AA8"/>
    <mergeCell ref="AW7:AZ7"/>
    <mergeCell ref="O7:P7"/>
    <mergeCell ref="AO7:AR7"/>
    <mergeCell ref="EF7:EI7"/>
    <mergeCell ref="DS7:DV7"/>
    <mergeCell ref="EW7:EZ7"/>
    <mergeCell ref="BE7:BH7"/>
    <mergeCell ref="AS7:AV7"/>
    <mergeCell ref="AK7:AN7"/>
    <mergeCell ref="W7:Y7"/>
    <mergeCell ref="BU7:BY7"/>
    <mergeCell ref="BZ7:CD7"/>
    <mergeCell ref="CQ7:CU7"/>
    <mergeCell ref="DN7:DQ7"/>
    <mergeCell ref="Q7:S7"/>
    <mergeCell ref="AC7:AF7"/>
    <mergeCell ref="AG7:AJ7"/>
    <mergeCell ref="BA7:BD7"/>
    <mergeCell ref="DA7:DD7"/>
    <mergeCell ref="BM7:BP7"/>
    <mergeCell ref="A6:AB6"/>
    <mergeCell ref="D59:D60"/>
    <mergeCell ref="D75:D76"/>
    <mergeCell ref="D112:D113"/>
    <mergeCell ref="A1:GP2"/>
    <mergeCell ref="A3:GP5"/>
    <mergeCell ref="DJ7:DM7"/>
    <mergeCell ref="CI7:CL7"/>
    <mergeCell ref="CM7:CP7"/>
    <mergeCell ref="A7:C7"/>
    <mergeCell ref="AB7:AB8"/>
    <mergeCell ref="Z7:Z8"/>
    <mergeCell ref="CE7:CH7"/>
    <mergeCell ref="ES7:EV7"/>
    <mergeCell ref="DX7:EA7"/>
    <mergeCell ref="EB7:EE7"/>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40"/>
  <sheetViews>
    <sheetView showGridLines="0" zoomScale="90" zoomScaleNormal="90" workbookViewId="0">
      <selection activeCell="A14" sqref="A14"/>
    </sheetView>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1050" t="s">
        <v>1021</v>
      </c>
      <c r="C1" s="1050"/>
      <c r="D1" s="1050"/>
      <c r="E1" s="1050"/>
      <c r="F1" s="1050"/>
      <c r="G1" s="1050"/>
      <c r="H1" s="1050"/>
      <c r="I1" s="1050"/>
      <c r="J1" s="1050"/>
    </row>
    <row r="3" spans="2:133" ht="93" customHeight="1" x14ac:dyDescent="0.25">
      <c r="B3" s="890" t="s">
        <v>923</v>
      </c>
      <c r="C3" s="890" t="s">
        <v>924</v>
      </c>
      <c r="D3" s="890" t="s">
        <v>925</v>
      </c>
      <c r="E3" s="891" t="s">
        <v>926</v>
      </c>
      <c r="F3" s="890" t="s">
        <v>927</v>
      </c>
      <c r="G3" s="891" t="s">
        <v>928</v>
      </c>
      <c r="H3" s="890" t="s">
        <v>929</v>
      </c>
      <c r="I3" s="891" t="s">
        <v>930</v>
      </c>
      <c r="J3" s="892" t="s">
        <v>931</v>
      </c>
      <c r="K3" s="892" t="s">
        <v>981</v>
      </c>
    </row>
    <row r="4" spans="2:133" ht="18.75" customHeight="1" x14ac:dyDescent="0.25">
      <c r="B4" s="893" t="s">
        <v>1008</v>
      </c>
      <c r="C4" s="890"/>
      <c r="D4" s="890"/>
      <c r="E4" s="891"/>
      <c r="F4" s="890"/>
      <c r="G4" s="891"/>
      <c r="H4" s="890"/>
      <c r="I4" s="891"/>
      <c r="J4" s="894" t="s">
        <v>1006</v>
      </c>
      <c r="K4" s="894" t="s">
        <v>1004</v>
      </c>
    </row>
    <row r="5" spans="2:133" ht="21.75" customHeight="1" x14ac:dyDescent="0.25">
      <c r="B5" s="1">
        <v>1</v>
      </c>
      <c r="C5" s="4" t="s">
        <v>932</v>
      </c>
      <c r="D5" s="14">
        <f>'SGTO P. INDIC 2016 - DIC 2019'!GV10</f>
        <v>7097226692</v>
      </c>
      <c r="E5" s="7">
        <v>1</v>
      </c>
      <c r="F5" s="14">
        <f>'SGTO P. INDIC 2016 - DIC 2019'!GW10</f>
        <v>6549760375.1599998</v>
      </c>
      <c r="G5" s="12">
        <f>F5/D5</f>
        <v>0.92286193740195666</v>
      </c>
      <c r="H5" s="14">
        <f>'SGTO P. INDIC 2016 - DIC 2019'!GX10</f>
        <v>6016037816.1599998</v>
      </c>
      <c r="I5" s="12">
        <f t="shared" ref="I5:I10" si="0">H5/F5</f>
        <v>0.91851265871891352</v>
      </c>
      <c r="J5" s="128">
        <f t="shared" ref="J5:J10" si="1">F5/D5</f>
        <v>0.92286193740195666</v>
      </c>
      <c r="K5" s="128">
        <f>H5/D5</f>
        <v>0.84766037175355868</v>
      </c>
    </row>
    <row r="6" spans="2:133" ht="21.75" customHeight="1" x14ac:dyDescent="0.25">
      <c r="B6" s="1">
        <v>2</v>
      </c>
      <c r="C6" s="4" t="s">
        <v>933</v>
      </c>
      <c r="D6" s="14">
        <f>'SGTO P. INDIC 2016 - DIC 2019'!GV35</f>
        <v>23479646876.059998</v>
      </c>
      <c r="E6" s="7">
        <v>1</v>
      </c>
      <c r="F6" s="14">
        <f>'SGTO P. INDIC 2016 - DIC 2019'!GW35</f>
        <v>19810865354.68</v>
      </c>
      <c r="G6" s="12">
        <f>F6/D6</f>
        <v>0.84374630756816404</v>
      </c>
      <c r="H6" s="14">
        <f>'SGTO P. INDIC 2016 - DIC 2019'!GX35</f>
        <v>16721288877.880001</v>
      </c>
      <c r="I6" s="12">
        <f t="shared" si="0"/>
        <v>0.84404636438205183</v>
      </c>
      <c r="J6" s="128">
        <f t="shared" si="1"/>
        <v>0.84374630756816404</v>
      </c>
      <c r="K6" s="128">
        <f t="shared" ref="K6:K10" si="2">H6/D6</f>
        <v>0.71216100336368926</v>
      </c>
    </row>
    <row r="7" spans="2:133" ht="21.75" customHeight="1" x14ac:dyDescent="0.25">
      <c r="B7" s="1">
        <v>3</v>
      </c>
      <c r="C7" s="4" t="s">
        <v>934</v>
      </c>
      <c r="D7" s="14">
        <f>'SGTO P. INDIC 2016 - DIC 2019'!GV95</f>
        <v>239665518682.03998</v>
      </c>
      <c r="E7" s="7">
        <v>1</v>
      </c>
      <c r="F7" s="14">
        <f>'SGTO P. INDIC 2016 - DIC 2019'!GW95</f>
        <v>232630068752.67999</v>
      </c>
      <c r="G7" s="12">
        <f>F7/D7</f>
        <v>0.97064471364905103</v>
      </c>
      <c r="H7" s="14">
        <f>'SGTO P. INDIC 2016 - DIC 2019'!GX95</f>
        <v>228345010811.31</v>
      </c>
      <c r="I7" s="12">
        <f t="shared" si="0"/>
        <v>0.98157994809378812</v>
      </c>
      <c r="J7" s="128">
        <f t="shared" si="1"/>
        <v>0.97064471364905103</v>
      </c>
      <c r="K7" s="128">
        <f t="shared" si="2"/>
        <v>0.95276538764114538</v>
      </c>
    </row>
    <row r="8" spans="2:133" ht="21.75" customHeight="1" x14ac:dyDescent="0.25">
      <c r="B8" s="1">
        <v>4</v>
      </c>
      <c r="C8" s="4" t="s">
        <v>935</v>
      </c>
      <c r="D8" s="14">
        <f>'SGTO P. INDIC 2016 - DIC 2019'!GV322</f>
        <v>9738082550</v>
      </c>
      <c r="E8" s="7">
        <v>1</v>
      </c>
      <c r="F8" s="14">
        <f>'SGTO P. INDIC 2016 - DIC 2019'!GW322</f>
        <v>3948660992</v>
      </c>
      <c r="G8" s="12">
        <f>F8/D8</f>
        <v>0.40548649816076987</v>
      </c>
      <c r="H8" s="14">
        <f>'SGTO P. INDIC 2016 - DIC 2019'!GX322</f>
        <v>3164858361</v>
      </c>
      <c r="I8" s="12">
        <f>H8/F8</f>
        <v>0.80150166535238487</v>
      </c>
      <c r="J8" s="128">
        <f t="shared" si="1"/>
        <v>0.40548649816076987</v>
      </c>
      <c r="K8" s="128">
        <f t="shared" si="2"/>
        <v>0.3249981035537638</v>
      </c>
      <c r="EC8" s="23"/>
    </row>
    <row r="9" spans="2:133" ht="21.75" customHeight="1" x14ac:dyDescent="0.25">
      <c r="B9" s="1">
        <v>5</v>
      </c>
      <c r="C9" s="4" t="s">
        <v>936</v>
      </c>
      <c r="D9" s="14">
        <f>'SGTO P. INDIC 2016 - DIC 2019'!GV363</f>
        <v>11744055389</v>
      </c>
      <c r="E9" s="7">
        <v>1</v>
      </c>
      <c r="F9" s="14">
        <f>'SGTO P. INDIC 2016 - DIC 2019'!GW363</f>
        <v>10811091527.99</v>
      </c>
      <c r="G9" s="12">
        <f>F9/D9</f>
        <v>0.9205586290163571</v>
      </c>
      <c r="H9" s="14">
        <f>'SGTO P. INDIC 2016 - DIC 2019'!GX363</f>
        <v>10717936215.99</v>
      </c>
      <c r="I9" s="12">
        <f>H9/F9</f>
        <v>0.99138335738266392</v>
      </c>
      <c r="J9" s="128">
        <f t="shared" si="1"/>
        <v>0.9205586290163571</v>
      </c>
      <c r="K9" s="128">
        <f t="shared" si="2"/>
        <v>0.91262650430181824</v>
      </c>
      <c r="EC9" s="23"/>
    </row>
    <row r="10" spans="2:133" x14ac:dyDescent="0.25">
      <c r="B10" s="895" t="s">
        <v>1007</v>
      </c>
      <c r="C10" s="896" t="s">
        <v>937</v>
      </c>
      <c r="D10" s="898">
        <f>SUM(D5:D9)</f>
        <v>291724530189.09998</v>
      </c>
      <c r="E10" s="899">
        <v>1</v>
      </c>
      <c r="F10" s="898">
        <f>SUM(F5:F9)</f>
        <v>273750447002.50998</v>
      </c>
      <c r="G10" s="900">
        <f>+F10/D10</f>
        <v>0.93838679532729408</v>
      </c>
      <c r="H10" s="898">
        <f>SUM(H5:H9)</f>
        <v>264965132082.34</v>
      </c>
      <c r="I10" s="901">
        <f t="shared" si="0"/>
        <v>0.9679075778090348</v>
      </c>
      <c r="J10" s="840">
        <f t="shared" si="1"/>
        <v>0.93838679532729408</v>
      </c>
      <c r="K10" s="840">
        <f t="shared" si="2"/>
        <v>0.90827169011322373</v>
      </c>
    </row>
    <row r="11" spans="2:133" x14ac:dyDescent="0.25">
      <c r="C11" s="3"/>
      <c r="D11" s="27"/>
      <c r="E11" s="27"/>
      <c r="F11" s="27"/>
      <c r="G11" s="27"/>
      <c r="H11" s="27"/>
    </row>
    <row r="12" spans="2:133" x14ac:dyDescent="0.25">
      <c r="C12" s="21"/>
    </row>
    <row r="173" spans="108:132" x14ac:dyDescent="0.25">
      <c r="DD173" s="25"/>
      <c r="DE173" s="25"/>
      <c r="DF173" s="25"/>
      <c r="DG173" s="25"/>
      <c r="DQ173" s="25"/>
      <c r="EA173" s="25"/>
      <c r="EB173" s="25"/>
    </row>
    <row r="209" spans="80:90" x14ac:dyDescent="0.25">
      <c r="CJ209">
        <v>238136825</v>
      </c>
      <c r="CK209" s="126">
        <v>12710390</v>
      </c>
      <c r="CL209" s="126">
        <v>12710390</v>
      </c>
    </row>
    <row r="211" spans="80:90" x14ac:dyDescent="0.25">
      <c r="CJ211">
        <v>169295280</v>
      </c>
      <c r="CK211" s="126">
        <v>144673600</v>
      </c>
      <c r="CL211" s="126">
        <v>144673600</v>
      </c>
    </row>
    <row r="219" spans="80:90" x14ac:dyDescent="0.25">
      <c r="CF219">
        <v>100000000</v>
      </c>
      <c r="CG219">
        <v>90400614</v>
      </c>
      <c r="CH219">
        <v>90400614</v>
      </c>
    </row>
    <row r="221" spans="80:90" x14ac:dyDescent="0.25">
      <c r="CB221">
        <v>655342908</v>
      </c>
      <c r="CJ221">
        <v>719782544.13</v>
      </c>
      <c r="CK221">
        <v>338985315</v>
      </c>
      <c r="CL221">
        <v>278985315</v>
      </c>
    </row>
    <row r="225" spans="84:104" x14ac:dyDescent="0.25">
      <c r="CF225">
        <v>19440000</v>
      </c>
      <c r="CG225">
        <v>19439999.670000002</v>
      </c>
      <c r="CH225">
        <v>11413333</v>
      </c>
    </row>
    <row r="233" spans="84:104" x14ac:dyDescent="0.25">
      <c r="CZ233">
        <v>279309844</v>
      </c>
    </row>
    <row r="238" spans="84:104" x14ac:dyDescent="0.25">
      <c r="CJ238">
        <v>15844597469</v>
      </c>
      <c r="CK238" s="126">
        <v>15516775294.75</v>
      </c>
      <c r="CL238" s="126">
        <v>15516775294.75</v>
      </c>
    </row>
    <row r="244" spans="80:128" x14ac:dyDescent="0.25">
      <c r="CB244">
        <v>8177253080</v>
      </c>
      <c r="CC244" s="126">
        <v>8108995941</v>
      </c>
      <c r="CD244" s="126">
        <v>8108995941</v>
      </c>
      <c r="CF244">
        <v>600000000</v>
      </c>
      <c r="CG244">
        <v>600000000</v>
      </c>
      <c r="CH244">
        <v>600000000</v>
      </c>
      <c r="CJ244">
        <v>5107044005</v>
      </c>
      <c r="CK244" s="126">
        <v>4102731729</v>
      </c>
      <c r="CL244" s="126">
        <v>4045688729</v>
      </c>
    </row>
    <row r="248" spans="80:128" x14ac:dyDescent="0.25">
      <c r="DX248" s="24"/>
    </row>
    <row r="249" spans="80:128" x14ac:dyDescent="0.25">
      <c r="CJ249">
        <v>39484444</v>
      </c>
      <c r="CK249">
        <v>1900000</v>
      </c>
      <c r="CL249">
        <v>1900000</v>
      </c>
    </row>
    <row r="251" spans="80:128" x14ac:dyDescent="0.25">
      <c r="CG251">
        <v>108085124</v>
      </c>
      <c r="CH251">
        <v>93085034</v>
      </c>
    </row>
    <row r="253" spans="80:128" x14ac:dyDescent="0.25">
      <c r="CJ253">
        <v>35436120</v>
      </c>
      <c r="CK253">
        <v>19566667</v>
      </c>
      <c r="CL253">
        <v>19566667</v>
      </c>
    </row>
    <row r="256" spans="80:128" x14ac:dyDescent="0.25">
      <c r="CJ256">
        <v>23817720</v>
      </c>
      <c r="CK256">
        <v>21000000</v>
      </c>
      <c r="CL256">
        <v>21000000</v>
      </c>
    </row>
    <row r="261" spans="88:90" x14ac:dyDescent="0.25">
      <c r="CJ261">
        <v>129545160</v>
      </c>
      <c r="CK261">
        <v>119632000</v>
      </c>
      <c r="CL261">
        <v>119632000</v>
      </c>
    </row>
    <row r="331" spans="132:132" x14ac:dyDescent="0.25">
      <c r="EB331" s="1051"/>
    </row>
    <row r="332" spans="132:132" x14ac:dyDescent="0.25">
      <c r="EB332" s="1051"/>
    </row>
    <row r="428" spans="18:132" x14ac:dyDescent="0.25">
      <c r="DF428">
        <f>DF370+DF328+DF96+DF36+DF11</f>
        <v>0</v>
      </c>
    </row>
    <row r="429" spans="18:132" x14ac:dyDescent="0.25">
      <c r="DE429">
        <f>DE428-DE435</f>
        <v>0</v>
      </c>
      <c r="DF429">
        <f>DF428-DF435</f>
        <v>0</v>
      </c>
      <c r="EB429" s="26"/>
    </row>
    <row r="430" spans="18:132" x14ac:dyDescent="0.25">
      <c r="EB430">
        <f>EB429-EB428</f>
        <v>0</v>
      </c>
    </row>
    <row r="432" spans="18:132" x14ac:dyDescent="0.25">
      <c r="R432" s="22"/>
      <c r="S432" s="22"/>
      <c r="T432" s="22"/>
      <c r="U432" s="22"/>
      <c r="V432" s="22"/>
      <c r="W432" s="22"/>
      <c r="X432" s="22"/>
      <c r="Y432" s="22"/>
    </row>
    <row r="433" spans="17:25" x14ac:dyDescent="0.25">
      <c r="R433" s="22"/>
      <c r="S433" s="22"/>
      <c r="T433" s="22"/>
      <c r="U433" s="22"/>
      <c r="V433" s="22"/>
      <c r="W433" s="22"/>
      <c r="X433" s="22"/>
      <c r="Y433" s="22"/>
    </row>
    <row r="434" spans="17:25" x14ac:dyDescent="0.25">
      <c r="R434" s="22"/>
      <c r="S434" s="22"/>
      <c r="T434" s="22"/>
      <c r="U434" s="22"/>
      <c r="V434" s="22">
        <v>121</v>
      </c>
      <c r="W434" s="22"/>
      <c r="X434" s="22">
        <v>10</v>
      </c>
      <c r="Y434" s="22"/>
    </row>
    <row r="435" spans="17:25" x14ac:dyDescent="0.25">
      <c r="R435" s="22"/>
      <c r="S435" s="22"/>
      <c r="T435" s="22"/>
      <c r="U435" s="22"/>
      <c r="V435" s="22"/>
      <c r="W435" s="22"/>
      <c r="X435" s="22">
        <v>4</v>
      </c>
      <c r="Y435" s="22"/>
    </row>
    <row r="436" spans="17:25" x14ac:dyDescent="0.25">
      <c r="R436" s="22"/>
      <c r="S436" s="22"/>
      <c r="T436" s="22"/>
      <c r="U436" s="22"/>
      <c r="V436" s="22"/>
      <c r="W436" s="22"/>
      <c r="X436" s="22">
        <v>10</v>
      </c>
      <c r="Y436" s="22"/>
    </row>
    <row r="437" spans="17:25" x14ac:dyDescent="0.25">
      <c r="R437" s="22"/>
      <c r="S437" s="22"/>
      <c r="T437" s="22"/>
      <c r="U437" s="22"/>
      <c r="V437" s="22">
        <v>52</v>
      </c>
      <c r="W437" s="22"/>
      <c r="X437" s="22">
        <v>99</v>
      </c>
      <c r="Y437" s="22"/>
    </row>
    <row r="438" spans="17:25" x14ac:dyDescent="0.25">
      <c r="R438" s="22"/>
      <c r="S438" s="22"/>
      <c r="T438" s="22"/>
      <c r="U438" s="22"/>
      <c r="V438" s="22">
        <v>46</v>
      </c>
      <c r="W438" s="22"/>
      <c r="X438" s="22">
        <v>162</v>
      </c>
      <c r="Y438" s="22"/>
    </row>
    <row r="439" spans="17:25" x14ac:dyDescent="0.25">
      <c r="R439" s="22"/>
      <c r="S439" s="22"/>
      <c r="T439" s="22"/>
      <c r="U439" s="22"/>
      <c r="V439" s="22"/>
      <c r="W439" s="22"/>
      <c r="X439" s="22"/>
      <c r="Y439" s="22"/>
    </row>
    <row r="440" spans="17:25" x14ac:dyDescent="0.25">
      <c r="Q440" t="s">
        <v>940</v>
      </c>
      <c r="V440">
        <v>2</v>
      </c>
      <c r="X440">
        <v>2</v>
      </c>
    </row>
  </sheetData>
  <sheetProtection password="A60F" sheet="1" objects="1" scenarios="1"/>
  <mergeCells count="2">
    <mergeCell ref="B1:J1"/>
    <mergeCell ref="EB331:EB332"/>
  </mergeCells>
  <conditionalFormatting sqref="J5:K5">
    <cfRule type="cellIs" dxfId="119" priority="16" operator="between">
      <formula>0</formula>
      <formula>0.3999</formula>
    </cfRule>
    <cfRule type="cellIs" dxfId="118" priority="17" operator="between">
      <formula>0.4</formula>
      <formula>0.59</formula>
    </cfRule>
    <cfRule type="cellIs" dxfId="117" priority="18" operator="between">
      <formula>0.6</formula>
      <formula>0.69</formula>
    </cfRule>
    <cfRule type="cellIs" dxfId="116" priority="19" operator="between">
      <formula>0.7</formula>
      <formula>0.79</formula>
    </cfRule>
    <cfRule type="cellIs" dxfId="115" priority="20" operator="between">
      <formula>0.8</formula>
      <formula>1</formula>
    </cfRule>
  </conditionalFormatting>
  <conditionalFormatting sqref="J6:J9">
    <cfRule type="cellIs" dxfId="114" priority="11" operator="between">
      <formula>0</formula>
      <formula>0.3999</formula>
    </cfRule>
    <cfRule type="cellIs" dxfId="113" priority="12" operator="between">
      <formula>0.4</formula>
      <formula>0.59</formula>
    </cfRule>
    <cfRule type="cellIs" dxfId="112" priority="13" operator="between">
      <formula>0.6</formula>
      <formula>0.69</formula>
    </cfRule>
    <cfRule type="cellIs" dxfId="111" priority="14" operator="between">
      <formula>0.7</formula>
      <formula>0.79</formula>
    </cfRule>
    <cfRule type="cellIs" dxfId="110" priority="15" operator="between">
      <formula>0.8</formula>
      <formula>1</formula>
    </cfRule>
  </conditionalFormatting>
  <conditionalFormatting sqref="J10">
    <cfRule type="cellIs" dxfId="109" priority="6" operator="between">
      <formula>0</formula>
      <formula>0.3999</formula>
    </cfRule>
    <cfRule type="cellIs" dxfId="108" priority="7" operator="between">
      <formula>0.4</formula>
      <formula>0.59</formula>
    </cfRule>
    <cfRule type="cellIs" dxfId="107" priority="8" operator="between">
      <formula>0.6</formula>
      <formula>0.69</formula>
    </cfRule>
    <cfRule type="cellIs" dxfId="106" priority="9" operator="between">
      <formula>0.7</formula>
      <formula>0.79</formula>
    </cfRule>
    <cfRule type="cellIs" dxfId="105" priority="10" operator="between">
      <formula>0.8</formula>
      <formula>1</formula>
    </cfRule>
  </conditionalFormatting>
  <conditionalFormatting sqref="K6:K10">
    <cfRule type="cellIs" dxfId="104" priority="1" operator="between">
      <formula>0</formula>
      <formula>0.3999</formula>
    </cfRule>
    <cfRule type="cellIs" dxfId="103" priority="2" operator="between">
      <formula>0.4</formula>
      <formula>0.5949</formula>
    </cfRule>
    <cfRule type="cellIs" dxfId="102" priority="3" operator="between">
      <formula>0.6</formula>
      <formula>0.69</formula>
    </cfRule>
    <cfRule type="cellIs" dxfId="101" priority="4" operator="between">
      <formula>0.7</formula>
      <formula>0.79</formula>
    </cfRule>
    <cfRule type="cellIs" dxfId="100" priority="5" operator="between">
      <formula>0.8</formula>
      <formula>1</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9"/>
  <sheetViews>
    <sheetView showGridLines="0" zoomScale="70" zoomScaleNormal="70" workbookViewId="0"/>
  </sheetViews>
  <sheetFormatPr baseColWidth="10" defaultColWidth="11.42578125" defaultRowHeight="15" x14ac:dyDescent="0.25"/>
  <cols>
    <col min="3" max="3" width="11.42578125" style="2"/>
    <col min="4" max="4" width="46.5703125" style="3" customWidth="1"/>
    <col min="5" max="5" width="27.85546875" style="8" customWidth="1"/>
    <col min="6" max="6" width="17.85546875" style="8" customWidth="1"/>
    <col min="7" max="7" width="21.42578125" style="8" customWidth="1"/>
    <col min="8" max="8" width="13.5703125" style="8" customWidth="1"/>
    <col min="9" max="9" width="23" style="8" customWidth="1"/>
    <col min="10" max="10" width="15.140625" style="8" customWidth="1"/>
    <col min="11" max="12" width="30.42578125" customWidth="1"/>
  </cols>
  <sheetData>
    <row r="2" spans="3:12" ht="27" customHeight="1" x14ac:dyDescent="0.25">
      <c r="C2" s="1052" t="s">
        <v>1022</v>
      </c>
      <c r="D2" s="1052"/>
      <c r="E2" s="1052"/>
      <c r="F2" s="1052"/>
      <c r="G2" s="1052"/>
      <c r="H2" s="1052"/>
      <c r="I2" s="1052"/>
      <c r="J2" s="1052"/>
      <c r="K2" s="1052"/>
      <c r="L2" s="185"/>
    </row>
    <row r="4" spans="3:12" ht="129.75" customHeight="1" x14ac:dyDescent="0.25">
      <c r="C4" s="890" t="s">
        <v>923</v>
      </c>
      <c r="D4" s="902" t="s">
        <v>938</v>
      </c>
      <c r="E4" s="890" t="s">
        <v>925</v>
      </c>
      <c r="F4" s="890" t="s">
        <v>1002</v>
      </c>
      <c r="G4" s="890" t="s">
        <v>927</v>
      </c>
      <c r="H4" s="891" t="s">
        <v>1003</v>
      </c>
      <c r="I4" s="890" t="s">
        <v>929</v>
      </c>
      <c r="J4" s="891" t="s">
        <v>1004</v>
      </c>
      <c r="K4" s="892" t="s">
        <v>931</v>
      </c>
      <c r="L4" s="892" t="s">
        <v>981</v>
      </c>
    </row>
    <row r="5" spans="3:12" ht="27.75" customHeight="1" x14ac:dyDescent="0.25">
      <c r="C5" s="893" t="s">
        <v>1005</v>
      </c>
      <c r="D5" s="902"/>
      <c r="E5" s="903"/>
      <c r="F5" s="890"/>
      <c r="G5" s="890"/>
      <c r="H5" s="891"/>
      <c r="I5" s="890"/>
      <c r="J5" s="891"/>
      <c r="K5" s="894" t="s">
        <v>1006</v>
      </c>
      <c r="L5" s="894" t="s">
        <v>1004</v>
      </c>
    </row>
    <row r="6" spans="3:12" ht="26.25" customHeight="1" x14ac:dyDescent="0.25">
      <c r="C6" s="13">
        <v>1</v>
      </c>
      <c r="D6" s="19" t="s">
        <v>50</v>
      </c>
      <c r="E6" s="15">
        <f>'SGTO P. INDIC 2016 - DIC 2019'!GV11</f>
        <v>7097226692</v>
      </c>
      <c r="F6" s="11">
        <v>1</v>
      </c>
      <c r="G6" s="16">
        <f>'SGTO P. INDIC 2016 - DIC 2019'!GW11</f>
        <v>6549760375.1599998</v>
      </c>
      <c r="H6" s="10">
        <f>G6/E6</f>
        <v>0.92286193740195666</v>
      </c>
      <c r="I6" s="16">
        <f>'SGTO P. INDIC 2016 - DIC 2019'!GX11</f>
        <v>6016037816.1599998</v>
      </c>
      <c r="J6" s="11">
        <f>I6/G6</f>
        <v>0.91851265871891352</v>
      </c>
      <c r="K6" s="844">
        <f t="shared" ref="K6:K15" si="0">G6/E6</f>
        <v>0.92286193740195666</v>
      </c>
      <c r="L6" s="844">
        <f>I6/E6</f>
        <v>0.84766037175355868</v>
      </c>
    </row>
    <row r="7" spans="3:12" ht="31.5" customHeight="1" x14ac:dyDescent="0.25">
      <c r="C7" s="13">
        <v>2</v>
      </c>
      <c r="D7" s="19" t="s">
        <v>118</v>
      </c>
      <c r="E7" s="15">
        <f>'SGTO P. INDIC 2016 - DIC 2019'!GV36</f>
        <v>2757554531</v>
      </c>
      <c r="F7" s="11">
        <v>1</v>
      </c>
      <c r="G7" s="16">
        <f>'SGTO P. INDIC 2016 - DIC 2019'!GW36</f>
        <v>2349864995.5999999</v>
      </c>
      <c r="H7" s="10">
        <f t="shared" ref="H7:H33" si="1">G7/E7</f>
        <v>0.85215540406660406</v>
      </c>
      <c r="I7" s="16">
        <f>'SGTO P. INDIC 2016 - DIC 2019'!GX36</f>
        <v>2349864995.5999999</v>
      </c>
      <c r="J7" s="11">
        <f t="shared" ref="J7:J33" si="2">I7/G7</f>
        <v>1</v>
      </c>
      <c r="K7" s="844">
        <f t="shared" si="0"/>
        <v>0.85215540406660406</v>
      </c>
      <c r="L7" s="844">
        <f t="shared" ref="L7:L34" si="3">I7/E7</f>
        <v>0.85215540406660406</v>
      </c>
    </row>
    <row r="8" spans="3:12" ht="39.75" customHeight="1" x14ac:dyDescent="0.25">
      <c r="C8" s="13">
        <v>3</v>
      </c>
      <c r="D8" s="19" t="s">
        <v>200</v>
      </c>
      <c r="E8" s="15">
        <f>'SGTO P. INDIC 2016 - DIC 2019'!GV73</f>
        <v>1700180390</v>
      </c>
      <c r="F8" s="11">
        <v>1</v>
      </c>
      <c r="G8" s="16">
        <f>'SGTO P. INDIC 2016 - DIC 2019'!GW73</f>
        <v>1699029643</v>
      </c>
      <c r="H8" s="10">
        <f t="shared" si="1"/>
        <v>0.99932316182049363</v>
      </c>
      <c r="I8" s="16">
        <f>'SGTO P. INDIC 2016 - DIC 2019'!GX73</f>
        <v>1687278043</v>
      </c>
      <c r="J8" s="11">
        <f t="shared" si="2"/>
        <v>0.99308334610380899</v>
      </c>
      <c r="K8" s="844">
        <f t="shared" si="0"/>
        <v>0.99932316182049363</v>
      </c>
      <c r="L8" s="844">
        <f t="shared" si="3"/>
        <v>0.99241118937973405</v>
      </c>
    </row>
    <row r="9" spans="3:12" ht="26.25" customHeight="1" x14ac:dyDescent="0.25">
      <c r="C9" s="13">
        <v>4</v>
      </c>
      <c r="D9" s="19" t="s">
        <v>213</v>
      </c>
      <c r="E9" s="15">
        <f>'SGTO P. INDIC 2016 - DIC 2019'!GV81</f>
        <v>19021911955.059998</v>
      </c>
      <c r="F9" s="11">
        <v>1</v>
      </c>
      <c r="G9" s="16">
        <f>'SGTO P. INDIC 2016 - DIC 2019'!GW81</f>
        <v>15761970716.08</v>
      </c>
      <c r="H9" s="10">
        <f t="shared" si="1"/>
        <v>0.82862178908819817</v>
      </c>
      <c r="I9" s="16">
        <f>'SGTO P. INDIC 2016 - DIC 2019'!GX81</f>
        <v>12684145839.280001</v>
      </c>
      <c r="J9" s="11">
        <f t="shared" si="2"/>
        <v>0.8047309608524984</v>
      </c>
      <c r="K9" s="844">
        <f t="shared" si="0"/>
        <v>0.82862178908819817</v>
      </c>
      <c r="L9" s="844">
        <f t="shared" si="3"/>
        <v>0.66681760851626193</v>
      </c>
    </row>
    <row r="10" spans="3:12" ht="26.25" customHeight="1" x14ac:dyDescent="0.25">
      <c r="C10" s="13">
        <v>5</v>
      </c>
      <c r="D10" s="19" t="s">
        <v>259</v>
      </c>
      <c r="E10" s="15">
        <f>'SGTO P. INDIC 2016 - DIC 2019'!GV96</f>
        <v>169861319042.24997</v>
      </c>
      <c r="F10" s="11">
        <v>1</v>
      </c>
      <c r="G10" s="16">
        <f>'SGTO P. INDIC 2016 - DIC 2019'!GW96</f>
        <v>168587432282.37</v>
      </c>
      <c r="H10" s="10">
        <f t="shared" si="1"/>
        <v>0.99250043054497228</v>
      </c>
      <c r="I10" s="16">
        <f>'SGTO P. INDIC 2016 - DIC 2019'!GX96</f>
        <v>164342540775</v>
      </c>
      <c r="J10" s="11">
        <f t="shared" si="2"/>
        <v>0.97482083065207281</v>
      </c>
      <c r="K10" s="844">
        <f t="shared" si="0"/>
        <v>0.99250043054497228</v>
      </c>
      <c r="L10" s="844">
        <f t="shared" si="3"/>
        <v>0.96751009412638977</v>
      </c>
    </row>
    <row r="11" spans="3:12" ht="26.25" customHeight="1" x14ac:dyDescent="0.25">
      <c r="C11" s="13">
        <v>6</v>
      </c>
      <c r="D11" s="20" t="s">
        <v>290</v>
      </c>
      <c r="E11" s="15">
        <f>'SGTO P. INDIC 2016 - DIC 2019'!GV110</f>
        <v>565668281.09000003</v>
      </c>
      <c r="F11" s="11">
        <v>1</v>
      </c>
      <c r="G11" s="16">
        <f>'SGTO P. INDIC 2016 - DIC 2019'!GW110</f>
        <v>399267066</v>
      </c>
      <c r="H11" s="10">
        <f t="shared" si="1"/>
        <v>0.70583251588836227</v>
      </c>
      <c r="I11" s="16">
        <f>'SGTO P. INDIC 2016 - DIC 2019'!GX110</f>
        <v>399267066</v>
      </c>
      <c r="J11" s="11">
        <f t="shared" si="2"/>
        <v>1</v>
      </c>
      <c r="K11" s="844">
        <f t="shared" si="0"/>
        <v>0.70583251588836227</v>
      </c>
      <c r="L11" s="844">
        <f t="shared" si="3"/>
        <v>0.70583251588836227</v>
      </c>
    </row>
    <row r="12" spans="3:12" ht="26.25" customHeight="1" x14ac:dyDescent="0.25">
      <c r="C12" s="13">
        <v>7</v>
      </c>
      <c r="D12" s="20" t="s">
        <v>349</v>
      </c>
      <c r="E12" s="16">
        <f>'SGTO P. INDIC 2016 - DIC 2019'!GV138</f>
        <v>2004690771</v>
      </c>
      <c r="F12" s="11">
        <v>1</v>
      </c>
      <c r="G12" s="16">
        <f>'SGTO P. INDIC 2016 - DIC 2019'!GW138</f>
        <v>1794481358</v>
      </c>
      <c r="H12" s="10">
        <f t="shared" si="1"/>
        <v>0.89514122774399707</v>
      </c>
      <c r="I12" s="16">
        <f>'SGTO P. INDIC 2016 - DIC 2019'!GX138</f>
        <v>1794481358</v>
      </c>
      <c r="J12" s="11">
        <f t="shared" si="2"/>
        <v>1</v>
      </c>
      <c r="K12" s="844">
        <f t="shared" si="0"/>
        <v>0.89514122774399707</v>
      </c>
      <c r="L12" s="844">
        <f t="shared" si="3"/>
        <v>0.89514122774399707</v>
      </c>
    </row>
    <row r="13" spans="3:12" ht="26.25" customHeight="1" x14ac:dyDescent="0.25">
      <c r="C13" s="13">
        <v>8</v>
      </c>
      <c r="D13" s="20" t="s">
        <v>371</v>
      </c>
      <c r="E13" s="16">
        <f>'SGTO P. INDIC 2016 - DIC 2019'!GV151</f>
        <v>2639393048</v>
      </c>
      <c r="F13" s="11">
        <v>1</v>
      </c>
      <c r="G13" s="16">
        <f>'SGTO P. INDIC 2016 - DIC 2019'!GW151</f>
        <v>2584650146</v>
      </c>
      <c r="H13" s="10">
        <f t="shared" si="1"/>
        <v>0.9792592838563845</v>
      </c>
      <c r="I13" s="16">
        <f>'SGTO P. INDIC 2016 - DIC 2019'!GX151</f>
        <v>2584650146</v>
      </c>
      <c r="J13" s="11">
        <f t="shared" si="2"/>
        <v>1</v>
      </c>
      <c r="K13" s="844">
        <f t="shared" si="0"/>
        <v>0.9792592838563845</v>
      </c>
      <c r="L13" s="844">
        <f t="shared" si="3"/>
        <v>0.9792592838563845</v>
      </c>
    </row>
    <row r="14" spans="3:12" ht="26.25" customHeight="1" x14ac:dyDescent="0.25">
      <c r="C14" s="13">
        <v>9</v>
      </c>
      <c r="D14" s="20" t="s">
        <v>396</v>
      </c>
      <c r="E14" s="16">
        <f>'SGTO P. INDIC 2016 - DIC 2019'!GV162</f>
        <v>4787984507</v>
      </c>
      <c r="F14" s="11">
        <v>1</v>
      </c>
      <c r="G14" s="16">
        <f>'SGTO P. INDIC 2016 - DIC 2019'!GW162</f>
        <v>3559533912.4700003</v>
      </c>
      <c r="H14" s="10">
        <f t="shared" si="1"/>
        <v>0.74343054102743789</v>
      </c>
      <c r="I14" s="16">
        <f>'SGTO P. INDIC 2016 - DIC 2019'!GX162</f>
        <v>3559533912.4700003</v>
      </c>
      <c r="J14" s="11">
        <f t="shared" si="2"/>
        <v>1</v>
      </c>
      <c r="K14" s="844">
        <f t="shared" si="0"/>
        <v>0.74343054102743789</v>
      </c>
      <c r="L14" s="844">
        <f t="shared" si="3"/>
        <v>0.74343054102743789</v>
      </c>
    </row>
    <row r="15" spans="3:12" ht="39.75" customHeight="1" x14ac:dyDescent="0.25">
      <c r="C15" s="13">
        <v>10</v>
      </c>
      <c r="D15" s="19" t="s">
        <v>416</v>
      </c>
      <c r="E15" s="16">
        <f>'SGTO P. INDIC 2016 - DIC 2019'!GV171</f>
        <v>661959393</v>
      </c>
      <c r="F15" s="11">
        <v>1</v>
      </c>
      <c r="G15" s="16">
        <f>'SGTO P. INDIC 2016 - DIC 2019'!GW171</f>
        <v>383434626</v>
      </c>
      <c r="H15" s="10">
        <f t="shared" si="1"/>
        <v>0.57924191431482563</v>
      </c>
      <c r="I15" s="16">
        <f>'SGTO P. INDIC 2016 - DIC 2019'!GX171</f>
        <v>383434626</v>
      </c>
      <c r="J15" s="11">
        <f t="shared" si="2"/>
        <v>1</v>
      </c>
      <c r="K15" s="844">
        <f t="shared" si="0"/>
        <v>0.57924191431482563</v>
      </c>
      <c r="L15" s="844">
        <f t="shared" si="3"/>
        <v>0.57924191431482563</v>
      </c>
    </row>
    <row r="16" spans="3:12" ht="26.25" customHeight="1" x14ac:dyDescent="0.25">
      <c r="C16" s="13">
        <v>11</v>
      </c>
      <c r="D16" s="19" t="s">
        <v>939</v>
      </c>
      <c r="E16" s="16">
        <f>'SGTO P. INDIC 2016 - DIC 2019'!GV177</f>
        <v>364373530</v>
      </c>
      <c r="F16" s="11">
        <v>1</v>
      </c>
      <c r="G16" s="16">
        <f>'SGTO P. INDIC 2016 - DIC 2019'!GW177</f>
        <v>347118400</v>
      </c>
      <c r="H16" s="10">
        <f t="shared" si="1"/>
        <v>0.9526443921434139</v>
      </c>
      <c r="I16" s="16">
        <f>'SGTO P. INDIC 2016 - DIC 2019'!GX177</f>
        <v>347118400</v>
      </c>
      <c r="J16" s="11">
        <f t="shared" si="2"/>
        <v>1</v>
      </c>
      <c r="K16" s="844">
        <f t="shared" ref="K16:K34" si="4">G16/E16</f>
        <v>0.9526443921434139</v>
      </c>
      <c r="L16" s="844">
        <f t="shared" si="3"/>
        <v>0.9526443921434139</v>
      </c>
    </row>
    <row r="17" spans="3:12" ht="39" customHeight="1" x14ac:dyDescent="0.25">
      <c r="C17" s="13">
        <v>12</v>
      </c>
      <c r="D17" s="19" t="s">
        <v>449</v>
      </c>
      <c r="E17" s="16">
        <f>'SGTO P. INDIC 2016 - DIC 2019'!GV188</f>
        <v>6861045276</v>
      </c>
      <c r="F17" s="11">
        <v>1</v>
      </c>
      <c r="G17" s="16">
        <f>'SGTO P. INDIC 2016 - DIC 2019'!GW188</f>
        <v>6016325784</v>
      </c>
      <c r="H17" s="10">
        <f t="shared" si="1"/>
        <v>0.87688180765184032</v>
      </c>
      <c r="I17" s="16">
        <f>'SGTO P. INDIC 2016 - DIC 2019'!GX188</f>
        <v>5976159350</v>
      </c>
      <c r="J17" s="11">
        <f t="shared" si="2"/>
        <v>0.99332376014164325</v>
      </c>
      <c r="K17" s="844">
        <f t="shared" si="4"/>
        <v>0.87688180765184032</v>
      </c>
      <c r="L17" s="844">
        <f t="shared" si="3"/>
        <v>0.87102753437652725</v>
      </c>
    </row>
    <row r="18" spans="3:12" ht="36" customHeight="1" x14ac:dyDescent="0.25">
      <c r="C18" s="13">
        <v>13</v>
      </c>
      <c r="D18" s="19" t="s">
        <v>575</v>
      </c>
      <c r="E18" s="16">
        <f>'SGTO P. INDIC 2016 - DIC 2019'!GV233</f>
        <v>21905175995</v>
      </c>
      <c r="F18" s="11">
        <v>1</v>
      </c>
      <c r="G18" s="16">
        <f>'SGTO P. INDIC 2016 - DIC 2019'!GW233</f>
        <v>20791553100.439999</v>
      </c>
      <c r="H18" s="10">
        <f t="shared" si="1"/>
        <v>0.9491616549981523</v>
      </c>
      <c r="I18" s="16">
        <f>'SGTO P. INDIC 2016 - DIC 2019'!GX233</f>
        <v>20791553100.439999</v>
      </c>
      <c r="J18" s="11">
        <f t="shared" si="2"/>
        <v>1</v>
      </c>
      <c r="K18" s="844">
        <f t="shared" si="4"/>
        <v>0.9491616549981523</v>
      </c>
      <c r="L18" s="844">
        <f t="shared" si="3"/>
        <v>0.9491616549981523</v>
      </c>
    </row>
    <row r="19" spans="3:12" ht="33.75" customHeight="1" x14ac:dyDescent="0.25">
      <c r="C19" s="13">
        <v>14</v>
      </c>
      <c r="D19" s="19" t="s">
        <v>587</v>
      </c>
      <c r="E19" s="16">
        <f>'SGTO P. INDIC 2016 - DIC 2019'!GV240</f>
        <v>19964627372.690002</v>
      </c>
      <c r="F19" s="11">
        <v>1</v>
      </c>
      <c r="G19" s="16">
        <f>'SGTO P. INDIC 2016 - DIC 2019'!GW240</f>
        <v>19592773038</v>
      </c>
      <c r="H19" s="10">
        <f t="shared" si="1"/>
        <v>0.98137434134139312</v>
      </c>
      <c r="I19" s="16">
        <f>'SGTO P. INDIC 2016 - DIC 2019'!GX240</f>
        <v>19592773038</v>
      </c>
      <c r="J19" s="11">
        <f t="shared" si="2"/>
        <v>1</v>
      </c>
      <c r="K19" s="844">
        <f t="shared" si="4"/>
        <v>0.98137434134139312</v>
      </c>
      <c r="L19" s="844">
        <f t="shared" si="3"/>
        <v>0.98137434134139312</v>
      </c>
    </row>
    <row r="20" spans="3:12" ht="26.25" customHeight="1" x14ac:dyDescent="0.25">
      <c r="C20" s="13">
        <v>15</v>
      </c>
      <c r="D20" s="20" t="s">
        <v>618</v>
      </c>
      <c r="E20" s="16">
        <f>'SGTO P. INDIC 2016 - DIC 2019'!GV257</f>
        <v>150000000</v>
      </c>
      <c r="F20" s="11">
        <v>1</v>
      </c>
      <c r="G20" s="16">
        <f>'SGTO P. INDIC 2016 - DIC 2019'!GW257</f>
        <v>146800866</v>
      </c>
      <c r="H20" s="10">
        <f t="shared" si="1"/>
        <v>0.97867243999999998</v>
      </c>
      <c r="I20" s="16">
        <f>'SGTO P. INDIC 2016 - DIC 2019'!GX257</f>
        <v>146800866</v>
      </c>
      <c r="J20" s="11">
        <f t="shared" si="2"/>
        <v>1</v>
      </c>
      <c r="K20" s="844">
        <f t="shared" si="4"/>
        <v>0.97867243999999998</v>
      </c>
      <c r="L20" s="844">
        <f t="shared" si="3"/>
        <v>0.97867243999999998</v>
      </c>
    </row>
    <row r="21" spans="3:12" ht="26.25" customHeight="1" x14ac:dyDescent="0.25">
      <c r="C21" s="13">
        <v>16</v>
      </c>
      <c r="D21" s="20" t="s">
        <v>632</v>
      </c>
      <c r="E21" s="16">
        <f>'SGTO P. INDIC 2016 - DIC 2019'!GV262</f>
        <v>82867998</v>
      </c>
      <c r="F21" s="11">
        <v>1</v>
      </c>
      <c r="G21" s="16">
        <f>'SGTO P. INDIC 2016 - DIC 2019'!GW262</f>
        <v>73939139</v>
      </c>
      <c r="H21" s="10">
        <f t="shared" si="1"/>
        <v>0.89225202472008558</v>
      </c>
      <c r="I21" s="16">
        <f>'SGTO P. INDIC 2016 - DIC 2019'!GX262</f>
        <v>73939139</v>
      </c>
      <c r="J21" s="11">
        <f t="shared" si="2"/>
        <v>1</v>
      </c>
      <c r="K21" s="844">
        <f t="shared" si="4"/>
        <v>0.89225202472008558</v>
      </c>
      <c r="L21" s="844">
        <f t="shared" si="3"/>
        <v>0.89225202472008558</v>
      </c>
    </row>
    <row r="22" spans="3:12" ht="26.25" customHeight="1" x14ac:dyDescent="0.25">
      <c r="C22" s="13">
        <v>17</v>
      </c>
      <c r="D22" s="20" t="s">
        <v>641</v>
      </c>
      <c r="E22" s="16">
        <f>'SGTO P. INDIC 2016 - DIC 2019'!GV268</f>
        <v>1008250000</v>
      </c>
      <c r="F22" s="11">
        <v>1</v>
      </c>
      <c r="G22" s="16">
        <f>'SGTO P. INDIC 2016 - DIC 2019'!GW268</f>
        <v>933008544</v>
      </c>
      <c r="H22" s="10">
        <f t="shared" si="1"/>
        <v>0.92537420679394988</v>
      </c>
      <c r="I22" s="16">
        <f>'SGTO P. INDIC 2016 - DIC 2019'!GX268</f>
        <v>933008544</v>
      </c>
      <c r="J22" s="11">
        <f t="shared" si="2"/>
        <v>1</v>
      </c>
      <c r="K22" s="844">
        <f t="shared" si="4"/>
        <v>0.92537420679394988</v>
      </c>
      <c r="L22" s="844">
        <f t="shared" si="3"/>
        <v>0.92537420679394988</v>
      </c>
    </row>
    <row r="23" spans="3:12" ht="37.5" customHeight="1" x14ac:dyDescent="0.25">
      <c r="C23" s="13">
        <v>18</v>
      </c>
      <c r="D23" s="20" t="s">
        <v>665</v>
      </c>
      <c r="E23" s="16">
        <f>'SGTO P. INDIC 2016 - DIC 2019'!GV281</f>
        <v>1607460000</v>
      </c>
      <c r="F23" s="11">
        <v>1</v>
      </c>
      <c r="G23" s="16">
        <f>'SGTO P. INDIC 2016 - DIC 2019'!GW281</f>
        <v>1277885999</v>
      </c>
      <c r="H23" s="10">
        <f t="shared" si="1"/>
        <v>0.79497219153198218</v>
      </c>
      <c r="I23" s="16">
        <f>'SGTO P. INDIC 2016 - DIC 2019'!GX281</f>
        <v>1277885999</v>
      </c>
      <c r="J23" s="11">
        <f t="shared" si="2"/>
        <v>1</v>
      </c>
      <c r="K23" s="844">
        <f t="shared" si="4"/>
        <v>0.79497219153198218</v>
      </c>
      <c r="L23" s="844">
        <f t="shared" si="3"/>
        <v>0.79497219153198218</v>
      </c>
    </row>
    <row r="24" spans="3:12" ht="26.25" customHeight="1" x14ac:dyDescent="0.25">
      <c r="C24" s="13">
        <v>19</v>
      </c>
      <c r="D24" s="20" t="s">
        <v>691</v>
      </c>
      <c r="E24" s="16">
        <f>'SGTO P. INDIC 2016 - DIC 2019'!GV294</f>
        <v>3597405943</v>
      </c>
      <c r="F24" s="11">
        <v>1</v>
      </c>
      <c r="G24" s="16">
        <f>'SGTO P. INDIC 2016 - DIC 2019'!GW294</f>
        <v>2752153119</v>
      </c>
      <c r="H24" s="10">
        <f t="shared" si="1"/>
        <v>0.76503824216871263</v>
      </c>
      <c r="I24" s="16">
        <f>'SGTO P. INDIC 2016 - DIC 2019'!GX294</f>
        <v>2752153119</v>
      </c>
      <c r="J24" s="11">
        <f t="shared" si="2"/>
        <v>1</v>
      </c>
      <c r="K24" s="844">
        <f t="shared" si="4"/>
        <v>0.76503824216871263</v>
      </c>
      <c r="L24" s="844">
        <f t="shared" si="3"/>
        <v>0.76503824216871263</v>
      </c>
    </row>
    <row r="25" spans="3:12" ht="26.25" customHeight="1" x14ac:dyDescent="0.25">
      <c r="C25" s="13">
        <v>20</v>
      </c>
      <c r="D25" s="20" t="s">
        <v>703</v>
      </c>
      <c r="E25" s="16">
        <f>'SGTO P. INDIC 2016 - DIC 2019'!GV300</f>
        <v>3088285129.1400003</v>
      </c>
      <c r="F25" s="11">
        <v>1</v>
      </c>
      <c r="G25" s="16">
        <f>'SGTO P. INDIC 2016 - DIC 2019'!GW300</f>
        <v>2945762740.4000001</v>
      </c>
      <c r="H25" s="10">
        <f t="shared" si="1"/>
        <v>0.95385063788469271</v>
      </c>
      <c r="I25" s="16">
        <f>'SGTO P. INDIC 2016 - DIC 2019'!GX300</f>
        <v>2945762740.4000001</v>
      </c>
      <c r="J25" s="11">
        <f t="shared" si="2"/>
        <v>1</v>
      </c>
      <c r="K25" s="844">
        <f t="shared" si="4"/>
        <v>0.95385063788469271</v>
      </c>
      <c r="L25" s="844">
        <f t="shared" si="3"/>
        <v>0.95385063788469271</v>
      </c>
    </row>
    <row r="26" spans="3:12" ht="26.25" customHeight="1" x14ac:dyDescent="0.25">
      <c r="C26" s="13">
        <v>21</v>
      </c>
      <c r="D26" s="20" t="s">
        <v>724</v>
      </c>
      <c r="E26" s="16">
        <f>'SGTO P. INDIC 2016 - DIC 2019'!GV312</f>
        <v>463329980.87</v>
      </c>
      <c r="F26" s="11">
        <v>1</v>
      </c>
      <c r="G26" s="16">
        <f>'SGTO P. INDIC 2016 - DIC 2019'!GW312</f>
        <v>392266217</v>
      </c>
      <c r="H26" s="10">
        <f t="shared" si="1"/>
        <v>0.84662386030672399</v>
      </c>
      <c r="I26" s="16">
        <f>'SGTO P. INDIC 2016 - DIC 2019'!GX312</f>
        <v>392266217</v>
      </c>
      <c r="J26" s="11">
        <f t="shared" si="2"/>
        <v>1</v>
      </c>
      <c r="K26" s="845">
        <f t="shared" si="4"/>
        <v>0.84662386030672399</v>
      </c>
      <c r="L26" s="844">
        <f t="shared" si="3"/>
        <v>0.84662386030672399</v>
      </c>
    </row>
    <row r="27" spans="3:12" ht="39" customHeight="1" x14ac:dyDescent="0.25">
      <c r="C27" s="13">
        <v>22</v>
      </c>
      <c r="D27" s="20" t="s">
        <v>735</v>
      </c>
      <c r="E27" s="16">
        <f>'SGTO P. INDIC 2016 - DIC 2019'!GV319</f>
        <v>51682415</v>
      </c>
      <c r="F27" s="11">
        <v>1</v>
      </c>
      <c r="G27" s="16">
        <f>'SGTO P. INDIC 2016 - DIC 2019'!GW319</f>
        <v>51682415</v>
      </c>
      <c r="H27" s="10">
        <f t="shared" si="1"/>
        <v>1</v>
      </c>
      <c r="I27" s="16">
        <f>'SGTO P. INDIC 2016 - DIC 2019'!GX319</f>
        <v>51682415</v>
      </c>
      <c r="J27" s="11">
        <f t="shared" si="2"/>
        <v>1</v>
      </c>
      <c r="K27" s="845">
        <f t="shared" ref="K27" si="5">G27/E27</f>
        <v>1</v>
      </c>
      <c r="L27" s="844">
        <f t="shared" ref="L27" si="6">I27/E27</f>
        <v>1</v>
      </c>
    </row>
    <row r="28" spans="3:12" ht="43.5" customHeight="1" x14ac:dyDescent="0.25">
      <c r="C28" s="13">
        <v>23</v>
      </c>
      <c r="D28" s="20" t="s">
        <v>740</v>
      </c>
      <c r="E28" s="16">
        <f>'SGTO P. INDIC 2016 - DIC 2019'!GV323</f>
        <v>7992892174</v>
      </c>
      <c r="F28" s="11">
        <v>1</v>
      </c>
      <c r="G28" s="16">
        <f>'SGTO P. INDIC 2016 - DIC 2019'!GW323</f>
        <v>2776109476</v>
      </c>
      <c r="H28" s="10">
        <f t="shared" si="1"/>
        <v>0.34732227278511013</v>
      </c>
      <c r="I28" s="16">
        <f>'SGTO P. INDIC 2016 - DIC 2019'!GX323</f>
        <v>1992306845</v>
      </c>
      <c r="J28" s="11">
        <f t="shared" si="2"/>
        <v>0.71766148353437631</v>
      </c>
      <c r="K28" s="844">
        <f t="shared" si="4"/>
        <v>0.34732227278511013</v>
      </c>
      <c r="L28" s="844">
        <f t="shared" si="3"/>
        <v>0.24925981755149346</v>
      </c>
    </row>
    <row r="29" spans="3:12" ht="36" customHeight="1" x14ac:dyDescent="0.25">
      <c r="C29" s="13">
        <v>24</v>
      </c>
      <c r="D29" s="20" t="s">
        <v>774</v>
      </c>
      <c r="E29" s="16">
        <f>'SGTO P. INDIC 2016 - DIC 2019'!GV339</f>
        <v>605000000</v>
      </c>
      <c r="F29" s="11">
        <v>1</v>
      </c>
      <c r="G29" s="16">
        <f>'SGTO P. INDIC 2016 - DIC 2019'!GW339</f>
        <v>411621172</v>
      </c>
      <c r="H29" s="10">
        <f t="shared" si="1"/>
        <v>0.68036557355371896</v>
      </c>
      <c r="I29" s="16">
        <f>'SGTO P. INDIC 2016 - DIC 2019'!GX339</f>
        <v>411621172</v>
      </c>
      <c r="J29" s="11">
        <f t="shared" si="2"/>
        <v>1</v>
      </c>
      <c r="K29" s="844">
        <f t="shared" si="4"/>
        <v>0.68036557355371896</v>
      </c>
      <c r="L29" s="844">
        <f t="shared" si="3"/>
        <v>0.68036557355371896</v>
      </c>
    </row>
    <row r="30" spans="3:12" ht="26.25" customHeight="1" x14ac:dyDescent="0.25">
      <c r="C30" s="13">
        <v>25</v>
      </c>
      <c r="D30" s="20" t="s">
        <v>798</v>
      </c>
      <c r="E30" s="16">
        <f>'SGTO P. INDIC 2016 - DIC 2019'!GV353</f>
        <v>1140190376</v>
      </c>
      <c r="F30" s="11">
        <v>1</v>
      </c>
      <c r="G30" s="16">
        <f>'SGTO P. INDIC 2016 - DIC 2019'!GW353</f>
        <v>760930344</v>
      </c>
      <c r="H30" s="10">
        <f t="shared" si="1"/>
        <v>0.66737130922774957</v>
      </c>
      <c r="I30" s="16">
        <f>'SGTO P. INDIC 2016 - DIC 2019'!GX353</f>
        <v>760930344</v>
      </c>
      <c r="J30" s="11">
        <f t="shared" si="2"/>
        <v>1</v>
      </c>
      <c r="K30" s="844">
        <f t="shared" si="4"/>
        <v>0.66737130922774957</v>
      </c>
      <c r="L30" s="844">
        <f t="shared" si="3"/>
        <v>0.66737130922774957</v>
      </c>
    </row>
    <row r="31" spans="3:12" ht="26.25" customHeight="1" x14ac:dyDescent="0.25">
      <c r="C31" s="13">
        <v>26</v>
      </c>
      <c r="D31" s="20" t="s">
        <v>818</v>
      </c>
      <c r="E31" s="16">
        <f>'SGTO P. INDIC 2016 - DIC 2019'!GV364</f>
        <v>687235128</v>
      </c>
      <c r="F31" s="11">
        <v>1</v>
      </c>
      <c r="G31" s="16">
        <f>'SGTO P. INDIC 2016 - DIC 2019'!GW364</f>
        <v>575557622</v>
      </c>
      <c r="H31" s="10">
        <f t="shared" si="1"/>
        <v>0.83749738415583441</v>
      </c>
      <c r="I31" s="16">
        <f>'SGTO P. INDIC 2016 - DIC 2019'!GX364</f>
        <v>575557622</v>
      </c>
      <c r="J31" s="11">
        <f t="shared" si="2"/>
        <v>1</v>
      </c>
      <c r="K31" s="844">
        <f t="shared" si="4"/>
        <v>0.83749738415583441</v>
      </c>
      <c r="L31" s="844">
        <f t="shared" si="3"/>
        <v>0.83749738415583441</v>
      </c>
    </row>
    <row r="32" spans="3:12" ht="26.25" customHeight="1" x14ac:dyDescent="0.25">
      <c r="C32" s="13">
        <v>27</v>
      </c>
      <c r="D32" s="20" t="s">
        <v>838</v>
      </c>
      <c r="E32" s="16">
        <f>'SGTO P. INDIC 2016 - DIC 2019'!GV373</f>
        <v>919644033</v>
      </c>
      <c r="F32" s="11">
        <v>1</v>
      </c>
      <c r="G32" s="16">
        <f>'SGTO P. INDIC 2016 - DIC 2019'!GW373</f>
        <v>824163354</v>
      </c>
      <c r="H32" s="10">
        <f t="shared" si="1"/>
        <v>0.89617648179749565</v>
      </c>
      <c r="I32" s="16">
        <f>'SGTO P. INDIC 2016 - DIC 2019'!GX373</f>
        <v>824163354</v>
      </c>
      <c r="J32" s="11">
        <f t="shared" si="2"/>
        <v>1</v>
      </c>
      <c r="K32" s="844">
        <f t="shared" si="4"/>
        <v>0.89617648179749565</v>
      </c>
      <c r="L32" s="844">
        <f t="shared" si="3"/>
        <v>0.89617648179749565</v>
      </c>
    </row>
    <row r="33" spans="3:12" ht="26.25" customHeight="1" x14ac:dyDescent="0.25">
      <c r="C33" s="13">
        <v>28</v>
      </c>
      <c r="D33" s="20" t="s">
        <v>856</v>
      </c>
      <c r="E33" s="16">
        <f>'SGTO P. INDIC 2016 - DIC 2019'!GV383</f>
        <v>10137176228</v>
      </c>
      <c r="F33" s="11">
        <v>1</v>
      </c>
      <c r="G33" s="16">
        <f>'SGTO P. INDIC 2016 - DIC 2019'!GW383</f>
        <v>9411370551.9899998</v>
      </c>
      <c r="H33" s="10">
        <f t="shared" si="1"/>
        <v>0.92840159234824737</v>
      </c>
      <c r="I33" s="16">
        <f>'SGTO P. INDIC 2016 - DIC 2019'!GX383</f>
        <v>9318215239.9899998</v>
      </c>
      <c r="J33" s="11">
        <f t="shared" si="2"/>
        <v>0.99010183357616255</v>
      </c>
      <c r="K33" s="844">
        <f t="shared" si="4"/>
        <v>0.92840159234824737</v>
      </c>
      <c r="L33" s="844">
        <f t="shared" si="3"/>
        <v>0.91921211887902865</v>
      </c>
    </row>
    <row r="34" spans="3:12" ht="26.25" customHeight="1" x14ac:dyDescent="0.25">
      <c r="C34" s="904" t="s">
        <v>1007</v>
      </c>
      <c r="D34" s="905" t="s">
        <v>937</v>
      </c>
      <c r="E34" s="906">
        <f>SUM(E6:E33)</f>
        <v>291724530189.09998</v>
      </c>
      <c r="F34" s="907"/>
      <c r="G34" s="906">
        <f>SUM(G6:G33)</f>
        <v>273750447002.50998</v>
      </c>
      <c r="H34" s="907">
        <f>G34/E34</f>
        <v>0.93838679532729408</v>
      </c>
      <c r="I34" s="906">
        <f>SUM(I6:I33)</f>
        <v>264965132082.34</v>
      </c>
      <c r="J34" s="907">
        <f>I34/G34</f>
        <v>0.9679075778090348</v>
      </c>
      <c r="K34" s="844">
        <f t="shared" si="4"/>
        <v>0.93838679532729408</v>
      </c>
      <c r="L34" s="844">
        <f t="shared" si="3"/>
        <v>0.90827169011322373</v>
      </c>
    </row>
    <row r="35" spans="3:12" x14ac:dyDescent="0.25">
      <c r="E35" s="9"/>
      <c r="G35" s="9"/>
      <c r="I35" s="9"/>
    </row>
    <row r="36" spans="3:12" x14ac:dyDescent="0.25">
      <c r="E36" s="739"/>
      <c r="G36" s="739"/>
      <c r="I36" s="739"/>
    </row>
    <row r="37" spans="3:12" x14ac:dyDescent="0.25">
      <c r="D37"/>
      <c r="E37" s="739"/>
      <c r="G37" s="739"/>
      <c r="I37" s="739"/>
    </row>
    <row r="38" spans="3:12" x14ac:dyDescent="0.25">
      <c r="E38" s="144"/>
      <c r="F38" s="144"/>
      <c r="G38" s="144"/>
    </row>
    <row r="39" spans="3:12" x14ac:dyDescent="0.25">
      <c r="D39"/>
    </row>
  </sheetData>
  <sheetProtection password="A60F" sheet="1" objects="1" scenarios="1"/>
  <mergeCells count="1">
    <mergeCell ref="C2:K2"/>
  </mergeCells>
  <conditionalFormatting sqref="K6">
    <cfRule type="cellIs" dxfId="99" priority="21" operator="between">
      <formula>0</formula>
      <formula>0.3999</formula>
    </cfRule>
    <cfRule type="cellIs" dxfId="98" priority="22" operator="between">
      <formula>0.4</formula>
      <formula>0.59</formula>
    </cfRule>
    <cfRule type="cellIs" dxfId="97" priority="23" operator="between">
      <formula>0.6</formula>
      <formula>0.69</formula>
    </cfRule>
    <cfRule type="cellIs" dxfId="96" priority="24" operator="between">
      <formula>0.7</formula>
      <formula>0.79</formula>
    </cfRule>
    <cfRule type="cellIs" dxfId="95" priority="25" operator="between">
      <formula>0.8</formula>
      <formula>1</formula>
    </cfRule>
  </conditionalFormatting>
  <conditionalFormatting sqref="K7:K34">
    <cfRule type="cellIs" dxfId="94" priority="16" operator="between">
      <formula>0</formula>
      <formula>0.3999</formula>
    </cfRule>
    <cfRule type="cellIs" dxfId="93" priority="17" operator="between">
      <formula>0.4</formula>
      <formula>0.59</formula>
    </cfRule>
    <cfRule type="cellIs" dxfId="92" priority="18" operator="between">
      <formula>0.595</formula>
      <formula>0.6999</formula>
    </cfRule>
    <cfRule type="cellIs" dxfId="91" priority="19" operator="between">
      <formula>0.7</formula>
      <formula>0.795</formula>
    </cfRule>
    <cfRule type="cellIs" dxfId="90" priority="20" operator="between">
      <formula>0.795</formula>
      <formula>1</formula>
    </cfRule>
  </conditionalFormatting>
  <conditionalFormatting sqref="L6">
    <cfRule type="cellIs" dxfId="89" priority="11" operator="between">
      <formula>0</formula>
      <formula>0.3999</formula>
    </cfRule>
    <cfRule type="cellIs" dxfId="88" priority="12" operator="between">
      <formula>0.4</formula>
      <formula>0.59</formula>
    </cfRule>
    <cfRule type="cellIs" dxfId="87" priority="13" operator="between">
      <formula>0.6</formula>
      <formula>0.69</formula>
    </cfRule>
    <cfRule type="cellIs" dxfId="86" priority="14" operator="between">
      <formula>0.7</formula>
      <formula>0.79</formula>
    </cfRule>
    <cfRule type="cellIs" dxfId="85" priority="15" operator="between">
      <formula>0.8</formula>
      <formula>1</formula>
    </cfRule>
  </conditionalFormatting>
  <conditionalFormatting sqref="L7:L34">
    <cfRule type="cellIs" dxfId="84" priority="1" operator="between">
      <formula>0</formula>
      <formula>0.3999</formula>
    </cfRule>
    <cfRule type="cellIs" dxfId="83" priority="2" operator="between">
      <formula>0.4</formula>
      <formula>0.59</formula>
    </cfRule>
    <cfRule type="cellIs" dxfId="82" priority="3" operator="between">
      <formula>0.6</formula>
      <formula>0.69</formula>
    </cfRule>
    <cfRule type="cellIs" dxfId="81" priority="4" operator="between">
      <formula>0.7</formula>
      <formula>0.7949</formula>
    </cfRule>
    <cfRule type="cellIs" dxfId="80" priority="5" operator="between">
      <formula>0.795</formula>
      <formula>1</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election activeCell="K25" sqref="K25"/>
    </sheetView>
  </sheetViews>
  <sheetFormatPr baseColWidth="10" defaultColWidth="11.42578125" defaultRowHeight="15" x14ac:dyDescent="0.25"/>
  <cols>
    <col min="3" max="3" width="37.5703125" customWidth="1"/>
    <col min="4" max="4" width="26.85546875" customWidth="1"/>
    <col min="5" max="5" width="10.7109375" customWidth="1"/>
    <col min="6" max="6" width="29.42578125" customWidth="1"/>
    <col min="7" max="7" width="13.5703125" customWidth="1"/>
    <col min="8" max="8" width="27.42578125" customWidth="1"/>
    <col min="9" max="9" width="12.140625" customWidth="1"/>
    <col min="10" max="10" width="35.85546875" customWidth="1"/>
    <col min="11" max="11" width="33.7109375" customWidth="1"/>
  </cols>
  <sheetData>
    <row r="1" spans="2:11" ht="26.25" customHeight="1" x14ac:dyDescent="0.25">
      <c r="B1" s="1050" t="s">
        <v>1023</v>
      </c>
      <c r="C1" s="1050"/>
      <c r="D1" s="1050"/>
      <c r="E1" s="1050"/>
      <c r="F1" s="1050"/>
      <c r="G1" s="1050"/>
      <c r="H1" s="1050"/>
      <c r="I1" s="1050"/>
      <c r="J1" s="1050"/>
    </row>
    <row r="3" spans="2:11" ht="84" customHeight="1" x14ac:dyDescent="0.25">
      <c r="B3" s="890" t="s">
        <v>923</v>
      </c>
      <c r="C3" s="902" t="s">
        <v>924</v>
      </c>
      <c r="D3" s="890" t="s">
        <v>925</v>
      </c>
      <c r="E3" s="890" t="s">
        <v>999</v>
      </c>
      <c r="F3" s="890" t="s">
        <v>927</v>
      </c>
      <c r="G3" s="891" t="s">
        <v>1000</v>
      </c>
      <c r="H3" s="890" t="s">
        <v>929</v>
      </c>
      <c r="I3" s="891" t="s">
        <v>1001</v>
      </c>
      <c r="J3" s="892" t="s">
        <v>931</v>
      </c>
      <c r="K3" s="892" t="s">
        <v>981</v>
      </c>
    </row>
    <row r="4" spans="2:11" ht="21.75" customHeight="1" x14ac:dyDescent="0.25">
      <c r="B4" s="13">
        <v>1</v>
      </c>
      <c r="C4" s="4" t="s">
        <v>932</v>
      </c>
      <c r="D4" s="17">
        <f>'ESTRATEGIAS VIG 2019'!D5</f>
        <v>7097226692</v>
      </c>
      <c r="E4" s="10">
        <f>D4/$D$9</f>
        <v>2.4328522141759821E-2</v>
      </c>
      <c r="F4" s="17">
        <f>'ESTRATEGIAS VIG 2019'!F5</f>
        <v>6549760375.1599998</v>
      </c>
      <c r="G4" s="10">
        <f>F4/$F$9</f>
        <v>2.3926026228917704E-2</v>
      </c>
      <c r="H4" s="17">
        <f>'ESTRATEGIAS VIG 2019'!H5</f>
        <v>6016037816.1599998</v>
      </c>
      <c r="I4" s="10">
        <f>H4/$H$9</f>
        <v>2.2705016954043859E-2</v>
      </c>
      <c r="J4" s="847">
        <f>F4/D4</f>
        <v>0.92286193740195666</v>
      </c>
      <c r="K4" s="847">
        <f>H4/D4</f>
        <v>0.84766037175355868</v>
      </c>
    </row>
    <row r="5" spans="2:11" ht="21.75" customHeight="1" x14ac:dyDescent="0.25">
      <c r="B5" s="13">
        <v>2</v>
      </c>
      <c r="C5" s="4" t="s">
        <v>933</v>
      </c>
      <c r="D5" s="17">
        <f>'ESTRATEGIAS VIG 2019'!D6</f>
        <v>23479646876.059998</v>
      </c>
      <c r="E5" s="10">
        <f t="shared" ref="E5:E8" si="0">D5/$D$9</f>
        <v>8.0485678941157809E-2</v>
      </c>
      <c r="F5" s="17">
        <f>'ESTRATEGIAS VIG 2019'!F6</f>
        <v>19810865354.68</v>
      </c>
      <c r="G5" s="10">
        <f t="shared" ref="G5:G8" si="1">F5/$F$9</f>
        <v>7.2368339747399049E-2</v>
      </c>
      <c r="H5" s="17">
        <f>'ESTRATEGIAS VIG 2019'!H6</f>
        <v>16721288877.880001</v>
      </c>
      <c r="I5" s="10">
        <f t="shared" ref="I5:I8" si="2">H5/$H$9</f>
        <v>6.3107506812193417E-2</v>
      </c>
      <c r="J5" s="847">
        <f t="shared" ref="J5:J9" si="3">F5/D5</f>
        <v>0.84374630756816404</v>
      </c>
      <c r="K5" s="847">
        <f t="shared" ref="K5:K9" si="4">H5/D5</f>
        <v>0.71216100336368926</v>
      </c>
    </row>
    <row r="6" spans="2:11" ht="21.75" customHeight="1" x14ac:dyDescent="0.25">
      <c r="B6" s="13">
        <v>3</v>
      </c>
      <c r="C6" s="4" t="s">
        <v>934</v>
      </c>
      <c r="D6" s="17">
        <f>'ESTRATEGIAS VIG 2019'!D7</f>
        <v>239665518682.03998</v>
      </c>
      <c r="E6" s="10">
        <f t="shared" si="0"/>
        <v>0.82154736362651914</v>
      </c>
      <c r="F6" s="17">
        <f>'ESTRATEGIAS VIG 2019'!F7</f>
        <v>232630068752.67999</v>
      </c>
      <c r="G6" s="10">
        <f t="shared" si="1"/>
        <v>0.84978881788107929</v>
      </c>
      <c r="H6" s="17">
        <f>'ESTRATEGIAS VIG 2019'!H7</f>
        <v>228345010811.31</v>
      </c>
      <c r="I6" s="10">
        <f t="shared" si="2"/>
        <v>0.86179267821680772</v>
      </c>
      <c r="J6" s="847">
        <f>F6/D6</f>
        <v>0.97064471364905103</v>
      </c>
      <c r="K6" s="847">
        <f t="shared" si="4"/>
        <v>0.95276538764114538</v>
      </c>
    </row>
    <row r="7" spans="2:11" ht="21.75" customHeight="1" x14ac:dyDescent="0.25">
      <c r="B7" s="13">
        <v>4</v>
      </c>
      <c r="C7" s="4" t="s">
        <v>935</v>
      </c>
      <c r="D7" s="17">
        <f>'ESTRATEGIAS VIG 2019'!D8</f>
        <v>9738082550</v>
      </c>
      <c r="E7" s="10">
        <f t="shared" si="0"/>
        <v>3.3381089151768066E-2</v>
      </c>
      <c r="F7" s="17">
        <f>'ESTRATEGIAS VIG 2019'!F8</f>
        <v>3948660992</v>
      </c>
      <c r="G7" s="10">
        <f t="shared" si="1"/>
        <v>1.4424308837617333E-2</v>
      </c>
      <c r="H7" s="17">
        <f>'ESTRATEGIAS VIG 2019'!H8</f>
        <v>3164858361</v>
      </c>
      <c r="I7" s="10">
        <f t="shared" si="2"/>
        <v>1.1944433352900545E-2</v>
      </c>
      <c r="J7" s="847">
        <f>F7/D7</f>
        <v>0.40548649816076987</v>
      </c>
      <c r="K7" s="847">
        <f t="shared" si="4"/>
        <v>0.3249981035537638</v>
      </c>
    </row>
    <row r="8" spans="2:11" ht="21.75" customHeight="1" x14ac:dyDescent="0.25">
      <c r="B8" s="13">
        <v>5</v>
      </c>
      <c r="C8" s="4" t="s">
        <v>936</v>
      </c>
      <c r="D8" s="17">
        <f>'ESTRATEGIAS VIG 2019'!D9</f>
        <v>11744055389</v>
      </c>
      <c r="E8" s="10">
        <f t="shared" si="0"/>
        <v>4.0257346138795176E-2</v>
      </c>
      <c r="F8" s="17">
        <f>'ESTRATEGIAS VIG 2019'!F9</f>
        <v>10811091527.99</v>
      </c>
      <c r="G8" s="10">
        <f t="shared" si="1"/>
        <v>3.9492507304986699E-2</v>
      </c>
      <c r="H8" s="17">
        <f>'ESTRATEGIAS VIG 2019'!H9</f>
        <v>10717936215.99</v>
      </c>
      <c r="I8" s="10">
        <f t="shared" si="2"/>
        <v>4.0450364664054425E-2</v>
      </c>
      <c r="J8" s="847">
        <f>F8/D8</f>
        <v>0.9205586290163571</v>
      </c>
      <c r="K8" s="847">
        <f t="shared" si="4"/>
        <v>0.91262650430181824</v>
      </c>
    </row>
    <row r="9" spans="2:11" ht="27" customHeight="1" x14ac:dyDescent="0.25">
      <c r="B9" s="890"/>
      <c r="C9" s="902" t="s">
        <v>937</v>
      </c>
      <c r="D9" s="918">
        <f t="shared" ref="D9:I9" si="5">SUM(D4:D8)</f>
        <v>291724530189.09998</v>
      </c>
      <c r="E9" s="907">
        <f t="shared" si="5"/>
        <v>1</v>
      </c>
      <c r="F9" s="918">
        <f t="shared" si="5"/>
        <v>273750447002.50998</v>
      </c>
      <c r="G9" s="908">
        <f t="shared" si="5"/>
        <v>1.0000000000000002</v>
      </c>
      <c r="H9" s="918">
        <f t="shared" si="5"/>
        <v>264965132082.34</v>
      </c>
      <c r="I9" s="908">
        <f t="shared" si="5"/>
        <v>0.99999999999999989</v>
      </c>
      <c r="J9" s="915">
        <f t="shared" si="3"/>
        <v>0.93838679532729408</v>
      </c>
      <c r="K9" s="915">
        <f t="shared" si="4"/>
        <v>0.90827169011322373</v>
      </c>
    </row>
    <row r="10" spans="2:11" x14ac:dyDescent="0.25">
      <c r="C10" s="3"/>
      <c r="D10" s="6"/>
      <c r="F10" s="6"/>
      <c r="H10" s="6"/>
    </row>
    <row r="11" spans="2:11" x14ac:dyDescent="0.25">
      <c r="D11" s="27"/>
      <c r="F11" s="27"/>
      <c r="H11" s="27"/>
    </row>
    <row r="12" spans="2:11" x14ac:dyDescent="0.25">
      <c r="D12" s="27"/>
      <c r="E12" s="27"/>
      <c r="F12" s="27"/>
      <c r="G12" s="27"/>
      <c r="H12" s="27"/>
    </row>
  </sheetData>
  <sheetProtection password="A60F" sheet="1" objects="1" scenarios="1"/>
  <mergeCells count="1">
    <mergeCell ref="B1:J1"/>
  </mergeCells>
  <conditionalFormatting sqref="J4">
    <cfRule type="cellIs" dxfId="79" priority="21" operator="between">
      <formula>0</formula>
      <formula>0.3999</formula>
    </cfRule>
    <cfRule type="cellIs" dxfId="78" priority="22" operator="between">
      <formula>0.4</formula>
      <formula>0.59</formula>
    </cfRule>
    <cfRule type="cellIs" dxfId="77" priority="23" operator="between">
      <formula>0.6</formula>
      <formula>0.69</formula>
    </cfRule>
    <cfRule type="cellIs" dxfId="76" priority="24" operator="between">
      <formula>0.7</formula>
      <formula>0.79</formula>
    </cfRule>
    <cfRule type="cellIs" dxfId="75" priority="25" operator="between">
      <formula>0.8</formula>
      <formula>1</formula>
    </cfRule>
  </conditionalFormatting>
  <conditionalFormatting sqref="J5:J9">
    <cfRule type="cellIs" dxfId="74" priority="16" operator="between">
      <formula>0</formula>
      <formula>0.3999</formula>
    </cfRule>
    <cfRule type="cellIs" dxfId="73" priority="17" operator="between">
      <formula>0.4</formula>
      <formula>0.59</formula>
    </cfRule>
    <cfRule type="cellIs" dxfId="72" priority="18" operator="between">
      <formula>0.6</formula>
      <formula>0.69</formula>
    </cfRule>
    <cfRule type="cellIs" dxfId="71" priority="19" operator="between">
      <formula>0.7</formula>
      <formula>0.7949</formula>
    </cfRule>
    <cfRule type="cellIs" dxfId="70" priority="20" operator="between">
      <formula>0.8</formula>
      <formula>1</formula>
    </cfRule>
  </conditionalFormatting>
  <conditionalFormatting sqref="K4">
    <cfRule type="cellIs" dxfId="69" priority="11" operator="between">
      <formula>0</formula>
      <formula>0.3999</formula>
    </cfRule>
    <cfRule type="cellIs" dxfId="68" priority="12" operator="between">
      <formula>0.4</formula>
      <formula>0.59</formula>
    </cfRule>
    <cfRule type="cellIs" dxfId="67" priority="13" operator="between">
      <formula>0.6</formula>
      <formula>0.69</formula>
    </cfRule>
    <cfRule type="cellIs" dxfId="66" priority="14" operator="between">
      <formula>0.7</formula>
      <formula>0.79</formula>
    </cfRule>
    <cfRule type="cellIs" dxfId="65" priority="15"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0.5949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L37"/>
  <sheetViews>
    <sheetView showGridLines="0" topLeftCell="B1" zoomScale="85" zoomScaleNormal="85" workbookViewId="0">
      <selection activeCell="L39" sqref="L39"/>
    </sheetView>
  </sheetViews>
  <sheetFormatPr baseColWidth="10" defaultColWidth="11.42578125" defaultRowHeight="33.75" customHeight="1" x14ac:dyDescent="0.25"/>
  <cols>
    <col min="3" max="3" width="11.42578125" style="2"/>
    <col min="4" max="4" width="46.5703125" style="3" customWidth="1"/>
    <col min="5" max="5" width="20.85546875" style="8" customWidth="1"/>
    <col min="6" max="6" width="14.7109375" style="8" customWidth="1"/>
    <col min="7" max="7" width="24.85546875" style="8" bestFit="1" customWidth="1"/>
    <col min="8" max="8" width="19.85546875" style="8" customWidth="1"/>
    <col min="9" max="9" width="21.140625" style="8" bestFit="1" customWidth="1"/>
    <col min="10" max="10" width="17.5703125" style="8" customWidth="1"/>
    <col min="11" max="11" width="32.5703125" customWidth="1"/>
    <col min="12" max="12" width="29.5703125" customWidth="1"/>
  </cols>
  <sheetData>
    <row r="1" spans="3:12" ht="33.75" customHeight="1" x14ac:dyDescent="0.25">
      <c r="C1" s="1050" t="s">
        <v>1024</v>
      </c>
      <c r="D1" s="1050"/>
      <c r="E1" s="1050"/>
      <c r="F1" s="1050"/>
      <c r="G1" s="1050"/>
      <c r="H1" s="1050"/>
      <c r="I1" s="1050"/>
      <c r="J1" s="1050"/>
      <c r="K1" s="1050"/>
      <c r="L1" s="1050"/>
    </row>
    <row r="3" spans="3:12" ht="121.5" customHeight="1" x14ac:dyDescent="0.25">
      <c r="C3" s="130" t="s">
        <v>923</v>
      </c>
      <c r="D3" s="130" t="s">
        <v>938</v>
      </c>
      <c r="E3" s="890" t="s">
        <v>925</v>
      </c>
      <c r="F3" s="890" t="s">
        <v>926</v>
      </c>
      <c r="G3" s="890" t="s">
        <v>927</v>
      </c>
      <c r="H3" s="891" t="s">
        <v>928</v>
      </c>
      <c r="I3" s="890" t="s">
        <v>929</v>
      </c>
      <c r="J3" s="891" t="s">
        <v>930</v>
      </c>
      <c r="K3" s="892" t="s">
        <v>931</v>
      </c>
      <c r="L3" s="892" t="s">
        <v>981</v>
      </c>
    </row>
    <row r="4" spans="3:12" ht="33.75" customHeight="1" x14ac:dyDescent="0.25">
      <c r="C4" s="13">
        <v>1</v>
      </c>
      <c r="D4" s="19" t="s">
        <v>50</v>
      </c>
      <c r="E4" s="15">
        <f>'PROGRAMAS VIG 2019'!E6</f>
        <v>7097226692</v>
      </c>
      <c r="F4" s="10">
        <f>E4/$E$32</f>
        <v>2.4328522141759821E-2</v>
      </c>
      <c r="G4" s="15">
        <f>'PROGRAMAS VIG 2019'!G6</f>
        <v>6549760375.1599998</v>
      </c>
      <c r="H4" s="10">
        <f>G4/$E$32</f>
        <v>2.2451867077870866E-2</v>
      </c>
      <c r="I4" s="15">
        <f>'PROGRAMAS VIG 2019'!I6</f>
        <v>6016037816.1599998</v>
      </c>
      <c r="J4" s="10">
        <f>I4/$G$32</f>
        <v>2.1976357964101662E-2</v>
      </c>
      <c r="K4" s="844">
        <f>G4/E4</f>
        <v>0.92286193740195666</v>
      </c>
      <c r="L4" s="844">
        <f>I4/E4</f>
        <v>0.84766037175355868</v>
      </c>
    </row>
    <row r="5" spans="3:12" ht="33.75" customHeight="1" x14ac:dyDescent="0.25">
      <c r="C5" s="13">
        <v>2</v>
      </c>
      <c r="D5" s="19" t="s">
        <v>118</v>
      </c>
      <c r="E5" s="15">
        <f>'PROGRAMAS VIG 2019'!E7</f>
        <v>2757554531</v>
      </c>
      <c r="F5" s="10">
        <f t="shared" ref="F5:F31" si="0">E5/$E$32</f>
        <v>9.4525973842944037E-3</v>
      </c>
      <c r="G5" s="15">
        <f>'PROGRAMAS VIG 2019'!G7</f>
        <v>2349864995.5999999</v>
      </c>
      <c r="H5" s="10">
        <f t="shared" ref="H5:H31" si="1">G5/$E$32</f>
        <v>8.0550819434923211E-3</v>
      </c>
      <c r="I5" s="15">
        <f>'PROGRAMAS VIG 2019'!I7</f>
        <v>2349864995.5999999</v>
      </c>
      <c r="J5" s="10">
        <f t="shared" ref="J5:J31" si="2">I5/$G$32</f>
        <v>8.5839677024470915E-3</v>
      </c>
      <c r="K5" s="844">
        <f t="shared" ref="K5:K32" si="3">G5/E5</f>
        <v>0.85215540406660406</v>
      </c>
      <c r="L5" s="844">
        <f t="shared" ref="L5:L32" si="4">I5/E5</f>
        <v>0.85215540406660406</v>
      </c>
    </row>
    <row r="6" spans="3:12" ht="33.75" customHeight="1" x14ac:dyDescent="0.25">
      <c r="C6" s="13">
        <v>3</v>
      </c>
      <c r="D6" s="19" t="s">
        <v>200</v>
      </c>
      <c r="E6" s="15">
        <f>'PROGRAMAS VIG 2019'!E8</f>
        <v>1700180390</v>
      </c>
      <c r="F6" s="10">
        <f t="shared" si="0"/>
        <v>5.8280336895149649E-3</v>
      </c>
      <c r="G6" s="15">
        <f>'PROGRAMAS VIG 2019'!G8</f>
        <v>1699029643</v>
      </c>
      <c r="H6" s="10">
        <f t="shared" si="1"/>
        <v>5.8240890538024514E-3</v>
      </c>
      <c r="I6" s="15">
        <f>'PROGRAMAS VIG 2019'!I8</f>
        <v>1687278043</v>
      </c>
      <c r="J6" s="10">
        <f t="shared" si="2"/>
        <v>6.1635626954228487E-3</v>
      </c>
      <c r="K6" s="844">
        <f t="shared" si="3"/>
        <v>0.99932316182049363</v>
      </c>
      <c r="L6" s="844">
        <f t="shared" si="4"/>
        <v>0.99241118937973405</v>
      </c>
    </row>
    <row r="7" spans="3:12" ht="33.75" customHeight="1" x14ac:dyDescent="0.25">
      <c r="C7" s="13">
        <v>4</v>
      </c>
      <c r="D7" s="19" t="s">
        <v>213</v>
      </c>
      <c r="E7" s="15">
        <f>'PROGRAMAS VIG 2019'!E9</f>
        <v>19021911955.059998</v>
      </c>
      <c r="F7" s="10">
        <f t="shared" si="0"/>
        <v>6.5205047867348431E-2</v>
      </c>
      <c r="G7" s="15">
        <f>'PROGRAMAS VIG 2019'!G9</f>
        <v>15761970716.08</v>
      </c>
      <c r="H7" s="10">
        <f t="shared" si="1"/>
        <v>5.4030323421423859E-2</v>
      </c>
      <c r="I7" s="15">
        <f>'PROGRAMAS VIG 2019'!I9</f>
        <v>12684145839.280001</v>
      </c>
      <c r="J7" s="10">
        <f t="shared" si="2"/>
        <v>4.6334703662287362E-2</v>
      </c>
      <c r="K7" s="844">
        <f t="shared" si="3"/>
        <v>0.82862178908819817</v>
      </c>
      <c r="L7" s="844">
        <f t="shared" si="4"/>
        <v>0.66681760851626193</v>
      </c>
    </row>
    <row r="8" spans="3:12" ht="33.75" customHeight="1" x14ac:dyDescent="0.25">
      <c r="C8" s="13">
        <v>5</v>
      </c>
      <c r="D8" s="19" t="s">
        <v>259</v>
      </c>
      <c r="E8" s="15">
        <f>'PROGRAMAS VIG 2019'!E10</f>
        <v>169861319042.24997</v>
      </c>
      <c r="F8" s="10">
        <f t="shared" si="0"/>
        <v>0.58226614996052428</v>
      </c>
      <c r="G8" s="15">
        <f>'PROGRAMAS VIG 2019'!G10</f>
        <v>168587432282.37</v>
      </c>
      <c r="H8" s="10">
        <f t="shared" si="1"/>
        <v>0.5778994045275837</v>
      </c>
      <c r="I8" s="15">
        <f>'PROGRAMAS VIG 2019'!I10</f>
        <v>164342540775</v>
      </c>
      <c r="J8" s="10">
        <f t="shared" si="2"/>
        <v>0.60033706821122801</v>
      </c>
      <c r="K8" s="844">
        <f t="shared" si="3"/>
        <v>0.99250043054497228</v>
      </c>
      <c r="L8" s="844">
        <f t="shared" si="4"/>
        <v>0.96751009412638977</v>
      </c>
    </row>
    <row r="9" spans="3:12" ht="33.75" customHeight="1" x14ac:dyDescent="0.25">
      <c r="C9" s="13">
        <v>6</v>
      </c>
      <c r="D9" s="5" t="s">
        <v>290</v>
      </c>
      <c r="E9" s="15">
        <f>'PROGRAMAS VIG 2019'!E11</f>
        <v>565668281.09000003</v>
      </c>
      <c r="F9" s="10">
        <f t="shared" si="0"/>
        <v>1.9390494200927355E-3</v>
      </c>
      <c r="G9" s="15">
        <f>'PROGRAMAS VIG 2019'!G11</f>
        <v>399267066</v>
      </c>
      <c r="H9" s="10">
        <f t="shared" si="1"/>
        <v>1.3686441306159254E-3</v>
      </c>
      <c r="I9" s="15">
        <f>'PROGRAMAS VIG 2019'!I11</f>
        <v>399267066</v>
      </c>
      <c r="J9" s="10">
        <f t="shared" si="2"/>
        <v>1.458507448560766E-3</v>
      </c>
      <c r="K9" s="844">
        <f t="shared" si="3"/>
        <v>0.70583251588836227</v>
      </c>
      <c r="L9" s="844">
        <f t="shared" si="4"/>
        <v>0.70583251588836227</v>
      </c>
    </row>
    <row r="10" spans="3:12" ht="33.75" customHeight="1" x14ac:dyDescent="0.25">
      <c r="C10" s="13">
        <v>7</v>
      </c>
      <c r="D10" s="20" t="s">
        <v>349</v>
      </c>
      <c r="E10" s="16">
        <f>'PROGRAMAS VIG 2019'!E12</f>
        <v>2004690771</v>
      </c>
      <c r="F10" s="10">
        <f t="shared" si="0"/>
        <v>6.8718621971917519E-3</v>
      </c>
      <c r="G10" s="16">
        <f>'PROGRAMAS VIG 2019'!G12</f>
        <v>1794481358</v>
      </c>
      <c r="H10" s="10">
        <f t="shared" si="1"/>
        <v>6.1512871640817856E-3</v>
      </c>
      <c r="I10" s="16">
        <f>'PROGRAMAS VIG 2019'!I12</f>
        <v>1794481358</v>
      </c>
      <c r="J10" s="10">
        <f t="shared" si="2"/>
        <v>6.5551723390740134E-3</v>
      </c>
      <c r="K10" s="844">
        <f t="shared" si="3"/>
        <v>0.89514122774399707</v>
      </c>
      <c r="L10" s="844">
        <f t="shared" si="4"/>
        <v>0.89514122774399707</v>
      </c>
    </row>
    <row r="11" spans="3:12" ht="33.75" customHeight="1" x14ac:dyDescent="0.25">
      <c r="C11" s="13">
        <v>8</v>
      </c>
      <c r="D11" s="20" t="s">
        <v>371</v>
      </c>
      <c r="E11" s="16">
        <f>'PROGRAMAS VIG 2019'!E13</f>
        <v>2639393048</v>
      </c>
      <c r="F11" s="10">
        <f t="shared" si="0"/>
        <v>9.0475526562305477E-3</v>
      </c>
      <c r="G11" s="16">
        <f>'PROGRAMAS VIG 2019'!G13</f>
        <v>2584650146</v>
      </c>
      <c r="H11" s="10">
        <f t="shared" si="1"/>
        <v>8.8598999347932559E-3</v>
      </c>
      <c r="I11" s="16">
        <f>'PROGRAMAS VIG 2019'!I13</f>
        <v>2584650146</v>
      </c>
      <c r="J11" s="10">
        <f t="shared" si="2"/>
        <v>9.4416289518471606E-3</v>
      </c>
      <c r="K11" s="844">
        <f t="shared" si="3"/>
        <v>0.9792592838563845</v>
      </c>
      <c r="L11" s="844">
        <f t="shared" si="4"/>
        <v>0.9792592838563845</v>
      </c>
    </row>
    <row r="12" spans="3:12" ht="33.75" customHeight="1" x14ac:dyDescent="0.25">
      <c r="C12" s="13">
        <v>9</v>
      </c>
      <c r="D12" s="20" t="s">
        <v>396</v>
      </c>
      <c r="E12" s="16">
        <f>'PROGRAMAS VIG 2019'!E14</f>
        <v>4787984507</v>
      </c>
      <c r="F12" s="10">
        <f t="shared" si="0"/>
        <v>1.6412690780224622E-2</v>
      </c>
      <c r="G12" s="16">
        <f>'PROGRAMAS VIG 2019'!G14</f>
        <v>3559533912.4700003</v>
      </c>
      <c r="H12" s="10">
        <f t="shared" si="1"/>
        <v>1.2201695586458431E-2</v>
      </c>
      <c r="I12" s="16">
        <f>'PROGRAMAS VIG 2019'!I14</f>
        <v>3559533912.4700003</v>
      </c>
      <c r="J12" s="10">
        <f t="shared" si="2"/>
        <v>1.3002842375038619E-2</v>
      </c>
      <c r="K12" s="844">
        <f t="shared" si="3"/>
        <v>0.74343054102743789</v>
      </c>
      <c r="L12" s="844">
        <f t="shared" si="4"/>
        <v>0.74343054102743789</v>
      </c>
    </row>
    <row r="13" spans="3:12" ht="33.75" customHeight="1" x14ac:dyDescent="0.25">
      <c r="C13" s="13">
        <v>10</v>
      </c>
      <c r="D13" s="19" t="s">
        <v>416</v>
      </c>
      <c r="E13" s="16">
        <f>'PROGRAMAS VIG 2019'!E15</f>
        <v>661959393</v>
      </c>
      <c r="F13" s="10">
        <f t="shared" si="0"/>
        <v>2.2691248917974384E-3</v>
      </c>
      <c r="G13" s="16">
        <f>'PROGRAMAS VIG 2019'!G15</f>
        <v>383434626</v>
      </c>
      <c r="H13" s="10">
        <f t="shared" si="1"/>
        <v>1.3143722461441698E-3</v>
      </c>
      <c r="I13" s="16">
        <f>'PROGRAMAS VIG 2019'!I15</f>
        <v>383434626</v>
      </c>
      <c r="J13" s="10">
        <f t="shared" si="2"/>
        <v>1.4006721457389413E-3</v>
      </c>
      <c r="K13" s="844">
        <f t="shared" si="3"/>
        <v>0.57924191431482563</v>
      </c>
      <c r="L13" s="844">
        <f t="shared" si="4"/>
        <v>0.57924191431482563</v>
      </c>
    </row>
    <row r="14" spans="3:12" ht="33.75" customHeight="1" x14ac:dyDescent="0.25">
      <c r="C14" s="13">
        <v>11</v>
      </c>
      <c r="D14" s="19" t="s">
        <v>939</v>
      </c>
      <c r="E14" s="16">
        <f>'PROGRAMAS VIG 2019'!E16</f>
        <v>364373530</v>
      </c>
      <c r="F14" s="10">
        <f t="shared" si="0"/>
        <v>1.2490328796272562E-3</v>
      </c>
      <c r="G14" s="16">
        <f>'PROGRAMAS VIG 2019'!G16</f>
        <v>347118400</v>
      </c>
      <c r="H14" s="10">
        <f t="shared" si="1"/>
        <v>1.1898841683796455E-3</v>
      </c>
      <c r="I14" s="16">
        <f>'PROGRAMAS VIG 2019'!I16</f>
        <v>347118400</v>
      </c>
      <c r="J14" s="10">
        <f t="shared" si="2"/>
        <v>1.2680103495751271E-3</v>
      </c>
      <c r="K14" s="844">
        <f t="shared" si="3"/>
        <v>0.9526443921434139</v>
      </c>
      <c r="L14" s="844">
        <f t="shared" si="4"/>
        <v>0.9526443921434139</v>
      </c>
    </row>
    <row r="15" spans="3:12" ht="33.75" customHeight="1" x14ac:dyDescent="0.25">
      <c r="C15" s="13">
        <v>12</v>
      </c>
      <c r="D15" s="19" t="s">
        <v>449</v>
      </c>
      <c r="E15" s="16">
        <f>'PROGRAMAS VIG 2019'!E17</f>
        <v>6861045276</v>
      </c>
      <c r="F15" s="10">
        <f t="shared" si="0"/>
        <v>2.35189179036558E-2</v>
      </c>
      <c r="G15" s="16">
        <f>'PROGRAMAS VIG 2019'!G17</f>
        <v>6016325784</v>
      </c>
      <c r="H15" s="10">
        <f t="shared" si="1"/>
        <v>2.0623311245372929E-2</v>
      </c>
      <c r="I15" s="16">
        <f>'PROGRAMAS VIG 2019'!I17</f>
        <v>5976159350</v>
      </c>
      <c r="J15" s="10">
        <f t="shared" si="2"/>
        <v>2.1830683439743225E-2</v>
      </c>
      <c r="K15" s="844">
        <f t="shared" si="3"/>
        <v>0.87688180765184032</v>
      </c>
      <c r="L15" s="844">
        <f t="shared" si="4"/>
        <v>0.87102753437652725</v>
      </c>
    </row>
    <row r="16" spans="3:12" ht="33.75" customHeight="1" x14ac:dyDescent="0.25">
      <c r="C16" s="13">
        <v>13</v>
      </c>
      <c r="D16" s="19" t="s">
        <v>575</v>
      </c>
      <c r="E16" s="16">
        <f>'PROGRAMAS VIG 2019'!E18</f>
        <v>21905175995</v>
      </c>
      <c r="F16" s="10">
        <f t="shared" si="0"/>
        <v>7.5088563792701124E-2</v>
      </c>
      <c r="G16" s="16">
        <f>'PROGRAMAS VIG 2019'!G18</f>
        <v>20791553100.439999</v>
      </c>
      <c r="H16" s="10">
        <f t="shared" si="1"/>
        <v>7.1271185480914545E-2</v>
      </c>
      <c r="I16" s="16">
        <f>'PROGRAMAS VIG 2019'!I18</f>
        <v>20791553100.439999</v>
      </c>
      <c r="J16" s="10">
        <f t="shared" si="2"/>
        <v>7.5950754886801572E-2</v>
      </c>
      <c r="K16" s="844">
        <f t="shared" si="3"/>
        <v>0.9491616549981523</v>
      </c>
      <c r="L16" s="844">
        <f t="shared" si="4"/>
        <v>0.9491616549981523</v>
      </c>
    </row>
    <row r="17" spans="3:12" ht="33.75" customHeight="1" x14ac:dyDescent="0.25">
      <c r="C17" s="13">
        <v>14</v>
      </c>
      <c r="D17" s="19" t="s">
        <v>587</v>
      </c>
      <c r="E17" s="16">
        <f>'PROGRAMAS VIG 2019'!E19</f>
        <v>19964627372.690002</v>
      </c>
      <c r="F17" s="10">
        <f t="shared" si="0"/>
        <v>6.8436573913577464E-2</v>
      </c>
      <c r="G17" s="16">
        <f>'PROGRAMAS VIG 2019'!G19</f>
        <v>19592773038</v>
      </c>
      <c r="H17" s="10">
        <f t="shared" si="1"/>
        <v>6.7161897648098656E-2</v>
      </c>
      <c r="I17" s="16">
        <f>'PROGRAMAS VIG 2019'!I19</f>
        <v>19592773038</v>
      </c>
      <c r="J17" s="10">
        <f t="shared" si="2"/>
        <v>7.1571656786446655E-2</v>
      </c>
      <c r="K17" s="844">
        <f t="shared" si="3"/>
        <v>0.98137434134139312</v>
      </c>
      <c r="L17" s="844">
        <f t="shared" si="4"/>
        <v>0.98137434134139312</v>
      </c>
    </row>
    <row r="18" spans="3:12" ht="33.75" customHeight="1" x14ac:dyDescent="0.25">
      <c r="C18" s="13">
        <v>15</v>
      </c>
      <c r="D18" s="20" t="s">
        <v>618</v>
      </c>
      <c r="E18" s="16">
        <f>'PROGRAMAS VIG 2019'!E20</f>
        <v>150000000</v>
      </c>
      <c r="F18" s="10">
        <f t="shared" si="0"/>
        <v>5.1418370578150516E-4</v>
      </c>
      <c r="G18" s="16">
        <f>'PROGRAMAS VIG 2019'!G20</f>
        <v>146800866</v>
      </c>
      <c r="H18" s="10">
        <f t="shared" si="1"/>
        <v>5.0321742194542774E-4</v>
      </c>
      <c r="I18" s="16">
        <f>'PROGRAMAS VIG 2019'!I20</f>
        <v>146800866</v>
      </c>
      <c r="J18" s="10">
        <f t="shared" si="2"/>
        <v>5.3625799558476702E-4</v>
      </c>
      <c r="K18" s="844">
        <f t="shared" si="3"/>
        <v>0.97867243999999998</v>
      </c>
      <c r="L18" s="844">
        <f t="shared" si="4"/>
        <v>0.97867243999999998</v>
      </c>
    </row>
    <row r="19" spans="3:12" ht="33.75" customHeight="1" x14ac:dyDescent="0.25">
      <c r="C19" s="13">
        <v>16</v>
      </c>
      <c r="D19" s="20" t="s">
        <v>632</v>
      </c>
      <c r="E19" s="16">
        <f>'PROGRAMAS VIG 2019'!E21</f>
        <v>82867998</v>
      </c>
      <c r="F19" s="10">
        <f t="shared" si="0"/>
        <v>2.8406249534889571E-4</v>
      </c>
      <c r="G19" s="16">
        <f>'PROGRAMAS VIG 2019'!G21</f>
        <v>73939139</v>
      </c>
      <c r="H19" s="10">
        <f t="shared" si="1"/>
        <v>2.534553366220921E-4</v>
      </c>
      <c r="I19" s="16">
        <f>'PROGRAMAS VIG 2019'!I21</f>
        <v>73939139</v>
      </c>
      <c r="J19" s="10">
        <f t="shared" si="2"/>
        <v>2.7009687037815892E-4</v>
      </c>
      <c r="K19" s="844">
        <f t="shared" si="3"/>
        <v>0.89225202472008558</v>
      </c>
      <c r="L19" s="844">
        <f t="shared" si="4"/>
        <v>0.89225202472008558</v>
      </c>
    </row>
    <row r="20" spans="3:12" ht="33.75" customHeight="1" x14ac:dyDescent="0.25">
      <c r="C20" s="13">
        <v>17</v>
      </c>
      <c r="D20" s="20" t="s">
        <v>641</v>
      </c>
      <c r="E20" s="16">
        <f>'PROGRAMAS VIG 2019'!E22</f>
        <v>1008250000</v>
      </c>
      <c r="F20" s="10">
        <f t="shared" si="0"/>
        <v>3.4561714756946838E-3</v>
      </c>
      <c r="G20" s="16">
        <f>'PROGRAMAS VIG 2019'!G22</f>
        <v>933008544</v>
      </c>
      <c r="H20" s="10">
        <f t="shared" si="1"/>
        <v>3.1982519378648436E-3</v>
      </c>
      <c r="I20" s="16">
        <f>'PROGRAMAS VIG 2019'!I22</f>
        <v>933008544</v>
      </c>
      <c r="J20" s="10">
        <f t="shared" si="2"/>
        <v>3.4082448237662435E-3</v>
      </c>
      <c r="K20" s="844">
        <f t="shared" si="3"/>
        <v>0.92537420679394988</v>
      </c>
      <c r="L20" s="844">
        <f t="shared" si="4"/>
        <v>0.92537420679394988</v>
      </c>
    </row>
    <row r="21" spans="3:12" ht="33.75" customHeight="1" x14ac:dyDescent="0.25">
      <c r="C21" s="13">
        <v>18</v>
      </c>
      <c r="D21" s="20" t="s">
        <v>665</v>
      </c>
      <c r="E21" s="16">
        <f>'PROGRAMAS VIG 2019'!E23</f>
        <v>1607460000</v>
      </c>
      <c r="F21" s="10">
        <f t="shared" si="0"/>
        <v>5.5101982646369218E-3</v>
      </c>
      <c r="G21" s="16">
        <f>'PROGRAMAS VIG 2019'!G23</f>
        <v>1277885999</v>
      </c>
      <c r="H21" s="10">
        <f t="shared" si="1"/>
        <v>4.3804543902141386E-3</v>
      </c>
      <c r="I21" s="16">
        <f>'PROGRAMAS VIG 2019'!I23</f>
        <v>1277885999</v>
      </c>
      <c r="J21" s="10">
        <f t="shared" si="2"/>
        <v>4.6680690862516954E-3</v>
      </c>
      <c r="K21" s="844">
        <f t="shared" si="3"/>
        <v>0.79497219153198218</v>
      </c>
      <c r="L21" s="844">
        <f t="shared" si="4"/>
        <v>0.79497219153198218</v>
      </c>
    </row>
    <row r="22" spans="3:12" ht="33.75" customHeight="1" x14ac:dyDescent="0.25">
      <c r="C22" s="13">
        <v>19</v>
      </c>
      <c r="D22" s="20" t="s">
        <v>691</v>
      </c>
      <c r="E22" s="16">
        <f>'PROGRAMAS VIG 2019'!E24</f>
        <v>3597405943</v>
      </c>
      <c r="F22" s="10">
        <f t="shared" si="0"/>
        <v>1.2331516793147668E-2</v>
      </c>
      <c r="G22" s="16">
        <f>'PROGRAMAS VIG 2019'!G24</f>
        <v>2752153119</v>
      </c>
      <c r="H22" s="10">
        <f t="shared" si="1"/>
        <v>9.4340819307036517E-3</v>
      </c>
      <c r="I22" s="16">
        <f>'PROGRAMAS VIG 2019'!I24</f>
        <v>2752153119</v>
      </c>
      <c r="J22" s="10">
        <f t="shared" si="2"/>
        <v>1.0053510959106364E-2</v>
      </c>
      <c r="K22" s="844">
        <f t="shared" si="3"/>
        <v>0.76503824216871263</v>
      </c>
      <c r="L22" s="844">
        <f t="shared" si="4"/>
        <v>0.76503824216871263</v>
      </c>
    </row>
    <row r="23" spans="3:12" ht="33.75" customHeight="1" x14ac:dyDescent="0.25">
      <c r="C23" s="13">
        <v>20</v>
      </c>
      <c r="D23" s="20" t="s">
        <v>703</v>
      </c>
      <c r="E23" s="16">
        <f>'PROGRAMAS VIG 2019'!E25</f>
        <v>3088285129.1400003</v>
      </c>
      <c r="F23" s="10">
        <f t="shared" si="0"/>
        <v>1.058630594807413E-2</v>
      </c>
      <c r="G23" s="16">
        <f>'PROGRAMAS VIG 2019'!G25</f>
        <v>2945762740.4000001</v>
      </c>
      <c r="H23" s="10">
        <f t="shared" si="1"/>
        <v>1.0097754681413027E-2</v>
      </c>
      <c r="I23" s="16">
        <f>'PROGRAMAS VIG 2019'!I25</f>
        <v>2945762740.4000001</v>
      </c>
      <c r="J23" s="10">
        <f t="shared" si="2"/>
        <v>1.0760759562788918E-2</v>
      </c>
      <c r="K23" s="844">
        <f t="shared" si="3"/>
        <v>0.95385063788469271</v>
      </c>
      <c r="L23" s="844">
        <f t="shared" si="4"/>
        <v>0.95385063788469271</v>
      </c>
    </row>
    <row r="24" spans="3:12" ht="33.75" customHeight="1" x14ac:dyDescent="0.25">
      <c r="C24" s="13">
        <v>21</v>
      </c>
      <c r="D24" s="20" t="s">
        <v>724</v>
      </c>
      <c r="E24" s="16">
        <f>'PROGRAMAS VIG 2019'!E26</f>
        <v>463329980.87</v>
      </c>
      <c r="F24" s="10">
        <f t="shared" si="0"/>
        <v>1.5882448437560699E-3</v>
      </c>
      <c r="G24" s="16">
        <f>'PROGRAMAS VIG 2019'!G26</f>
        <v>392266217</v>
      </c>
      <c r="H24" s="10">
        <f t="shared" si="1"/>
        <v>1.3446459807330137E-3</v>
      </c>
      <c r="I24" s="16">
        <f>'PROGRAMAS VIG 2019'!I26</f>
        <v>392266217</v>
      </c>
      <c r="J24" s="10">
        <f t="shared" si="2"/>
        <v>1.4329336126943507E-3</v>
      </c>
      <c r="K24" s="845">
        <f t="shared" si="3"/>
        <v>0.84662386030672399</v>
      </c>
      <c r="L24" s="844">
        <f t="shared" si="4"/>
        <v>0.84662386030672399</v>
      </c>
    </row>
    <row r="25" spans="3:12" ht="33.75" customHeight="1" x14ac:dyDescent="0.25">
      <c r="C25" s="13">
        <v>22</v>
      </c>
      <c r="D25" s="20" t="s">
        <v>735</v>
      </c>
      <c r="E25" s="16">
        <f>'PROGRAMAS VIG 2019'!E27</f>
        <v>51682415</v>
      </c>
      <c r="F25" s="10">
        <f t="shared" si="0"/>
        <v>1.7716170445625099E-4</v>
      </c>
      <c r="G25" s="16">
        <f>'PROGRAMAS VIG 2019'!G27</f>
        <v>51682415</v>
      </c>
      <c r="H25" s="10">
        <f t="shared" si="1"/>
        <v>1.7716170445625099E-4</v>
      </c>
      <c r="I25" s="16">
        <f>'PROGRAMAS VIG 2019'!I27</f>
        <v>51682415</v>
      </c>
      <c r="J25" s="10">
        <f t="shared" si="2"/>
        <v>1.8879390176676546E-4</v>
      </c>
      <c r="K25" s="845">
        <f t="shared" ref="K25" si="5">G25/E25</f>
        <v>1</v>
      </c>
      <c r="L25" s="844">
        <f t="shared" ref="L25" si="6">I25/E25</f>
        <v>1</v>
      </c>
    </row>
    <row r="26" spans="3:12" ht="33.75" customHeight="1" x14ac:dyDescent="0.25">
      <c r="C26" s="13">
        <v>23</v>
      </c>
      <c r="D26" s="20" t="s">
        <v>740</v>
      </c>
      <c r="E26" s="16">
        <f>'PROGRAMAS VIG 2019'!E28</f>
        <v>7992892174</v>
      </c>
      <c r="F26" s="10">
        <f t="shared" si="0"/>
        <v>2.7398766119595408E-2</v>
      </c>
      <c r="G26" s="16">
        <f>'PROGRAMAS VIG 2019'!G28</f>
        <v>2776109476</v>
      </c>
      <c r="H26" s="10">
        <f t="shared" si="1"/>
        <v>9.5162017201655489E-3</v>
      </c>
      <c r="I26" s="16">
        <f>'PROGRAMAS VIG 2019'!I28</f>
        <v>1992306845</v>
      </c>
      <c r="J26" s="10">
        <f t="shared" si="2"/>
        <v>7.2778213398925805E-3</v>
      </c>
      <c r="K26" s="844">
        <f t="shared" si="3"/>
        <v>0.34732227278511013</v>
      </c>
      <c r="L26" s="844">
        <f t="shared" si="4"/>
        <v>0.24925981755149346</v>
      </c>
    </row>
    <row r="27" spans="3:12" ht="33.75" customHeight="1" x14ac:dyDescent="0.25">
      <c r="C27" s="13">
        <v>24</v>
      </c>
      <c r="D27" s="20" t="s">
        <v>774</v>
      </c>
      <c r="E27" s="16">
        <f>'PROGRAMAS VIG 2019'!E29</f>
        <v>605000000</v>
      </c>
      <c r="F27" s="10">
        <f t="shared" si="0"/>
        <v>2.0738742799854041E-3</v>
      </c>
      <c r="G27" s="16">
        <f>'PROGRAMAS VIG 2019'!G29</f>
        <v>411621172</v>
      </c>
      <c r="H27" s="10">
        <f t="shared" si="1"/>
        <v>1.4109926639805756E-3</v>
      </c>
      <c r="I27" s="16">
        <f>'PROGRAMAS VIG 2019'!I29</f>
        <v>411621172</v>
      </c>
      <c r="J27" s="10">
        <f t="shared" si="2"/>
        <v>1.5036365292080268E-3</v>
      </c>
      <c r="K27" s="844">
        <f t="shared" si="3"/>
        <v>0.68036557355371896</v>
      </c>
      <c r="L27" s="844">
        <f t="shared" si="4"/>
        <v>0.68036557355371896</v>
      </c>
    </row>
    <row r="28" spans="3:12" ht="33.75" customHeight="1" x14ac:dyDescent="0.25">
      <c r="C28" s="13">
        <v>25</v>
      </c>
      <c r="D28" s="20" t="s">
        <v>798</v>
      </c>
      <c r="E28" s="16">
        <f>'PROGRAMAS VIG 2019'!E30</f>
        <v>1140190376</v>
      </c>
      <c r="F28" s="10">
        <f t="shared" si="0"/>
        <v>3.9084487521872519E-3</v>
      </c>
      <c r="G28" s="16">
        <f>'PROGRAMAS VIG 2019'!G30</f>
        <v>760930344</v>
      </c>
      <c r="H28" s="10">
        <f t="shared" si="1"/>
        <v>2.60838656079677E-3</v>
      </c>
      <c r="I28" s="16">
        <f>'PROGRAMAS VIG 2019'!I30</f>
        <v>760930344</v>
      </c>
      <c r="J28" s="10">
        <f t="shared" si="2"/>
        <v>2.7796496858068075E-3</v>
      </c>
      <c r="K28" s="844">
        <f t="shared" si="3"/>
        <v>0.66737130922774957</v>
      </c>
      <c r="L28" s="844">
        <f t="shared" si="4"/>
        <v>0.66737130922774957</v>
      </c>
    </row>
    <row r="29" spans="3:12" ht="33.75" customHeight="1" x14ac:dyDescent="0.25">
      <c r="C29" s="13">
        <v>26</v>
      </c>
      <c r="D29" s="20" t="s">
        <v>818</v>
      </c>
      <c r="E29" s="16">
        <f>'PROGRAMAS VIG 2019'!E31</f>
        <v>687235128</v>
      </c>
      <c r="F29" s="10">
        <f t="shared" si="0"/>
        <v>2.35576736572178E-3</v>
      </c>
      <c r="G29" s="16">
        <f>'PROGRAMAS VIG 2019'!G31</f>
        <v>575557622</v>
      </c>
      <c r="H29" s="10">
        <f t="shared" si="1"/>
        <v>1.9729490064716716E-3</v>
      </c>
      <c r="I29" s="16">
        <f>'PROGRAMAS VIG 2019'!I31</f>
        <v>575557622</v>
      </c>
      <c r="J29" s="10">
        <f t="shared" si="2"/>
        <v>2.1024901632205289E-3</v>
      </c>
      <c r="K29" s="844">
        <f t="shared" si="3"/>
        <v>0.83749738415583441</v>
      </c>
      <c r="L29" s="844">
        <f t="shared" si="4"/>
        <v>0.83749738415583441</v>
      </c>
    </row>
    <row r="30" spans="3:12" ht="33.75" customHeight="1" x14ac:dyDescent="0.25">
      <c r="C30" s="13">
        <v>27</v>
      </c>
      <c r="D30" s="20" t="s">
        <v>838</v>
      </c>
      <c r="E30" s="16">
        <f>'PROGRAMAS VIG 2019'!E32</f>
        <v>919644033</v>
      </c>
      <c r="F30" s="10">
        <f t="shared" si="0"/>
        <v>3.1524398459185921E-3</v>
      </c>
      <c r="G30" s="16">
        <f>'PROGRAMAS VIG 2019'!G32</f>
        <v>824163354</v>
      </c>
      <c r="H30" s="10">
        <f t="shared" si="1"/>
        <v>2.8251424501935631E-3</v>
      </c>
      <c r="I30" s="16">
        <f>'PROGRAMAS VIG 2019'!I32</f>
        <v>824163354</v>
      </c>
      <c r="J30" s="10">
        <f t="shared" si="2"/>
        <v>3.010637473013673E-3</v>
      </c>
      <c r="K30" s="844">
        <f t="shared" si="3"/>
        <v>0.89617648179749565</v>
      </c>
      <c r="L30" s="844">
        <f t="shared" si="4"/>
        <v>0.89617648179749565</v>
      </c>
    </row>
    <row r="31" spans="3:12" ht="33.75" customHeight="1" x14ac:dyDescent="0.25">
      <c r="C31" s="13">
        <v>28</v>
      </c>
      <c r="D31" s="20" t="s">
        <v>856</v>
      </c>
      <c r="E31" s="16">
        <f>'PROGRAMAS VIG 2019'!E33</f>
        <v>10137176228</v>
      </c>
      <c r="F31" s="10">
        <f t="shared" si="0"/>
        <v>3.4749138927154803E-2</v>
      </c>
      <c r="G31" s="16">
        <f>'PROGRAMAS VIG 2019'!G33</f>
        <v>9411370551.9899998</v>
      </c>
      <c r="H31" s="10">
        <f t="shared" si="1"/>
        <v>3.2261155912700984E-2</v>
      </c>
      <c r="I31" s="16">
        <f>'PROGRAMAS VIG 2019'!I33</f>
        <v>9318215239.9899998</v>
      </c>
      <c r="J31" s="10">
        <f t="shared" si="2"/>
        <v>3.403908684724289E-2</v>
      </c>
      <c r="K31" s="844">
        <f t="shared" si="3"/>
        <v>0.92840159234824737</v>
      </c>
      <c r="L31" s="844">
        <f t="shared" si="4"/>
        <v>0.91921211887902865</v>
      </c>
    </row>
    <row r="32" spans="3:12" s="18" customFormat="1" ht="33.75" customHeight="1" x14ac:dyDescent="0.25">
      <c r="C32" s="909"/>
      <c r="D32" s="905" t="s">
        <v>937</v>
      </c>
      <c r="E32" s="906">
        <f>SUM(E4:E31)</f>
        <v>291724530189.09998</v>
      </c>
      <c r="F32" s="910">
        <f t="shared" ref="F32:J32" si="7">SUM(F4:F31)</f>
        <v>0.99999999999999989</v>
      </c>
      <c r="G32" s="911">
        <f t="shared" si="7"/>
        <v>273750447002.50998</v>
      </c>
      <c r="H32" s="897">
        <f t="shared" si="7"/>
        <v>0.93838679532729419</v>
      </c>
      <c r="I32" s="906">
        <f t="shared" si="7"/>
        <v>264965132082.34</v>
      </c>
      <c r="J32" s="897">
        <f t="shared" si="7"/>
        <v>0.96790757780903469</v>
      </c>
      <c r="K32" s="846">
        <f t="shared" si="3"/>
        <v>0.93838679532729408</v>
      </c>
      <c r="L32" s="846">
        <f t="shared" si="4"/>
        <v>0.90827169011322373</v>
      </c>
    </row>
    <row r="33" spans="4:9" ht="33.75" customHeight="1" x14ac:dyDescent="0.25">
      <c r="E33" s="9"/>
      <c r="G33" s="9"/>
      <c r="I33" s="9"/>
    </row>
    <row r="35" spans="4:9" ht="33.75" customHeight="1" x14ac:dyDescent="0.25">
      <c r="D35"/>
    </row>
    <row r="37" spans="4:9" ht="33.75" customHeight="1" x14ac:dyDescent="0.25">
      <c r="D37"/>
    </row>
  </sheetData>
  <sheetProtection password="A60F" sheet="1" objects="1" scenarios="1"/>
  <mergeCells count="1">
    <mergeCell ref="C1:L1"/>
  </mergeCells>
  <conditionalFormatting sqref="K4">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5:K32">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0.794</formula>
    </cfRule>
    <cfRule type="cellIs" dxfId="50" priority="20" operator="between">
      <formula>0.795</formula>
      <formula>1</formula>
    </cfRule>
  </conditionalFormatting>
  <conditionalFormatting sqref="L4">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5:L32">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0.7949</formula>
    </cfRule>
    <cfRule type="cellIs" dxfId="40" priority="5" operator="between">
      <formula>0.795</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B26" sqref="B26"/>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8" max="8" width="13.140625" customWidth="1"/>
    <col min="9" max="9" width="8.5703125" customWidth="1"/>
    <col min="11" max="11" width="8.7109375" customWidth="1"/>
    <col min="14" max="14" width="12.140625" customWidth="1"/>
    <col min="15" max="15" width="10" customWidth="1"/>
  </cols>
  <sheetData>
    <row r="1" spans="2:15" x14ac:dyDescent="0.25">
      <c r="B1" s="1053" t="s">
        <v>970</v>
      </c>
      <c r="C1" s="1054"/>
      <c r="D1" s="1054"/>
      <c r="E1" s="1054"/>
      <c r="F1" s="1054"/>
      <c r="G1" s="1054"/>
      <c r="H1" s="1054"/>
      <c r="I1" s="1054"/>
      <c r="J1" s="1054"/>
      <c r="K1" s="1054"/>
      <c r="L1" s="1054"/>
      <c r="M1" s="1054"/>
      <c r="N1" s="1054"/>
      <c r="O1" s="1055"/>
    </row>
    <row r="2" spans="2:15" ht="15.75" thickBot="1" x14ac:dyDescent="0.3">
      <c r="B2" s="1056" t="s">
        <v>10</v>
      </c>
      <c r="C2" s="1057"/>
      <c r="D2" s="1057"/>
      <c r="E2" s="1057"/>
      <c r="F2" s="1057"/>
      <c r="G2" s="1057"/>
      <c r="H2" s="1057"/>
      <c r="I2" s="1057"/>
      <c r="J2" s="1057"/>
      <c r="K2" s="1057"/>
      <c r="L2" s="1057"/>
      <c r="M2" s="1057"/>
      <c r="N2" s="1057"/>
      <c r="O2" s="1058"/>
    </row>
    <row r="4" spans="2:15" ht="15.75" customHeight="1" x14ac:dyDescent="0.25">
      <c r="B4" s="1059" t="s">
        <v>923</v>
      </c>
      <c r="C4" s="1060" t="s">
        <v>957</v>
      </c>
      <c r="D4" s="1061" t="s">
        <v>958</v>
      </c>
      <c r="E4" s="1062" t="s">
        <v>44</v>
      </c>
      <c r="F4" s="1065" t="s">
        <v>959</v>
      </c>
      <c r="G4" s="1066"/>
      <c r="H4" s="1066"/>
      <c r="I4" s="1066"/>
      <c r="J4" s="1066"/>
      <c r="K4" s="1066"/>
      <c r="L4" s="1066"/>
      <c r="M4" s="1066"/>
      <c r="N4" s="1066"/>
      <c r="O4" s="1067"/>
    </row>
    <row r="5" spans="2:15" ht="27" customHeight="1" x14ac:dyDescent="0.25">
      <c r="B5" s="1059"/>
      <c r="C5" s="1060"/>
      <c r="D5" s="1061"/>
      <c r="E5" s="1063"/>
      <c r="F5" s="1068" t="s">
        <v>1009</v>
      </c>
      <c r="G5" s="1069"/>
      <c r="H5" s="1070" t="s">
        <v>961</v>
      </c>
      <c r="I5" s="1071"/>
      <c r="J5" s="1070" t="s">
        <v>962</v>
      </c>
      <c r="K5" s="1071"/>
      <c r="L5" s="1070" t="s">
        <v>963</v>
      </c>
      <c r="M5" s="1071"/>
      <c r="N5" s="1072" t="s">
        <v>964</v>
      </c>
      <c r="O5" s="1073"/>
    </row>
    <row r="6" spans="2:15" ht="30" x14ac:dyDescent="0.25">
      <c r="B6" s="1059"/>
      <c r="C6" s="1060"/>
      <c r="D6" s="1061"/>
      <c r="E6" s="1064"/>
      <c r="F6" s="880" t="s">
        <v>965</v>
      </c>
      <c r="G6" s="880" t="s">
        <v>44</v>
      </c>
      <c r="H6" s="879" t="s">
        <v>966</v>
      </c>
      <c r="I6" s="879" t="s">
        <v>44</v>
      </c>
      <c r="J6" s="881" t="s">
        <v>967</v>
      </c>
      <c r="K6" s="880" t="s">
        <v>44</v>
      </c>
      <c r="L6" s="880" t="s">
        <v>1011</v>
      </c>
      <c r="M6" s="880" t="s">
        <v>44</v>
      </c>
      <c r="N6" s="880" t="s">
        <v>1010</v>
      </c>
      <c r="O6" s="880" t="s">
        <v>44</v>
      </c>
    </row>
    <row r="7" spans="2:15" x14ac:dyDescent="0.25">
      <c r="B7" s="152">
        <v>1</v>
      </c>
      <c r="C7" s="4" t="s">
        <v>976</v>
      </c>
      <c r="D7" s="153">
        <f>F7+H7+J7+L7+N7</f>
        <v>18</v>
      </c>
      <c r="E7" s="170">
        <f>+D7/$D$12</f>
        <v>6.4056939501779361E-2</v>
      </c>
      <c r="F7" s="871">
        <v>14</v>
      </c>
      <c r="G7" s="872">
        <f>+F7/D7</f>
        <v>0.77777777777777779</v>
      </c>
      <c r="H7" s="873">
        <v>3</v>
      </c>
      <c r="I7" s="872">
        <f>H7/D7</f>
        <v>0.16666666666666666</v>
      </c>
      <c r="J7" s="874">
        <v>1</v>
      </c>
      <c r="K7" s="875">
        <f>J7/D7</f>
        <v>5.5555555555555552E-2</v>
      </c>
      <c r="L7" s="876"/>
      <c r="M7" s="170">
        <f t="shared" ref="M7:M11" si="0">+L7/D7</f>
        <v>0</v>
      </c>
      <c r="N7" s="877"/>
      <c r="O7" s="878">
        <f>+N7/D7</f>
        <v>0</v>
      </c>
    </row>
    <row r="8" spans="2:15" x14ac:dyDescent="0.25">
      <c r="B8" s="152">
        <v>2</v>
      </c>
      <c r="C8" s="4" t="s">
        <v>977</v>
      </c>
      <c r="D8" s="153">
        <f t="shared" ref="D8:D11" si="1">F8+H8+J8+L8+N8</f>
        <v>41</v>
      </c>
      <c r="E8" s="170">
        <f>+D8/$D$12</f>
        <v>0.14590747330960854</v>
      </c>
      <c r="F8" s="154">
        <v>39</v>
      </c>
      <c r="G8" s="170">
        <f t="shared" ref="G8:G11" si="2">+F8/D8</f>
        <v>0.95121951219512191</v>
      </c>
      <c r="H8" s="155">
        <v>1</v>
      </c>
      <c r="I8" s="170">
        <f t="shared" ref="I8:I11" si="3">H8/D8</f>
        <v>2.4390243902439025E-2</v>
      </c>
      <c r="J8" s="156"/>
      <c r="K8" s="875">
        <f t="shared" ref="K8:K9" si="4">J8/D8</f>
        <v>0</v>
      </c>
      <c r="L8" s="157"/>
      <c r="M8" s="170">
        <f t="shared" si="0"/>
        <v>0</v>
      </c>
      <c r="N8" s="158">
        <v>1</v>
      </c>
      <c r="O8" s="7">
        <f t="shared" ref="O8:O11" si="5">+N8/D8</f>
        <v>2.4390243902439025E-2</v>
      </c>
    </row>
    <row r="9" spans="2:15" x14ac:dyDescent="0.25">
      <c r="B9" s="152">
        <v>3</v>
      </c>
      <c r="C9" s="4" t="s">
        <v>978</v>
      </c>
      <c r="D9" s="153">
        <f t="shared" si="1"/>
        <v>149</v>
      </c>
      <c r="E9" s="170">
        <f t="shared" ref="E9:E11" si="6">+D9/$D$12</f>
        <v>0.53024911032028466</v>
      </c>
      <c r="F9" s="154">
        <v>136</v>
      </c>
      <c r="G9" s="170">
        <f t="shared" si="2"/>
        <v>0.91275167785234901</v>
      </c>
      <c r="H9" s="155">
        <v>4</v>
      </c>
      <c r="I9" s="170">
        <f t="shared" si="3"/>
        <v>2.6845637583892617E-2</v>
      </c>
      <c r="J9" s="159">
        <v>2</v>
      </c>
      <c r="K9" s="875">
        <f t="shared" si="4"/>
        <v>1.3422818791946308E-2</v>
      </c>
      <c r="L9" s="157">
        <v>5</v>
      </c>
      <c r="M9" s="170">
        <f t="shared" si="0"/>
        <v>3.3557046979865772E-2</v>
      </c>
      <c r="N9" s="158">
        <v>2</v>
      </c>
      <c r="O9" s="7">
        <f t="shared" si="5"/>
        <v>1.3422818791946308E-2</v>
      </c>
    </row>
    <row r="10" spans="2:15" x14ac:dyDescent="0.25">
      <c r="B10" s="152">
        <v>4</v>
      </c>
      <c r="C10" s="4" t="s">
        <v>979</v>
      </c>
      <c r="D10" s="153">
        <f t="shared" si="1"/>
        <v>28</v>
      </c>
      <c r="E10" s="170">
        <f t="shared" si="6"/>
        <v>9.9644128113879002E-2</v>
      </c>
      <c r="F10" s="154">
        <v>23</v>
      </c>
      <c r="G10" s="170">
        <f t="shared" si="2"/>
        <v>0.8214285714285714</v>
      </c>
      <c r="H10" s="160"/>
      <c r="I10" s="170">
        <f t="shared" si="3"/>
        <v>0</v>
      </c>
      <c r="J10" s="159"/>
      <c r="K10" s="171">
        <f t="shared" ref="K10:K11" si="7">J10/D10</f>
        <v>0</v>
      </c>
      <c r="L10" s="157">
        <v>1</v>
      </c>
      <c r="M10" s="170">
        <f t="shared" si="0"/>
        <v>3.5714285714285712E-2</v>
      </c>
      <c r="N10" s="158">
        <v>4</v>
      </c>
      <c r="O10" s="7">
        <f t="shared" si="5"/>
        <v>0.14285714285714285</v>
      </c>
    </row>
    <row r="11" spans="2:15" ht="15.75" customHeight="1" x14ac:dyDescent="0.25">
      <c r="B11" s="152">
        <v>5</v>
      </c>
      <c r="C11" s="4" t="s">
        <v>980</v>
      </c>
      <c r="D11" s="153">
        <f t="shared" si="1"/>
        <v>45</v>
      </c>
      <c r="E11" s="170">
        <f t="shared" si="6"/>
        <v>0.16014234875444841</v>
      </c>
      <c r="F11" s="154">
        <v>41</v>
      </c>
      <c r="G11" s="170">
        <f t="shared" si="2"/>
        <v>0.91111111111111109</v>
      </c>
      <c r="H11" s="160">
        <v>1</v>
      </c>
      <c r="I11" s="170">
        <f t="shared" si="3"/>
        <v>2.2222222222222223E-2</v>
      </c>
      <c r="J11" s="159"/>
      <c r="K11" s="171">
        <f t="shared" si="7"/>
        <v>0</v>
      </c>
      <c r="L11" s="157"/>
      <c r="M11" s="170">
        <f t="shared" si="0"/>
        <v>0</v>
      </c>
      <c r="N11" s="158">
        <v>3</v>
      </c>
      <c r="O11" s="7">
        <f t="shared" si="5"/>
        <v>6.6666666666666666E-2</v>
      </c>
    </row>
    <row r="12" spans="2:15" ht="27.75" customHeight="1" x14ac:dyDescent="0.25">
      <c r="B12" s="882" t="s">
        <v>1013</v>
      </c>
      <c r="C12" s="883" t="s">
        <v>937</v>
      </c>
      <c r="D12" s="884">
        <f>SUM(D7:D11)</f>
        <v>281</v>
      </c>
      <c r="E12" s="886">
        <f>SUM(E7:E11)</f>
        <v>1</v>
      </c>
      <c r="F12" s="887">
        <f>SUM(F7:F11)</f>
        <v>253</v>
      </c>
      <c r="G12" s="888">
        <f>F12/D12</f>
        <v>0.90035587188612098</v>
      </c>
      <c r="H12" s="887">
        <f>SUM(H7:H11)</f>
        <v>9</v>
      </c>
      <c r="I12" s="888">
        <f>H12/D12</f>
        <v>3.2028469750889681E-2</v>
      </c>
      <c r="J12" s="884">
        <f>SUM(J7:J11)</f>
        <v>3</v>
      </c>
      <c r="K12" s="886">
        <f>J12/D12</f>
        <v>1.0676156583629894E-2</v>
      </c>
      <c r="L12" s="889">
        <f>SUM(L7:L11)</f>
        <v>6</v>
      </c>
      <c r="M12" s="886">
        <f>L12/D12</f>
        <v>2.1352313167259787E-2</v>
      </c>
      <c r="N12" s="889">
        <f>SUM(N7:N11)</f>
        <v>10</v>
      </c>
      <c r="O12" s="885">
        <f>N12/D12</f>
        <v>3.5587188612099648E-2</v>
      </c>
    </row>
    <row r="16" spans="2:15" x14ac:dyDescent="0.25">
      <c r="F16" t="s">
        <v>65</v>
      </c>
    </row>
    <row r="17" spans="3:4" x14ac:dyDescent="0.25">
      <c r="C17" s="741" t="s">
        <v>983</v>
      </c>
      <c r="D17" s="740"/>
    </row>
    <row r="18" spans="3:4" x14ac:dyDescent="0.25">
      <c r="C18" t="s">
        <v>984</v>
      </c>
    </row>
    <row r="19" spans="3:4" x14ac:dyDescent="0.25">
      <c r="C19" t="s">
        <v>985</v>
      </c>
      <c r="D19" s="161"/>
    </row>
    <row r="20" spans="3:4" x14ac:dyDescent="0.25">
      <c r="C20" t="s">
        <v>986</v>
      </c>
      <c r="D20" s="162"/>
    </row>
    <row r="21" spans="3:4" x14ac:dyDescent="0.25">
      <c r="C21" t="s">
        <v>987</v>
      </c>
      <c r="D21" s="162"/>
    </row>
    <row r="22" spans="3:4" x14ac:dyDescent="0.25">
      <c r="D22" s="162"/>
    </row>
    <row r="23" spans="3:4" x14ac:dyDescent="0.25">
      <c r="D23" s="162"/>
    </row>
  </sheetData>
  <sheetProtection password="A60F"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E439"/>
  <sheetViews>
    <sheetView showGridLines="0" topLeftCell="B1" zoomScale="70" zoomScaleNormal="70" workbookViewId="0">
      <selection activeCell="O6" sqref="O6"/>
    </sheetView>
  </sheetViews>
  <sheetFormatPr baseColWidth="10" defaultColWidth="11.42578125" defaultRowHeight="15" x14ac:dyDescent="0.25"/>
  <cols>
    <col min="3" max="3" width="37.5703125" customWidth="1"/>
    <col min="4" max="4" width="23.85546875" customWidth="1"/>
    <col min="5" max="5" width="23.7109375" customWidth="1"/>
    <col min="6" max="6" width="13" customWidth="1"/>
    <col min="7" max="7" width="21.28515625" customWidth="1"/>
    <col min="8" max="8" width="13.5703125" customWidth="1"/>
    <col min="9" max="9" width="20.42578125" customWidth="1"/>
    <col min="10" max="10" width="12.140625" customWidth="1"/>
    <col min="11" max="11" width="21.5703125" hidden="1" customWidth="1"/>
    <col min="12" max="12" width="23.7109375" customWidth="1"/>
    <col min="13" max="13" width="23.5703125" customWidth="1"/>
    <col min="134" max="134" width="31.140625" customWidth="1"/>
  </cols>
  <sheetData>
    <row r="1" spans="2:135" ht="26.25" customHeight="1" x14ac:dyDescent="0.25">
      <c r="B1" s="1050" t="s">
        <v>1020</v>
      </c>
      <c r="C1" s="1050"/>
      <c r="D1" s="1050"/>
      <c r="E1" s="1050"/>
      <c r="F1" s="1050"/>
      <c r="G1" s="1050"/>
      <c r="H1" s="1050"/>
      <c r="I1" s="1050"/>
      <c r="J1" s="1050"/>
      <c r="K1" s="1050"/>
      <c r="L1" s="1050"/>
      <c r="M1" s="1050"/>
    </row>
    <row r="3" spans="2:135" ht="120.75" customHeight="1" x14ac:dyDescent="0.25">
      <c r="B3" s="924" t="s">
        <v>923</v>
      </c>
      <c r="C3" s="925" t="s">
        <v>924</v>
      </c>
      <c r="D3" s="924" t="s">
        <v>45</v>
      </c>
      <c r="E3" s="924" t="s">
        <v>925</v>
      </c>
      <c r="F3" s="925" t="s">
        <v>1015</v>
      </c>
      <c r="G3" s="924" t="s">
        <v>927</v>
      </c>
      <c r="H3" s="925" t="s">
        <v>1016</v>
      </c>
      <c r="I3" s="924" t="s">
        <v>929</v>
      </c>
      <c r="J3" s="925" t="s">
        <v>1015</v>
      </c>
      <c r="K3" s="925" t="s">
        <v>1012</v>
      </c>
      <c r="L3" s="926" t="s">
        <v>931</v>
      </c>
      <c r="M3" s="926" t="s">
        <v>981</v>
      </c>
    </row>
    <row r="4" spans="2:135" ht="21.75" customHeight="1" x14ac:dyDescent="0.25">
      <c r="B4" s="1">
        <v>1</v>
      </c>
      <c r="C4" s="4" t="s">
        <v>932</v>
      </c>
      <c r="D4" s="861">
        <f>'SGTO P. INDIC 2016 - DIC 2019'!IS10</f>
        <v>24197763718.370697</v>
      </c>
      <c r="E4" s="17">
        <f>'SGTO P. INDIC 2016 - DIC 2019'!IT10</f>
        <v>20478132268</v>
      </c>
      <c r="F4" s="11">
        <v>1</v>
      </c>
      <c r="G4" s="17">
        <f>'SGTO P. INDIC 2016 - DIC 2019'!IU10</f>
        <v>16812990255.450001</v>
      </c>
      <c r="H4" s="10">
        <f>G4/E4</f>
        <v>0.82102166522884967</v>
      </c>
      <c r="I4" s="17">
        <f>'SGTO P. INDIC 2016 - DIC 2019'!IV10</f>
        <v>15381789597.449999</v>
      </c>
      <c r="J4" s="10">
        <f>I4/G4</f>
        <v>0.91487530556701102</v>
      </c>
      <c r="K4" s="863">
        <f>'SGTO P. INDIC 2016 - DIC 2019'!IW10</f>
        <v>0</v>
      </c>
      <c r="L4" s="844">
        <f t="shared" ref="L4:L9" si="0">G4/E4</f>
        <v>0.82102166522884967</v>
      </c>
      <c r="M4" s="844">
        <f t="shared" ref="M4:M9" si="1">I4/E4</f>
        <v>0.7511324468533801</v>
      </c>
    </row>
    <row r="5" spans="2:135" ht="21.75" customHeight="1" x14ac:dyDescent="0.25">
      <c r="B5" s="1">
        <v>2</v>
      </c>
      <c r="C5" s="4" t="s">
        <v>933</v>
      </c>
      <c r="D5" s="861">
        <f>'SGTO P. INDIC 2016 - DIC 2019'!IS35</f>
        <v>121551194808</v>
      </c>
      <c r="E5" s="17">
        <f>'SGTO P. INDIC 2016 - DIC 2019'!IT35</f>
        <v>81486185016.73999</v>
      </c>
      <c r="F5" s="11">
        <v>1</v>
      </c>
      <c r="G5" s="17">
        <f>'SGTO P. INDIC 2016 - DIC 2019'!IU35</f>
        <v>64555226558.580002</v>
      </c>
      <c r="H5" s="10">
        <f>G5/E5</f>
        <v>0.79222295834954348</v>
      </c>
      <c r="I5" s="17">
        <f>'SGTO P. INDIC 2016 - DIC 2019'!IV35</f>
        <v>50983127570.620003</v>
      </c>
      <c r="J5" s="10">
        <f>I5/G5</f>
        <v>0.78975987365416289</v>
      </c>
      <c r="K5" s="864">
        <f>'SGTO P. INDIC 2016 - DIC 2019'!IW35</f>
        <v>3636893076.6099997</v>
      </c>
      <c r="L5" s="844">
        <f t="shared" si="0"/>
        <v>0.79222295834954348</v>
      </c>
      <c r="M5" s="844">
        <f t="shared" si="1"/>
        <v>0.62566590349206264</v>
      </c>
    </row>
    <row r="6" spans="2:135" ht="21.75" customHeight="1" x14ac:dyDescent="0.25">
      <c r="B6" s="1">
        <v>3</v>
      </c>
      <c r="C6" s="4" t="s">
        <v>934</v>
      </c>
      <c r="D6" s="861">
        <f>'SGTO P. INDIC 2016 - DIC 2019'!IS95</f>
        <v>711205941196.81616</v>
      </c>
      <c r="E6" s="17">
        <f>'SGTO P. INDIC 2016 - DIC 2019'!IT95</f>
        <v>856983705093.11694</v>
      </c>
      <c r="F6" s="11">
        <v>1</v>
      </c>
      <c r="G6" s="17">
        <f>'SGTO P. INDIC 2016 - DIC 2019'!IU95</f>
        <v>803144479944.19006</v>
      </c>
      <c r="H6" s="10">
        <f>G6/E6</f>
        <v>0.9371759056456308</v>
      </c>
      <c r="I6" s="17">
        <f>'SGTO P. INDIC 2016 - DIC 2019'!IV95</f>
        <v>790800357511.27991</v>
      </c>
      <c r="J6" s="10">
        <f t="shared" ref="J6:J9" si="2">I6/G6</f>
        <v>0.98463025926073977</v>
      </c>
      <c r="K6" s="864">
        <f>'SGTO P. INDIC 2016 - DIC 2019'!IW95</f>
        <v>2064822802.1999998</v>
      </c>
      <c r="L6" s="844">
        <f t="shared" si="0"/>
        <v>0.9371759056456308</v>
      </c>
      <c r="M6" s="844">
        <f t="shared" si="1"/>
        <v>0.92277175494877606</v>
      </c>
    </row>
    <row r="7" spans="2:135" ht="21.75" customHeight="1" x14ac:dyDescent="0.25">
      <c r="B7" s="1">
        <v>4</v>
      </c>
      <c r="C7" s="4" t="s">
        <v>935</v>
      </c>
      <c r="D7" s="861">
        <f>'SGTO P. INDIC 2016 - DIC 2019'!IS322</f>
        <v>19273898496.863205</v>
      </c>
      <c r="E7" s="17">
        <f>'SGTO P. INDIC 2016 - DIC 2019'!IT322</f>
        <v>36907200764.480003</v>
      </c>
      <c r="F7" s="11">
        <v>1</v>
      </c>
      <c r="G7" s="17">
        <f>'SGTO P. INDIC 2016 - DIC 2019'!IU322</f>
        <v>14690224147.639999</v>
      </c>
      <c r="H7" s="10">
        <f>G7/E7</f>
        <v>0.39803138258532123</v>
      </c>
      <c r="I7" s="17">
        <f>'SGTO P. INDIC 2016 - DIC 2019'!IV322</f>
        <v>13680711699.639999</v>
      </c>
      <c r="J7" s="10">
        <f t="shared" si="2"/>
        <v>0.93127998335122886</v>
      </c>
      <c r="K7" s="864">
        <f>'SGTO P. INDIC 2016 - DIC 2019'!IW322</f>
        <v>128827239</v>
      </c>
      <c r="L7" s="844">
        <f t="shared" si="0"/>
        <v>0.39803138258532123</v>
      </c>
      <c r="M7" s="844">
        <f t="shared" si="1"/>
        <v>0.37067865934732452</v>
      </c>
      <c r="EE7" s="23"/>
    </row>
    <row r="8" spans="2:135" ht="21.75" customHeight="1" x14ac:dyDescent="0.25">
      <c r="B8" s="1">
        <v>5</v>
      </c>
      <c r="C8" s="4" t="s">
        <v>936</v>
      </c>
      <c r="D8" s="861">
        <f>'SGTO P. INDIC 2016 - DIC 2019'!IS363</f>
        <v>29800314238</v>
      </c>
      <c r="E8" s="17">
        <f>'SGTO P. INDIC 2016 - DIC 2019'!IT363</f>
        <v>32296901336.459999</v>
      </c>
      <c r="F8" s="11">
        <v>1</v>
      </c>
      <c r="G8" s="17">
        <f>'SGTO P. INDIC 2016 - DIC 2019'!IU363</f>
        <v>26089976457.220001</v>
      </c>
      <c r="H8" s="10">
        <f>G8/E8</f>
        <v>0.807816706173202</v>
      </c>
      <c r="I8" s="17">
        <f>'SGTO P. INDIC 2016 - DIC 2019'!IV363</f>
        <v>24369731977.220001</v>
      </c>
      <c r="J8" s="10">
        <f t="shared" si="2"/>
        <v>0.93406492785377926</v>
      </c>
      <c r="K8" s="864">
        <f>'SGTO P. INDIC 2016 - DIC 2019'!IW363</f>
        <v>385143099</v>
      </c>
      <c r="L8" s="844">
        <f t="shared" si="0"/>
        <v>0.807816706173202</v>
      </c>
      <c r="M8" s="844">
        <f t="shared" si="1"/>
        <v>0.75455325337074952</v>
      </c>
      <c r="EE8" s="23"/>
    </row>
    <row r="9" spans="2:135" x14ac:dyDescent="0.25">
      <c r="B9" s="927" t="s">
        <v>65</v>
      </c>
      <c r="C9" s="928" t="s">
        <v>937</v>
      </c>
      <c r="D9" s="929">
        <f>SUM(D4:D8)</f>
        <v>906029112458.05005</v>
      </c>
      <c r="E9" s="930">
        <f>SUM(E4:E8)</f>
        <v>1028152124478.7969</v>
      </c>
      <c r="F9" s="931">
        <v>1</v>
      </c>
      <c r="G9" s="930">
        <f>SUM(G4:G8)</f>
        <v>925292897363.08008</v>
      </c>
      <c r="H9" s="932">
        <f>+G9/E9</f>
        <v>0.89995719051024725</v>
      </c>
      <c r="I9" s="930">
        <f>SUM(I4:I8)</f>
        <v>895215718356.20984</v>
      </c>
      <c r="J9" s="933">
        <f t="shared" si="2"/>
        <v>0.96749442355757309</v>
      </c>
      <c r="K9" s="934">
        <f>SUM(K4:K8)</f>
        <v>6215686216.8099995</v>
      </c>
      <c r="L9" s="846">
        <f t="shared" si="0"/>
        <v>0.89995719051024725</v>
      </c>
      <c r="M9" s="846">
        <f t="shared" si="1"/>
        <v>0.87070356325920473</v>
      </c>
    </row>
    <row r="10" spans="2:135" x14ac:dyDescent="0.25">
      <c r="C10" s="3"/>
      <c r="D10" s="3"/>
      <c r="E10" s="27"/>
      <c r="F10" s="27"/>
      <c r="G10" s="27"/>
      <c r="H10" s="27"/>
      <c r="I10" s="27"/>
    </row>
    <row r="11" spans="2:135" x14ac:dyDescent="0.25">
      <c r="C11" s="21"/>
      <c r="D11" s="21"/>
      <c r="H11" s="867"/>
      <c r="I11" s="865"/>
      <c r="J11" s="866"/>
    </row>
    <row r="172" spans="110:134" x14ac:dyDescent="0.25">
      <c r="DF172" s="25"/>
      <c r="DG172" s="25"/>
      <c r="DH172" s="25"/>
      <c r="DI172" s="25"/>
      <c r="DS172" s="25"/>
      <c r="EC172" s="25"/>
      <c r="ED172" s="25"/>
    </row>
    <row r="208" spans="90:92" x14ac:dyDescent="0.25">
      <c r="CL208">
        <v>238136825</v>
      </c>
      <c r="CM208" s="126">
        <v>12710390</v>
      </c>
      <c r="CN208" s="126">
        <v>12710390</v>
      </c>
    </row>
    <row r="210" spans="82:92" x14ac:dyDescent="0.25">
      <c r="CL210">
        <v>169295280</v>
      </c>
      <c r="CM210" s="126">
        <v>144673600</v>
      </c>
      <c r="CN210" s="126">
        <v>144673600</v>
      </c>
    </row>
    <row r="218" spans="82:92" x14ac:dyDescent="0.25">
      <c r="CH218">
        <v>100000000</v>
      </c>
      <c r="CI218">
        <v>90400614</v>
      </c>
      <c r="CJ218">
        <v>90400614</v>
      </c>
    </row>
    <row r="220" spans="82:92" x14ac:dyDescent="0.25">
      <c r="CD220">
        <v>655342908</v>
      </c>
      <c r="CL220">
        <v>719782544.13</v>
      </c>
      <c r="CM220">
        <v>338985315</v>
      </c>
      <c r="CN220">
        <v>278985315</v>
      </c>
    </row>
    <row r="224" spans="82:92" x14ac:dyDescent="0.25">
      <c r="CH224">
        <v>19440000</v>
      </c>
      <c r="CI224">
        <v>19439999.670000002</v>
      </c>
      <c r="CJ224">
        <v>11413333</v>
      </c>
    </row>
    <row r="232" spans="90:106" x14ac:dyDescent="0.25">
      <c r="DB232">
        <v>279309844</v>
      </c>
    </row>
    <row r="237" spans="90:106" x14ac:dyDescent="0.25">
      <c r="CL237">
        <v>15844597469</v>
      </c>
      <c r="CM237" s="126">
        <v>15516775294.75</v>
      </c>
      <c r="CN237" s="126">
        <v>15516775294.75</v>
      </c>
    </row>
    <row r="243" spans="82:130" x14ac:dyDescent="0.25">
      <c r="CD243">
        <v>8177253080</v>
      </c>
      <c r="CE243" s="126">
        <v>8108995941</v>
      </c>
      <c r="CF243" s="126">
        <v>8108995941</v>
      </c>
      <c r="CH243">
        <v>600000000</v>
      </c>
      <c r="CI243">
        <v>600000000</v>
      </c>
      <c r="CJ243">
        <v>600000000</v>
      </c>
      <c r="CL243">
        <v>5107044005</v>
      </c>
      <c r="CM243" s="126">
        <v>4102731729</v>
      </c>
      <c r="CN243" s="126">
        <v>4045688729</v>
      </c>
    </row>
    <row r="247" spans="82:130" x14ac:dyDescent="0.25">
      <c r="DZ247" s="24"/>
    </row>
    <row r="248" spans="82:130" x14ac:dyDescent="0.25">
      <c r="CL248">
        <v>39484444</v>
      </c>
      <c r="CM248">
        <v>1900000</v>
      </c>
      <c r="CN248">
        <v>1900000</v>
      </c>
    </row>
    <row r="250" spans="82:130" x14ac:dyDescent="0.25">
      <c r="CI250">
        <v>108085124</v>
      </c>
      <c r="CJ250">
        <v>93085034</v>
      </c>
    </row>
    <row r="252" spans="82:130" x14ac:dyDescent="0.25">
      <c r="CL252">
        <v>35436120</v>
      </c>
      <c r="CM252">
        <v>19566667</v>
      </c>
      <c r="CN252">
        <v>19566667</v>
      </c>
    </row>
    <row r="255" spans="82:130" x14ac:dyDescent="0.25">
      <c r="CL255">
        <v>23817720</v>
      </c>
      <c r="CM255">
        <v>21000000</v>
      </c>
      <c r="CN255">
        <v>21000000</v>
      </c>
    </row>
    <row r="260" spans="90:92" x14ac:dyDescent="0.25">
      <c r="CL260">
        <v>129545160</v>
      </c>
      <c r="CM260">
        <v>119632000</v>
      </c>
      <c r="CN260">
        <v>119632000</v>
      </c>
    </row>
    <row r="330" spans="134:134" x14ac:dyDescent="0.25">
      <c r="ED330" s="1051"/>
    </row>
    <row r="331" spans="134:134" x14ac:dyDescent="0.25">
      <c r="ED331" s="1051"/>
    </row>
    <row r="427" spans="20:134" x14ac:dyDescent="0.25">
      <c r="DH427">
        <f>DH369+DH327+DH95+DH35+DH10</f>
        <v>0</v>
      </c>
    </row>
    <row r="428" spans="20:134" x14ac:dyDescent="0.25">
      <c r="DG428">
        <f>DG427-DG434</f>
        <v>0</v>
      </c>
      <c r="DH428">
        <f>DH427-DH434</f>
        <v>0</v>
      </c>
      <c r="ED428" s="26"/>
    </row>
    <row r="429" spans="20:134" x14ac:dyDescent="0.25">
      <c r="ED429">
        <f>ED428-ED427</f>
        <v>0</v>
      </c>
    </row>
    <row r="431" spans="20:134" x14ac:dyDescent="0.25">
      <c r="T431" s="22"/>
      <c r="U431" s="22"/>
      <c r="V431" s="22"/>
      <c r="W431" s="22"/>
      <c r="X431" s="22"/>
      <c r="Y431" s="22"/>
      <c r="Z431" s="22"/>
      <c r="AA431" s="22"/>
    </row>
    <row r="432" spans="20:134" x14ac:dyDescent="0.25">
      <c r="T432" s="22"/>
      <c r="U432" s="22"/>
      <c r="V432" s="22"/>
      <c r="W432" s="22"/>
      <c r="X432" s="22"/>
      <c r="Y432" s="22"/>
      <c r="Z432" s="22"/>
      <c r="AA432" s="22"/>
    </row>
    <row r="433" spans="19:27" x14ac:dyDescent="0.25">
      <c r="T433" s="22"/>
      <c r="U433" s="22"/>
      <c r="V433" s="22"/>
      <c r="W433" s="22"/>
      <c r="X433" s="22">
        <v>121</v>
      </c>
      <c r="Y433" s="22"/>
      <c r="Z433" s="22">
        <v>10</v>
      </c>
      <c r="AA433" s="22"/>
    </row>
    <row r="434" spans="19:27" x14ac:dyDescent="0.25">
      <c r="T434" s="22"/>
      <c r="U434" s="22"/>
      <c r="V434" s="22"/>
      <c r="W434" s="22"/>
      <c r="X434" s="22"/>
      <c r="Y434" s="22"/>
      <c r="Z434" s="22">
        <v>4</v>
      </c>
      <c r="AA434" s="22"/>
    </row>
    <row r="435" spans="19:27" x14ac:dyDescent="0.25">
      <c r="T435" s="22"/>
      <c r="U435" s="22"/>
      <c r="V435" s="22"/>
      <c r="W435" s="22"/>
      <c r="X435" s="22"/>
      <c r="Y435" s="22"/>
      <c r="Z435" s="22">
        <v>10</v>
      </c>
      <c r="AA435" s="22"/>
    </row>
    <row r="436" spans="19:27" x14ac:dyDescent="0.25">
      <c r="T436" s="22"/>
      <c r="U436" s="22"/>
      <c r="V436" s="22"/>
      <c r="W436" s="22"/>
      <c r="X436" s="22">
        <v>52</v>
      </c>
      <c r="Y436" s="22"/>
      <c r="Z436" s="22">
        <v>99</v>
      </c>
      <c r="AA436" s="22"/>
    </row>
    <row r="437" spans="19:27" x14ac:dyDescent="0.25">
      <c r="T437" s="22"/>
      <c r="U437" s="22"/>
      <c r="V437" s="22"/>
      <c r="W437" s="22"/>
      <c r="X437" s="22">
        <v>46</v>
      </c>
      <c r="Y437" s="22"/>
      <c r="Z437" s="22">
        <v>162</v>
      </c>
      <c r="AA437" s="22"/>
    </row>
    <row r="438" spans="19:27" x14ac:dyDescent="0.25">
      <c r="T438" s="22"/>
      <c r="U438" s="22"/>
      <c r="V438" s="22"/>
      <c r="W438" s="22"/>
      <c r="X438" s="22"/>
      <c r="Y438" s="22"/>
      <c r="Z438" s="22"/>
      <c r="AA438" s="22"/>
    </row>
    <row r="439" spans="19:27" x14ac:dyDescent="0.25">
      <c r="S439" t="s">
        <v>940</v>
      </c>
      <c r="X439">
        <v>2</v>
      </c>
      <c r="Z439">
        <v>2</v>
      </c>
    </row>
  </sheetData>
  <sheetProtection password="A60F" sheet="1" objects="1" scenarios="1"/>
  <mergeCells count="2">
    <mergeCell ref="ED330:ED331"/>
    <mergeCell ref="B1:M1"/>
  </mergeCells>
  <conditionalFormatting sqref="L4:M4">
    <cfRule type="cellIs" dxfId="39" priority="16" operator="between">
      <formula>0</formula>
      <formula>0.3999</formula>
    </cfRule>
    <cfRule type="cellIs" dxfId="38" priority="17" operator="between">
      <formula>0.4</formula>
      <formula>0.59</formula>
    </cfRule>
    <cfRule type="cellIs" dxfId="37" priority="18" operator="between">
      <formula>0.6</formula>
      <formula>0.69</formula>
    </cfRule>
    <cfRule type="cellIs" dxfId="36" priority="19" operator="between">
      <formula>0.7</formula>
      <formula>0.79</formula>
    </cfRule>
    <cfRule type="cellIs" dxfId="35" priority="20" operator="between">
      <formula>0.8</formula>
      <formula>1</formula>
    </cfRule>
  </conditionalFormatting>
  <conditionalFormatting sqref="L5:L8">
    <cfRule type="cellIs" dxfId="34" priority="11" operator="between">
      <formula>0</formula>
      <formula>0.3999</formula>
    </cfRule>
    <cfRule type="cellIs" dxfId="33" priority="12" operator="between">
      <formula>0.4</formula>
      <formula>0.595</formula>
    </cfRule>
    <cfRule type="cellIs" dxfId="32" priority="13" operator="between">
      <formula>0.6</formula>
      <formula>0.69</formula>
    </cfRule>
    <cfRule type="cellIs" dxfId="31" priority="14" operator="between">
      <formula>0.7</formula>
      <formula>0.795</formula>
    </cfRule>
    <cfRule type="cellIs" dxfId="30" priority="15" operator="between">
      <formula>0.8</formula>
      <formula>1</formula>
    </cfRule>
  </conditionalFormatting>
  <conditionalFormatting sqref="L9">
    <cfRule type="cellIs" dxfId="29" priority="6" operator="between">
      <formula>0</formula>
      <formula>0.3999</formula>
    </cfRule>
    <cfRule type="cellIs" dxfId="28" priority="7" operator="between">
      <formula>0.4</formula>
      <formula>0.59</formula>
    </cfRule>
    <cfRule type="cellIs" dxfId="27" priority="8" operator="between">
      <formula>0.6</formula>
      <formula>0.69</formula>
    </cfRule>
    <cfRule type="cellIs" dxfId="26" priority="9" operator="between">
      <formula>0.7</formula>
      <formula>0.79</formula>
    </cfRule>
    <cfRule type="cellIs" dxfId="25" priority="10" operator="between">
      <formula>0.8</formula>
      <formula>1</formula>
    </cfRule>
  </conditionalFormatting>
  <conditionalFormatting sqref="M5:M9">
    <cfRule type="cellIs" dxfId="24" priority="1" operator="between">
      <formula>0</formula>
      <formula>0.3999</formula>
    </cfRule>
    <cfRule type="cellIs" dxfId="23" priority="2" operator="between">
      <formula>0.4</formula>
      <formula>0.5949</formula>
    </cfRule>
    <cfRule type="cellIs" dxfId="22" priority="3" operator="between">
      <formula>0.6</formula>
      <formula>0.6949</formula>
    </cfRule>
    <cfRule type="cellIs" dxfId="21" priority="4" operator="between">
      <formula>0.7</formula>
      <formula>0.79</formula>
    </cfRule>
    <cfRule type="cellIs" dxfId="20" priority="5" operator="greaterThan">
      <formula>0.795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38"/>
  <sheetViews>
    <sheetView showGridLines="0" zoomScale="60" zoomScaleNormal="60" workbookViewId="0">
      <selection activeCell="N9" sqref="N9"/>
    </sheetView>
  </sheetViews>
  <sheetFormatPr baseColWidth="10" defaultColWidth="11.42578125" defaultRowHeight="15" x14ac:dyDescent="0.25"/>
  <cols>
    <col min="3" max="3" width="11.42578125" style="2"/>
    <col min="4" max="4" width="46.5703125" style="3" customWidth="1"/>
    <col min="5" max="5" width="30.85546875" style="3" customWidth="1"/>
    <col min="6" max="6" width="26.28515625" style="8" customWidth="1"/>
    <col min="7" max="7" width="17" style="8" hidden="1" customWidth="1"/>
    <col min="8" max="8" width="17.85546875" style="8" customWidth="1"/>
    <col min="9" max="9" width="21.42578125" style="8" customWidth="1"/>
    <col min="10" max="10" width="13.5703125" style="8" customWidth="1"/>
    <col min="11" max="11" width="23" style="8" customWidth="1"/>
    <col min="12" max="12" width="15.140625" style="8" customWidth="1"/>
    <col min="13" max="14" width="30.42578125" customWidth="1"/>
  </cols>
  <sheetData>
    <row r="2" spans="3:14" ht="27" customHeight="1" x14ac:dyDescent="0.25">
      <c r="C2" s="1052" t="s">
        <v>1025</v>
      </c>
      <c r="D2" s="1052"/>
      <c r="E2" s="1052"/>
      <c r="F2" s="1052"/>
      <c r="G2" s="1052"/>
      <c r="H2" s="1052"/>
      <c r="I2" s="1052"/>
      <c r="J2" s="1052"/>
      <c r="K2" s="1052"/>
      <c r="L2" s="1052"/>
      <c r="M2" s="1052"/>
      <c r="N2" s="1052"/>
    </row>
    <row r="4" spans="3:14" ht="129.75" customHeight="1" x14ac:dyDescent="0.25">
      <c r="C4" s="924" t="s">
        <v>923</v>
      </c>
      <c r="D4" s="936" t="s">
        <v>938</v>
      </c>
      <c r="E4" s="924" t="s">
        <v>45</v>
      </c>
      <c r="F4" s="924" t="s">
        <v>925</v>
      </c>
      <c r="G4" s="925" t="s">
        <v>1014</v>
      </c>
      <c r="H4" s="924" t="s">
        <v>1017</v>
      </c>
      <c r="I4" s="924" t="s">
        <v>927</v>
      </c>
      <c r="J4" s="925" t="s">
        <v>1018</v>
      </c>
      <c r="K4" s="924" t="s">
        <v>929</v>
      </c>
      <c r="L4" s="925" t="s">
        <v>1019</v>
      </c>
      <c r="M4" s="926" t="s">
        <v>931</v>
      </c>
      <c r="N4" s="926" t="s">
        <v>981</v>
      </c>
    </row>
    <row r="5" spans="3:14" ht="26.25" customHeight="1" x14ac:dyDescent="0.25">
      <c r="C5" s="13">
        <v>1</v>
      </c>
      <c r="D5" s="19" t="s">
        <v>50</v>
      </c>
      <c r="E5" s="15">
        <f>'SGTO P. INDIC 2016 - DIC 2019'!IS11</f>
        <v>24197763718.370697</v>
      </c>
      <c r="F5" s="15">
        <f>'SGTO P. INDIC 2016 - DIC 2019'!IT11</f>
        <v>20478132268</v>
      </c>
      <c r="G5" s="862">
        <f>F5/E5</f>
        <v>0.84628201623661647</v>
      </c>
      <c r="H5" s="11">
        <v>1</v>
      </c>
      <c r="I5" s="16">
        <f>'SGTO P. INDIC 2016 - DIC 2019'!IU11</f>
        <v>16812990255.450001</v>
      </c>
      <c r="J5" s="10">
        <f>I5/F5</f>
        <v>0.82102166522884967</v>
      </c>
      <c r="K5" s="16">
        <f>'SGTO P. INDIC 2016 - DIC 2019'!IV11</f>
        <v>15381789597.449999</v>
      </c>
      <c r="L5" s="11">
        <f>K5/I5</f>
        <v>0.91487530556701102</v>
      </c>
      <c r="M5" s="844">
        <f t="shared" ref="M5:M33" si="0">I5/F5</f>
        <v>0.82102166522884967</v>
      </c>
      <c r="N5" s="844">
        <f>K5/F5</f>
        <v>0.7511324468533801</v>
      </c>
    </row>
    <row r="6" spans="3:14" ht="31.5" customHeight="1" x14ac:dyDescent="0.25">
      <c r="C6" s="13">
        <v>2</v>
      </c>
      <c r="D6" s="19" t="s">
        <v>118</v>
      </c>
      <c r="E6" s="15">
        <f>'SGTO P. INDIC 2016 - DIC 2019'!IS36</f>
        <v>36715000000</v>
      </c>
      <c r="F6" s="15">
        <f>'SGTO P. INDIC 2016 - DIC 2019'!IT36</f>
        <v>8872494531</v>
      </c>
      <c r="G6" s="862">
        <f t="shared" ref="G6:G32" si="1">F6/E6</f>
        <v>0.24165857363475418</v>
      </c>
      <c r="H6" s="11">
        <v>1</v>
      </c>
      <c r="I6" s="16">
        <f>'SGTO P. INDIC 2016 - DIC 2019'!IU36</f>
        <v>7227225176.25</v>
      </c>
      <c r="J6" s="10">
        <f t="shared" ref="J6:J32" si="2">I6/F6</f>
        <v>0.81456518806503397</v>
      </c>
      <c r="K6" s="16">
        <f>'SGTO P. INDIC 2016 - DIC 2019'!IV36</f>
        <v>7053147814.6000004</v>
      </c>
      <c r="L6" s="11">
        <f t="shared" ref="L6:L32" si="3">K6/I6</f>
        <v>0.9759136657009041</v>
      </c>
      <c r="M6" s="847">
        <f t="shared" si="0"/>
        <v>0.81456518806503397</v>
      </c>
      <c r="N6" s="128">
        <f t="shared" ref="N6:N32" si="4">K6/F6</f>
        <v>0.79494529863689367</v>
      </c>
    </row>
    <row r="7" spans="3:14" ht="39.75" customHeight="1" x14ac:dyDescent="0.25">
      <c r="C7" s="13">
        <v>3</v>
      </c>
      <c r="D7" s="19" t="s">
        <v>200</v>
      </c>
      <c r="E7" s="15">
        <f>'SGTO P. INDIC 2016 - DIC 2019'!IS73</f>
        <v>4910366231</v>
      </c>
      <c r="F7" s="15">
        <f>'SGTO P. INDIC 2016 - DIC 2019'!IT73</f>
        <v>5586969888</v>
      </c>
      <c r="G7" s="862">
        <f t="shared" si="1"/>
        <v>1.1377908744827387</v>
      </c>
      <c r="H7" s="11">
        <v>1</v>
      </c>
      <c r="I7" s="16">
        <f>'SGTO P. INDIC 2016 - DIC 2019'!IU73</f>
        <v>5212078911.6599998</v>
      </c>
      <c r="J7" s="10">
        <f t="shared" si="2"/>
        <v>0.93289905192701839</v>
      </c>
      <c r="K7" s="16">
        <f>'SGTO P. INDIC 2016 - DIC 2019'!IV73</f>
        <v>5158334405.6599998</v>
      </c>
      <c r="L7" s="11">
        <f t="shared" si="3"/>
        <v>0.98968847039522612</v>
      </c>
      <c r="M7" s="844">
        <f t="shared" si="0"/>
        <v>0.93289905192701839</v>
      </c>
      <c r="N7" s="844">
        <f t="shared" si="4"/>
        <v>0.92327943573480731</v>
      </c>
    </row>
    <row r="8" spans="3:14" ht="26.25" customHeight="1" x14ac:dyDescent="0.25">
      <c r="C8" s="13">
        <v>4</v>
      </c>
      <c r="D8" s="19" t="s">
        <v>213</v>
      </c>
      <c r="E8" s="15">
        <f>'SGTO P. INDIC 2016 - DIC 2019'!IS81</f>
        <v>79925828577</v>
      </c>
      <c r="F8" s="15">
        <f>'SGTO P. INDIC 2016 - DIC 2019'!IT81</f>
        <v>67026720597.73999</v>
      </c>
      <c r="G8" s="862">
        <f t="shared" si="1"/>
        <v>0.83861152009411954</v>
      </c>
      <c r="H8" s="11">
        <v>1</v>
      </c>
      <c r="I8" s="16">
        <f>'SGTO P. INDIC 2016 - DIC 2019'!IU81</f>
        <v>52115922470.669998</v>
      </c>
      <c r="J8" s="10">
        <f t="shared" si="2"/>
        <v>0.77753949478511775</v>
      </c>
      <c r="K8" s="16">
        <f>'SGTO P. INDIC 2016 - DIC 2019'!IV81</f>
        <v>38771645350.360001</v>
      </c>
      <c r="L8" s="11">
        <f t="shared" si="3"/>
        <v>0.74395009264548773</v>
      </c>
      <c r="M8" s="844">
        <f t="shared" si="0"/>
        <v>0.77753949478511775</v>
      </c>
      <c r="N8" s="844">
        <f t="shared" si="4"/>
        <v>0.57845057918091403</v>
      </c>
    </row>
    <row r="9" spans="3:14" ht="26.25" customHeight="1" x14ac:dyDescent="0.25">
      <c r="C9" s="13">
        <v>5</v>
      </c>
      <c r="D9" s="19" t="s">
        <v>259</v>
      </c>
      <c r="E9" s="15">
        <f>'SGTO P. INDIC 2016 - DIC 2019'!IS96</f>
        <v>446802329583.55927</v>
      </c>
      <c r="F9" s="15">
        <f>'SGTO P. INDIC 2016 - DIC 2019'!IT96</f>
        <v>545285051930.32996</v>
      </c>
      <c r="G9" s="862">
        <f t="shared" si="1"/>
        <v>1.2204167611179673</v>
      </c>
      <c r="H9" s="11">
        <v>1</v>
      </c>
      <c r="I9" s="16">
        <f>'SGTO P. INDIC 2016 - DIC 2019'!IU96</f>
        <v>531180695638.88</v>
      </c>
      <c r="J9" s="10">
        <f t="shared" si="2"/>
        <v>0.97413397590577622</v>
      </c>
      <c r="K9" s="16">
        <f>'SGTO P. INDIC 2016 - DIC 2019'!IV96</f>
        <v>524853070067.51001</v>
      </c>
      <c r="L9" s="11">
        <f t="shared" si="3"/>
        <v>0.98808762136252071</v>
      </c>
      <c r="M9" s="844">
        <f t="shared" si="0"/>
        <v>0.97413397590577622</v>
      </c>
      <c r="N9" s="844">
        <f t="shared" si="4"/>
        <v>0.96252972314115348</v>
      </c>
    </row>
    <row r="10" spans="3:14" ht="26.25" customHeight="1" x14ac:dyDescent="0.25">
      <c r="C10" s="13">
        <v>6</v>
      </c>
      <c r="D10" s="20" t="s">
        <v>290</v>
      </c>
      <c r="E10" s="15">
        <f>'SGTO P. INDIC 2016 - DIC 2019'!IS110</f>
        <v>21666562143</v>
      </c>
      <c r="F10" s="15">
        <f>'SGTO P. INDIC 2016 - DIC 2019'!IT110</f>
        <v>3788061571.9500003</v>
      </c>
      <c r="G10" s="862">
        <f t="shared" si="1"/>
        <v>0.17483445444407256</v>
      </c>
      <c r="H10" s="11">
        <v>1</v>
      </c>
      <c r="I10" s="16">
        <f>'SGTO P. INDIC 2016 - DIC 2019'!IU110</f>
        <v>2409461877</v>
      </c>
      <c r="J10" s="10">
        <f t="shared" si="2"/>
        <v>0.63606724210653964</v>
      </c>
      <c r="K10" s="16">
        <f>'SGTO P. INDIC 2016 - DIC 2019'!IV110</f>
        <v>2376392277</v>
      </c>
      <c r="L10" s="11">
        <f t="shared" si="3"/>
        <v>0.98627510967669896</v>
      </c>
      <c r="M10" s="844">
        <f t="shared" si="0"/>
        <v>0.63606724210653964</v>
      </c>
      <c r="N10" s="844">
        <f t="shared" si="4"/>
        <v>0.62733728897038288</v>
      </c>
    </row>
    <row r="11" spans="3:14" ht="26.25" customHeight="1" x14ac:dyDescent="0.25">
      <c r="C11" s="13">
        <v>7</v>
      </c>
      <c r="D11" s="20" t="s">
        <v>349</v>
      </c>
      <c r="E11" s="16">
        <f>'SGTO P. INDIC 2016 - DIC 2019'!IS138</f>
        <v>18066725400.003334</v>
      </c>
      <c r="F11" s="16">
        <f>'SGTO P. INDIC 2016 - DIC 2019'!IT138</f>
        <v>4280297883</v>
      </c>
      <c r="G11" s="862">
        <f t="shared" si="1"/>
        <v>0.23691608679673684</v>
      </c>
      <c r="H11" s="11">
        <v>1</v>
      </c>
      <c r="I11" s="16">
        <f>'SGTO P. INDIC 2016 - DIC 2019'!IU138</f>
        <v>3630594770</v>
      </c>
      <c r="J11" s="10">
        <f t="shared" si="2"/>
        <v>0.8482107715959637</v>
      </c>
      <c r="K11" s="16">
        <f>'SGTO P. INDIC 2016 - DIC 2019'!IV138</f>
        <v>3605901631</v>
      </c>
      <c r="L11" s="11">
        <f t="shared" si="3"/>
        <v>0.99319859676876032</v>
      </c>
      <c r="M11" s="844">
        <f t="shared" si="0"/>
        <v>0.8482107715959637</v>
      </c>
      <c r="N11" s="844">
        <f t="shared" si="4"/>
        <v>0.84244174811325856</v>
      </c>
    </row>
    <row r="12" spans="3:14" ht="26.25" customHeight="1" x14ac:dyDescent="0.25">
      <c r="C12" s="13">
        <v>8</v>
      </c>
      <c r="D12" s="20" t="s">
        <v>371</v>
      </c>
      <c r="E12" s="16">
        <f>'SGTO P. INDIC 2016 - DIC 2019'!IS151</f>
        <v>56020529575.509972</v>
      </c>
      <c r="F12" s="16">
        <f>'SGTO P. INDIC 2016 - DIC 2019'!IT151</f>
        <v>54778047185.449997</v>
      </c>
      <c r="G12" s="862">
        <f t="shared" si="1"/>
        <v>0.97782094529497021</v>
      </c>
      <c r="H12" s="11">
        <v>1</v>
      </c>
      <c r="I12" s="16">
        <f>'SGTO P. INDIC 2016 - DIC 2019'!IU151</f>
        <v>53107034190.620003</v>
      </c>
      <c r="J12" s="10">
        <f t="shared" si="2"/>
        <v>0.96949484180820078</v>
      </c>
      <c r="K12" s="16">
        <f>'SGTO P. INDIC 2016 - DIC 2019'!IV151</f>
        <v>52849753701.620003</v>
      </c>
      <c r="L12" s="11">
        <f t="shared" si="3"/>
        <v>0.99515543481346502</v>
      </c>
      <c r="M12" s="844">
        <f t="shared" si="0"/>
        <v>0.96949484180820078</v>
      </c>
      <c r="N12" s="844">
        <f t="shared" si="4"/>
        <v>0.96479806084905151</v>
      </c>
    </row>
    <row r="13" spans="3:14" ht="26.25" customHeight="1" x14ac:dyDescent="0.25">
      <c r="C13" s="13">
        <v>9</v>
      </c>
      <c r="D13" s="20" t="s">
        <v>396</v>
      </c>
      <c r="E13" s="16">
        <f>'SGTO P. INDIC 2016 - DIC 2019'!IS162</f>
        <v>5779681464.00177</v>
      </c>
      <c r="F13" s="16">
        <f>'SGTO P. INDIC 2016 - DIC 2019'!IT162</f>
        <v>16493243872.26</v>
      </c>
      <c r="G13" s="862">
        <f t="shared" si="1"/>
        <v>2.8536596653270077</v>
      </c>
      <c r="H13" s="11">
        <v>1</v>
      </c>
      <c r="I13" s="16">
        <f>'SGTO P. INDIC 2016 - DIC 2019'!IU162</f>
        <v>10438987724.33</v>
      </c>
      <c r="J13" s="10">
        <f t="shared" si="2"/>
        <v>0.63292508163826655</v>
      </c>
      <c r="K13" s="16">
        <f>'SGTO P. INDIC 2016 - DIC 2019'!IV162</f>
        <v>10438987724.33</v>
      </c>
      <c r="L13" s="11">
        <f t="shared" si="3"/>
        <v>1</v>
      </c>
      <c r="M13" s="844">
        <f t="shared" si="0"/>
        <v>0.63292508163826655</v>
      </c>
      <c r="N13" s="844">
        <f t="shared" si="4"/>
        <v>0.63292508163826655</v>
      </c>
    </row>
    <row r="14" spans="3:14" ht="39.75" customHeight="1" x14ac:dyDescent="0.25">
      <c r="C14" s="13">
        <v>10</v>
      </c>
      <c r="D14" s="19" t="s">
        <v>416</v>
      </c>
      <c r="E14" s="16">
        <f>'SGTO P. INDIC 2016 - DIC 2019'!IS171</f>
        <v>1508967764</v>
      </c>
      <c r="F14" s="16">
        <f>'SGTO P. INDIC 2016 - DIC 2019'!IT171</f>
        <v>2751785865</v>
      </c>
      <c r="G14" s="862">
        <f t="shared" si="1"/>
        <v>1.8236213726034243</v>
      </c>
      <c r="H14" s="11">
        <v>1</v>
      </c>
      <c r="I14" s="16">
        <f>'SGTO P. INDIC 2016 - DIC 2019'!IU171</f>
        <v>1454841543</v>
      </c>
      <c r="J14" s="10">
        <f t="shared" si="2"/>
        <v>0.52868995422360021</v>
      </c>
      <c r="K14" s="16">
        <f>'SGTO P. INDIC 2016 - DIC 2019'!IV171</f>
        <v>1454841543</v>
      </c>
      <c r="L14" s="11">
        <f t="shared" si="3"/>
        <v>1</v>
      </c>
      <c r="M14" s="844">
        <f t="shared" si="0"/>
        <v>0.52868995422360021</v>
      </c>
      <c r="N14" s="844">
        <f t="shared" si="4"/>
        <v>0.52868995422360021</v>
      </c>
    </row>
    <row r="15" spans="3:14" ht="26.25" customHeight="1" x14ac:dyDescent="0.25">
      <c r="C15" s="13">
        <v>11</v>
      </c>
      <c r="D15" s="19" t="s">
        <v>939</v>
      </c>
      <c r="E15" s="16">
        <f>'SGTO P. INDIC 2016 - DIC 2019'!IS177</f>
        <v>6543362700</v>
      </c>
      <c r="F15" s="16">
        <f>'SGTO P. INDIC 2016 - DIC 2019'!IT177</f>
        <v>1881055530</v>
      </c>
      <c r="G15" s="862">
        <f t="shared" si="1"/>
        <v>0.28747535728074497</v>
      </c>
      <c r="H15" s="11">
        <v>1</v>
      </c>
      <c r="I15" s="16">
        <f>'SGTO P. INDIC 2016 - DIC 2019'!IU177</f>
        <v>1614269961</v>
      </c>
      <c r="J15" s="10">
        <f t="shared" si="2"/>
        <v>0.85817241184793736</v>
      </c>
      <c r="K15" s="16">
        <f>'SGTO P. INDIC 2016 - DIC 2019'!IV177</f>
        <v>1408444305</v>
      </c>
      <c r="L15" s="11">
        <f t="shared" si="3"/>
        <v>0.87249613697048778</v>
      </c>
      <c r="M15" s="844">
        <f t="shared" si="0"/>
        <v>0.85817241184793736</v>
      </c>
      <c r="N15" s="844">
        <f t="shared" si="4"/>
        <v>0.74875211419197174</v>
      </c>
    </row>
    <row r="16" spans="3:14" ht="39" customHeight="1" x14ac:dyDescent="0.25">
      <c r="C16" s="13">
        <v>12</v>
      </c>
      <c r="D16" s="19" t="s">
        <v>449</v>
      </c>
      <c r="E16" s="16">
        <f>'SGTO P. INDIC 2016 - DIC 2019'!IS188</f>
        <v>17523672212.831532</v>
      </c>
      <c r="F16" s="16">
        <f>'SGTO P. INDIC 2016 - DIC 2019'!IT188</f>
        <v>24990430670.196911</v>
      </c>
      <c r="G16" s="862">
        <f t="shared" si="1"/>
        <v>1.4260955333265091</v>
      </c>
      <c r="H16" s="11">
        <v>1</v>
      </c>
      <c r="I16" s="16">
        <f>'SGTO P. INDIC 2016 - DIC 2019'!IU188</f>
        <v>19669080280.989998</v>
      </c>
      <c r="J16" s="10">
        <f t="shared" si="2"/>
        <v>0.78706447842241278</v>
      </c>
      <c r="K16" s="16">
        <f>'SGTO P. INDIC 2016 - DIC 2019'!IV188</f>
        <v>18893160309.989998</v>
      </c>
      <c r="L16" s="11">
        <f t="shared" si="3"/>
        <v>0.96055128354171593</v>
      </c>
      <c r="M16" s="844">
        <f t="shared" si="0"/>
        <v>0.78706447842241278</v>
      </c>
      <c r="N16" s="844">
        <f t="shared" si="4"/>
        <v>0.75601579497873972</v>
      </c>
    </row>
    <row r="17" spans="3:14" ht="36" customHeight="1" x14ac:dyDescent="0.25">
      <c r="C17" s="13">
        <v>13</v>
      </c>
      <c r="D17" s="19" t="s">
        <v>575</v>
      </c>
      <c r="E17" s="16">
        <f>'SGTO P. INDIC 2016 - DIC 2019'!IS233</f>
        <v>64719956670.865494</v>
      </c>
      <c r="F17" s="16">
        <f>'SGTO P. INDIC 2016 - DIC 2019'!IT233</f>
        <v>77962815878</v>
      </c>
      <c r="G17" s="862">
        <f t="shared" si="1"/>
        <v>1.2046178626861774</v>
      </c>
      <c r="H17" s="11">
        <v>1</v>
      </c>
      <c r="I17" s="16">
        <f>'SGTO P. INDIC 2016 - DIC 2019'!IU233</f>
        <v>68619264876.190002</v>
      </c>
      <c r="J17" s="10">
        <f t="shared" si="2"/>
        <v>0.88015375154700359</v>
      </c>
      <c r="K17" s="16">
        <f>'SGTO P. INDIC 2016 - DIC 2019'!IV233</f>
        <v>68619264876.190002</v>
      </c>
      <c r="L17" s="11">
        <f t="shared" si="3"/>
        <v>1</v>
      </c>
      <c r="M17" s="844">
        <f t="shared" si="0"/>
        <v>0.88015375154700359</v>
      </c>
      <c r="N17" s="844">
        <f t="shared" si="4"/>
        <v>0.88015375154700359</v>
      </c>
    </row>
    <row r="18" spans="3:14" ht="33.75" customHeight="1" x14ac:dyDescent="0.25">
      <c r="C18" s="13">
        <v>14</v>
      </c>
      <c r="D18" s="19" t="s">
        <v>587</v>
      </c>
      <c r="E18" s="16">
        <f>'SGTO P. INDIC 2016 - DIC 2019'!IS240</f>
        <v>49924334338.848396</v>
      </c>
      <c r="F18" s="16">
        <f>'SGTO P. INDIC 2016 - DIC 2019'!IT240</f>
        <v>88999073801.690002</v>
      </c>
      <c r="G18" s="862">
        <f t="shared" si="1"/>
        <v>1.7826792280820813</v>
      </c>
      <c r="H18" s="11">
        <v>1</v>
      </c>
      <c r="I18" s="16">
        <f>'SGTO P. INDIC 2016 - DIC 2019'!IU240</f>
        <v>79720014618</v>
      </c>
      <c r="J18" s="10">
        <f t="shared" si="2"/>
        <v>0.89573982304168875</v>
      </c>
      <c r="K18" s="16">
        <f>'SGTO P. INDIC 2016 - DIC 2019'!IV240</f>
        <v>75548463779</v>
      </c>
      <c r="L18" s="11">
        <f t="shared" si="3"/>
        <v>0.94767247774615804</v>
      </c>
      <c r="M18" s="844">
        <f t="shared" si="0"/>
        <v>0.89573982304168875</v>
      </c>
      <c r="N18" s="844">
        <f t="shared" si="4"/>
        <v>0.84886797751782239</v>
      </c>
    </row>
    <row r="19" spans="3:14" ht="26.25" customHeight="1" x14ac:dyDescent="0.25">
      <c r="C19" s="13">
        <v>15</v>
      </c>
      <c r="D19" s="20" t="s">
        <v>618</v>
      </c>
      <c r="E19" s="16">
        <f>'SGTO P. INDIC 2016 - DIC 2019'!IS257</f>
        <v>526183135.04400003</v>
      </c>
      <c r="F19" s="16">
        <f>'SGTO P. INDIC 2016 - DIC 2019'!IT257</f>
        <v>597713400</v>
      </c>
      <c r="G19" s="862">
        <f t="shared" si="1"/>
        <v>1.1359417666436962</v>
      </c>
      <c r="H19" s="11">
        <v>1</v>
      </c>
      <c r="I19" s="16">
        <f>'SGTO P. INDIC 2016 - DIC 2019'!IU257</f>
        <v>554799528</v>
      </c>
      <c r="J19" s="10">
        <f t="shared" si="2"/>
        <v>0.92820326263389774</v>
      </c>
      <c r="K19" s="16">
        <f>'SGTO P. INDIC 2016 - DIC 2019'!IV257</f>
        <v>554799528</v>
      </c>
      <c r="L19" s="11">
        <f t="shared" si="3"/>
        <v>1</v>
      </c>
      <c r="M19" s="844">
        <f t="shared" si="0"/>
        <v>0.92820326263389774</v>
      </c>
      <c r="N19" s="844">
        <f t="shared" si="4"/>
        <v>0.92820326263389774</v>
      </c>
    </row>
    <row r="20" spans="3:14" ht="26.25" customHeight="1" x14ac:dyDescent="0.25">
      <c r="C20" s="13">
        <v>16</v>
      </c>
      <c r="D20" s="20" t="s">
        <v>632</v>
      </c>
      <c r="E20" s="16">
        <f>'SGTO P. INDIC 2016 - DIC 2019'!IS262</f>
        <v>380000000</v>
      </c>
      <c r="F20" s="16">
        <f>'SGTO P. INDIC 2016 - DIC 2019'!IT262</f>
        <v>571867998</v>
      </c>
      <c r="G20" s="862">
        <f t="shared" si="1"/>
        <v>1.5049157842105263</v>
      </c>
      <c r="H20" s="11">
        <v>1</v>
      </c>
      <c r="I20" s="16">
        <f>'SGTO P. INDIC 2016 - DIC 2019'!IU262</f>
        <v>434331774</v>
      </c>
      <c r="J20" s="10">
        <f t="shared" si="2"/>
        <v>0.75949655430797514</v>
      </c>
      <c r="K20" s="16">
        <f>'SGTO P. INDIC 2016 - DIC 2019'!IV262</f>
        <v>433994774</v>
      </c>
      <c r="L20" s="11">
        <f t="shared" si="3"/>
        <v>0.99922409544920843</v>
      </c>
      <c r="M20" s="844">
        <f t="shared" si="0"/>
        <v>0.75949655430797514</v>
      </c>
      <c r="N20" s="844">
        <f t="shared" si="4"/>
        <v>0.75890725747517696</v>
      </c>
    </row>
    <row r="21" spans="3:14" ht="26.25" customHeight="1" x14ac:dyDescent="0.25">
      <c r="C21" s="13">
        <v>17</v>
      </c>
      <c r="D21" s="20" t="s">
        <v>641</v>
      </c>
      <c r="E21" s="16">
        <f>'SGTO P. INDIC 2016 - DIC 2019'!IS268</f>
        <v>1710000000</v>
      </c>
      <c r="F21" s="16">
        <f>'SGTO P. INDIC 2016 - DIC 2019'!IT268</f>
        <v>3719250000</v>
      </c>
      <c r="G21" s="862">
        <f t="shared" si="1"/>
        <v>2.1749999999999998</v>
      </c>
      <c r="H21" s="11">
        <v>1</v>
      </c>
      <c r="I21" s="16">
        <f>'SGTO P. INDIC 2016 - DIC 2019'!IU268</f>
        <v>3380030773.23</v>
      </c>
      <c r="J21" s="10">
        <f t="shared" si="2"/>
        <v>0.90879364743698332</v>
      </c>
      <c r="K21" s="16">
        <f>'SGTO P. INDIC 2016 - DIC 2019'!IV268</f>
        <v>3257470343.8800001</v>
      </c>
      <c r="L21" s="11">
        <f t="shared" si="3"/>
        <v>0.96373984807455482</v>
      </c>
      <c r="M21" s="844">
        <f t="shared" si="0"/>
        <v>0.90879364743698332</v>
      </c>
      <c r="N21" s="844">
        <f t="shared" si="4"/>
        <v>0.87584065171203873</v>
      </c>
    </row>
    <row r="22" spans="3:14" ht="37.5" customHeight="1" x14ac:dyDescent="0.25">
      <c r="C22" s="13">
        <v>18</v>
      </c>
      <c r="D22" s="20" t="s">
        <v>665</v>
      </c>
      <c r="E22" s="16">
        <f>'SGTO P. INDIC 2016 - DIC 2019'!IS281</f>
        <v>3945000000</v>
      </c>
      <c r="F22" s="16">
        <f>'SGTO P. INDIC 2016 - DIC 2019'!IT281</f>
        <v>5480680000</v>
      </c>
      <c r="G22" s="862">
        <f t="shared" si="1"/>
        <v>1.3892724968314323</v>
      </c>
      <c r="H22" s="11">
        <v>1</v>
      </c>
      <c r="I22" s="16">
        <f>'SGTO P. INDIC 2016 - DIC 2019'!IU281</f>
        <v>4480216463</v>
      </c>
      <c r="J22" s="10">
        <f t="shared" si="2"/>
        <v>0.81745631253786022</v>
      </c>
      <c r="K22" s="16">
        <f>'SGTO P. INDIC 2016 - DIC 2019'!IV281</f>
        <v>4061483715</v>
      </c>
      <c r="L22" s="11">
        <f t="shared" si="3"/>
        <v>0.90653738464243483</v>
      </c>
      <c r="M22" s="844">
        <f t="shared" si="0"/>
        <v>0.81745631253786022</v>
      </c>
      <c r="N22" s="844">
        <f t="shared" si="4"/>
        <v>0.74105470762752068</v>
      </c>
    </row>
    <row r="23" spans="3:14" ht="26.25" customHeight="1" x14ac:dyDescent="0.25">
      <c r="C23" s="13">
        <v>19</v>
      </c>
      <c r="D23" s="20" t="s">
        <v>691</v>
      </c>
      <c r="E23" s="16">
        <f>'SGTO P. INDIC 2016 - DIC 2019'!IS294</f>
        <v>11169839691</v>
      </c>
      <c r="F23" s="16">
        <f>'SGTO P. INDIC 2016 - DIC 2019'!IT294</f>
        <v>15142175978.289999</v>
      </c>
      <c r="G23" s="862">
        <f t="shared" si="1"/>
        <v>1.3556305548852841</v>
      </c>
      <c r="H23" s="11">
        <v>1</v>
      </c>
      <c r="I23" s="16">
        <f>'SGTO P. INDIC 2016 - DIC 2019'!IU294</f>
        <v>13336952522.99</v>
      </c>
      <c r="J23" s="10">
        <f t="shared" si="2"/>
        <v>0.88078176756839788</v>
      </c>
      <c r="K23" s="16">
        <f>'SGTO P. INDIC 2016 - DIC 2019'!IV294</f>
        <v>13336950172.99</v>
      </c>
      <c r="L23" s="11">
        <f t="shared" si="3"/>
        <v>0.99999982379782815</v>
      </c>
      <c r="M23" s="844">
        <f t="shared" si="0"/>
        <v>0.88078176756839788</v>
      </c>
      <c r="N23" s="844">
        <f t="shared" si="4"/>
        <v>0.88078161237273755</v>
      </c>
    </row>
    <row r="24" spans="3:14" ht="26.25" customHeight="1" x14ac:dyDescent="0.25">
      <c r="C24" s="13">
        <v>20</v>
      </c>
      <c r="D24" s="20" t="s">
        <v>703</v>
      </c>
      <c r="E24" s="16">
        <f>'SGTO P. INDIC 2016 - DIC 2019'!IS300</f>
        <v>3111587640.8010945</v>
      </c>
      <c r="F24" s="16">
        <f>'SGTO P. INDIC 2016 - DIC 2019'!IT300</f>
        <v>8562279868.0799999</v>
      </c>
      <c r="G24" s="862">
        <f t="shared" si="1"/>
        <v>2.7517399014593065</v>
      </c>
      <c r="H24" s="11">
        <v>1</v>
      </c>
      <c r="I24" s="16">
        <f>'SGTO P. INDIC 2016 - DIC 2019'!IU300</f>
        <v>7701393654.3999996</v>
      </c>
      <c r="J24" s="10">
        <f t="shared" si="2"/>
        <v>0.89945595951735169</v>
      </c>
      <c r="K24" s="16">
        <f>'SGTO P. INDIC 2016 - DIC 2019'!IV300</f>
        <v>7694869014.210001</v>
      </c>
      <c r="L24" s="11">
        <f t="shared" si="3"/>
        <v>0.99915279746980978</v>
      </c>
      <c r="M24" s="844">
        <f t="shared" si="0"/>
        <v>0.89945595951735169</v>
      </c>
      <c r="N24" s="847">
        <f t="shared" si="4"/>
        <v>0.89869393815265386</v>
      </c>
    </row>
    <row r="25" spans="3:14" ht="26.25" customHeight="1" x14ac:dyDescent="0.25">
      <c r="C25" s="13">
        <v>21</v>
      </c>
      <c r="D25" s="20" t="s">
        <v>724</v>
      </c>
      <c r="E25" s="16">
        <f>'SGTO P. INDIC 2016 - DIC 2019'!IS312</f>
        <v>844772255.10983205</v>
      </c>
      <c r="F25" s="16">
        <f>'SGTO P. INDIC 2016 - DIC 2019'!IT312</f>
        <v>1217668862.8699999</v>
      </c>
      <c r="G25" s="862">
        <f t="shared" si="1"/>
        <v>1.4414167315564668</v>
      </c>
      <c r="H25" s="11">
        <v>1</v>
      </c>
      <c r="I25" s="16">
        <f>'SGTO P. INDIC 2016 - DIC 2019'!IU312</f>
        <v>936210529</v>
      </c>
      <c r="J25" s="10">
        <f t="shared" si="2"/>
        <v>0.76885478273082131</v>
      </c>
      <c r="K25" s="16">
        <f>'SGTO P. INDIC 2016 - DIC 2019'!IV312</f>
        <v>936210529</v>
      </c>
      <c r="L25" s="11">
        <f t="shared" si="3"/>
        <v>1</v>
      </c>
      <c r="M25" s="845">
        <f t="shared" si="0"/>
        <v>0.76885478273082131</v>
      </c>
      <c r="N25" s="844">
        <f t="shared" si="4"/>
        <v>0.76885478273082131</v>
      </c>
    </row>
    <row r="26" spans="3:14" ht="39" customHeight="1" x14ac:dyDescent="0.25">
      <c r="C26" s="13">
        <v>22</v>
      </c>
      <c r="D26" s="20" t="s">
        <v>735</v>
      </c>
      <c r="E26" s="16">
        <f>'SGTO P. INDIC 2016 - DIC 2019'!IS319</f>
        <v>962436622.24151397</v>
      </c>
      <c r="F26" s="16">
        <f>'SGTO P. INDIC 2016 - DIC 2019'!IT319</f>
        <v>482204798</v>
      </c>
      <c r="G26" s="862">
        <f t="shared" si="1"/>
        <v>0.50102498892544789</v>
      </c>
      <c r="H26" s="11">
        <v>1</v>
      </c>
      <c r="I26" s="16">
        <f>'SGTO P. INDIC 2016 - DIC 2019'!IU319</f>
        <v>476299219.55999994</v>
      </c>
      <c r="J26" s="10">
        <f t="shared" si="2"/>
        <v>0.98775296624070497</v>
      </c>
      <c r="K26" s="16">
        <f>'SGTO P. INDIC 2016 - DIC 2019'!IV319</f>
        <v>476299219.55999994</v>
      </c>
      <c r="L26" s="11">
        <f t="shared" si="3"/>
        <v>1</v>
      </c>
      <c r="M26" s="845">
        <f t="shared" si="0"/>
        <v>0.98775296624070497</v>
      </c>
      <c r="N26" s="844">
        <f t="shared" si="4"/>
        <v>0.98775296624070497</v>
      </c>
    </row>
    <row r="27" spans="3:14" ht="43.5" customHeight="1" x14ac:dyDescent="0.25">
      <c r="C27" s="13">
        <v>23</v>
      </c>
      <c r="D27" s="20" t="s">
        <v>740</v>
      </c>
      <c r="E27" s="16">
        <f>'SGTO P. INDIC 2016 - DIC 2019'!IS323</f>
        <v>15821639775.000204</v>
      </c>
      <c r="F27" s="16">
        <f>'SGTO P. INDIC 2016 - DIC 2019'!IT323</f>
        <v>31399599670.480003</v>
      </c>
      <c r="G27" s="862">
        <f t="shared" si="1"/>
        <v>1.9845983170527342</v>
      </c>
      <c r="H27" s="11">
        <v>1</v>
      </c>
      <c r="I27" s="16">
        <f>'SGTO P. INDIC 2016 - DIC 2019'!IU323</f>
        <v>11166453085.639999</v>
      </c>
      <c r="J27" s="10">
        <f t="shared" si="2"/>
        <v>0.35562405899518584</v>
      </c>
      <c r="K27" s="16">
        <f>'SGTO P. INDIC 2016 - DIC 2019'!IV323</f>
        <v>10191860185.639999</v>
      </c>
      <c r="L27" s="11">
        <f t="shared" si="3"/>
        <v>0.912721354531698</v>
      </c>
      <c r="M27" s="844">
        <f t="shared" si="0"/>
        <v>0.35562405899518584</v>
      </c>
      <c r="N27" s="844">
        <f t="shared" si="4"/>
        <v>0.32458567283014655</v>
      </c>
    </row>
    <row r="28" spans="3:14" ht="36" customHeight="1" x14ac:dyDescent="0.25">
      <c r="C28" s="13">
        <v>24</v>
      </c>
      <c r="D28" s="20" t="s">
        <v>774</v>
      </c>
      <c r="E28" s="16">
        <f>'SGTO P. INDIC 2016 - DIC 2019'!IS339</f>
        <v>1972258721.8629999</v>
      </c>
      <c r="F28" s="16">
        <f>'SGTO P. INDIC 2016 - DIC 2019'!IT339</f>
        <v>2457349776</v>
      </c>
      <c r="G28" s="862">
        <f t="shared" si="1"/>
        <v>1.2459571093587467</v>
      </c>
      <c r="H28" s="11">
        <v>1</v>
      </c>
      <c r="I28" s="16">
        <f>'SGTO P. INDIC 2016 - DIC 2019'!IU339</f>
        <v>1518079753</v>
      </c>
      <c r="J28" s="10">
        <f t="shared" si="2"/>
        <v>0.61777113206532797</v>
      </c>
      <c r="K28" s="16">
        <f>'SGTO P. INDIC 2016 - DIC 2019'!IV339</f>
        <v>1494870077</v>
      </c>
      <c r="L28" s="11">
        <f t="shared" si="3"/>
        <v>0.98471116161444516</v>
      </c>
      <c r="M28" s="844">
        <f t="shared" si="0"/>
        <v>0.61777113206532797</v>
      </c>
      <c r="N28" s="844">
        <f t="shared" si="4"/>
        <v>0.60832612906791983</v>
      </c>
    </row>
    <row r="29" spans="3:14" ht="26.25" customHeight="1" x14ac:dyDescent="0.25">
      <c r="C29" s="13">
        <v>25</v>
      </c>
      <c r="D29" s="20" t="s">
        <v>798</v>
      </c>
      <c r="E29" s="16">
        <f>'SGTO P. INDIC 2016 - DIC 2019'!IS353</f>
        <v>1480000000</v>
      </c>
      <c r="F29" s="16">
        <f>'SGTO P. INDIC 2016 - DIC 2019'!IT353</f>
        <v>3050251318</v>
      </c>
      <c r="G29" s="862">
        <f t="shared" si="1"/>
        <v>2.0609806202702701</v>
      </c>
      <c r="H29" s="11">
        <v>1</v>
      </c>
      <c r="I29" s="16">
        <f>'SGTO P. INDIC 2016 - DIC 2019'!IU353</f>
        <v>2005691309</v>
      </c>
      <c r="J29" s="10">
        <f t="shared" si="2"/>
        <v>0.65754952621907203</v>
      </c>
      <c r="K29" s="16">
        <f>'SGTO P. INDIC 2016 - DIC 2019'!IV353</f>
        <v>1993981437</v>
      </c>
      <c r="L29" s="11">
        <f t="shared" si="3"/>
        <v>0.99416167784770515</v>
      </c>
      <c r="M29" s="844">
        <f t="shared" si="0"/>
        <v>0.65754952621907203</v>
      </c>
      <c r="N29" s="844">
        <f t="shared" si="4"/>
        <v>0.65371054025391617</v>
      </c>
    </row>
    <row r="30" spans="3:14" ht="26.25" customHeight="1" x14ac:dyDescent="0.25">
      <c r="C30" s="13">
        <v>26</v>
      </c>
      <c r="D30" s="20" t="s">
        <v>818</v>
      </c>
      <c r="E30" s="16">
        <f>'SGTO P. INDIC 2016 - DIC 2019'!IS364</f>
        <v>1510000000</v>
      </c>
      <c r="F30" s="16">
        <f>'SGTO P. INDIC 2016 - DIC 2019'!IT364</f>
        <v>3622769794</v>
      </c>
      <c r="G30" s="862">
        <f t="shared" si="1"/>
        <v>2.3991852940397349</v>
      </c>
      <c r="H30" s="11">
        <v>1</v>
      </c>
      <c r="I30" s="16">
        <f>'SGTO P. INDIC 2016 - DIC 2019'!IU364</f>
        <v>2165174807</v>
      </c>
      <c r="J30" s="10">
        <f t="shared" si="2"/>
        <v>0.59765729817719682</v>
      </c>
      <c r="K30" s="16">
        <f>'SGTO P. INDIC 2016 - DIC 2019'!IV364</f>
        <v>2122496207</v>
      </c>
      <c r="L30" s="11">
        <f t="shared" si="3"/>
        <v>0.98028861232727249</v>
      </c>
      <c r="M30" s="844">
        <f t="shared" si="0"/>
        <v>0.59765729817719682</v>
      </c>
      <c r="N30" s="844">
        <f t="shared" si="4"/>
        <v>0.58587664347739121</v>
      </c>
    </row>
    <row r="31" spans="3:14" ht="26.25" customHeight="1" x14ac:dyDescent="0.25">
      <c r="C31" s="13">
        <v>27</v>
      </c>
      <c r="D31" s="20" t="s">
        <v>838</v>
      </c>
      <c r="E31" s="16">
        <f>'SGTO P. INDIC 2016 - DIC 2019'!IS373</f>
        <v>6320000000</v>
      </c>
      <c r="F31" s="16">
        <f>'SGTO P. INDIC 2016 - DIC 2019'!IT373</f>
        <v>2998144033</v>
      </c>
      <c r="G31" s="862">
        <f t="shared" si="1"/>
        <v>0.47438987863924048</v>
      </c>
      <c r="H31" s="11">
        <v>1</v>
      </c>
      <c r="I31" s="16">
        <f>'SGTO P. INDIC 2016 - DIC 2019'!IU373</f>
        <v>2317291126</v>
      </c>
      <c r="J31" s="10">
        <f t="shared" si="2"/>
        <v>0.77290853958116024</v>
      </c>
      <c r="K31" s="16">
        <f>'SGTO P. INDIC 2016 - DIC 2019'!IV373</f>
        <v>2177018613</v>
      </c>
      <c r="L31" s="11">
        <f t="shared" si="3"/>
        <v>0.93946703052277603</v>
      </c>
      <c r="M31" s="844">
        <f t="shared" si="0"/>
        <v>0.77290853958116024</v>
      </c>
      <c r="N31" s="844">
        <f t="shared" si="4"/>
        <v>0.72612209054600818</v>
      </c>
    </row>
    <row r="32" spans="3:14" ht="26.25" customHeight="1" x14ac:dyDescent="0.25">
      <c r="C32" s="13">
        <v>28</v>
      </c>
      <c r="D32" s="20" t="s">
        <v>856</v>
      </c>
      <c r="E32" s="16">
        <f>'SGTO P. INDIC 2016 - DIC 2019'!IS383</f>
        <v>21970314238</v>
      </c>
      <c r="F32" s="16">
        <f>'SGTO P. INDIC 2016 - DIC 2019'!IT383</f>
        <v>25675987509.459999</v>
      </c>
      <c r="G32" s="862">
        <f t="shared" si="1"/>
        <v>1.1686672858347489</v>
      </c>
      <c r="H32" s="11">
        <v>1</v>
      </c>
      <c r="I32" s="16">
        <f>'SGTO P. INDIC 2016 - DIC 2019'!IU383</f>
        <v>21607510524.220001</v>
      </c>
      <c r="J32" s="10">
        <f t="shared" si="2"/>
        <v>0.84154545239044776</v>
      </c>
      <c r="K32" s="16">
        <f>'SGTO P. INDIC 2016 - DIC 2019'!IV383</f>
        <v>20070217157.220001</v>
      </c>
      <c r="L32" s="11">
        <f t="shared" si="3"/>
        <v>0.92885374901116735</v>
      </c>
      <c r="M32" s="844">
        <f t="shared" si="0"/>
        <v>0.84154545239044776</v>
      </c>
      <c r="N32" s="844">
        <f t="shared" si="4"/>
        <v>0.78167264841616624</v>
      </c>
    </row>
    <row r="33" spans="3:14" ht="26.25" customHeight="1" x14ac:dyDescent="0.25">
      <c r="C33" s="937" t="s">
        <v>65</v>
      </c>
      <c r="D33" s="935" t="s">
        <v>937</v>
      </c>
      <c r="E33" s="938">
        <f>SUM(E5:E32)</f>
        <v>906029112458.05017</v>
      </c>
      <c r="F33" s="938">
        <f>SUM(F5:F32)</f>
        <v>1028152124478.7966</v>
      </c>
      <c r="G33" s="939">
        <f>F33/E33</f>
        <v>1.1347892803239266</v>
      </c>
      <c r="H33" s="939">
        <f>F33/F33</f>
        <v>1</v>
      </c>
      <c r="I33" s="938">
        <f>SUM(I5:I32)</f>
        <v>925292897363.08008</v>
      </c>
      <c r="J33" s="939">
        <f>I33/F33</f>
        <v>0.89995719051024747</v>
      </c>
      <c r="K33" s="938">
        <f>SUM(K5:K32)</f>
        <v>895215718356.20996</v>
      </c>
      <c r="L33" s="939">
        <f>K33/I33</f>
        <v>0.96749442355757331</v>
      </c>
      <c r="M33" s="844">
        <f t="shared" si="0"/>
        <v>0.89995719051024747</v>
      </c>
      <c r="N33" s="844">
        <f>K33/F33</f>
        <v>0.87070356325920506</v>
      </c>
    </row>
    <row r="34" spans="3:14" x14ac:dyDescent="0.25">
      <c r="F34" s="9"/>
      <c r="G34" s="9"/>
      <c r="I34" s="9"/>
      <c r="K34" s="9"/>
    </row>
    <row r="35" spans="3:14" x14ac:dyDescent="0.25">
      <c r="F35" s="739"/>
      <c r="G35" s="739"/>
      <c r="I35" s="739"/>
      <c r="K35" s="739"/>
    </row>
    <row r="36" spans="3:14" x14ac:dyDescent="0.25">
      <c r="D36"/>
      <c r="E36"/>
      <c r="F36" s="739"/>
      <c r="G36" s="739"/>
      <c r="I36" s="739"/>
      <c r="K36" s="739"/>
    </row>
    <row r="37" spans="3:14" x14ac:dyDescent="0.25">
      <c r="F37" s="144"/>
      <c r="G37" s="144"/>
      <c r="H37" s="144"/>
      <c r="I37" s="144"/>
      <c r="K37" s="843"/>
      <c r="L37" s="843"/>
      <c r="M37" s="843"/>
      <c r="N37" s="843"/>
    </row>
    <row r="38" spans="3:14" x14ac:dyDescent="0.25">
      <c r="D38"/>
      <c r="E38"/>
      <c r="K38" s="843"/>
      <c r="L38" s="843"/>
      <c r="M38" s="843"/>
      <c r="N38" s="843"/>
    </row>
  </sheetData>
  <sheetProtection password="A60F" sheet="1" objects="1" scenarios="1"/>
  <mergeCells count="1">
    <mergeCell ref="C2:N2"/>
  </mergeCells>
  <conditionalFormatting sqref="M5">
    <cfRule type="cellIs" dxfId="19" priority="16" operator="between">
      <formula>0</formula>
      <formula>0.3999</formula>
    </cfRule>
    <cfRule type="cellIs" dxfId="18" priority="17" operator="between">
      <formula>0.4</formula>
      <formula>0.59</formula>
    </cfRule>
    <cfRule type="cellIs" dxfId="17" priority="18" operator="between">
      <formula>0.6</formula>
      <formula>0.69</formula>
    </cfRule>
    <cfRule type="cellIs" dxfId="16" priority="19" operator="between">
      <formula>0.7</formula>
      <formula>0.79</formula>
    </cfRule>
    <cfRule type="cellIs" dxfId="15" priority="20" operator="between">
      <formula>0.8</formula>
      <formula>1</formula>
    </cfRule>
  </conditionalFormatting>
  <conditionalFormatting sqref="M6:M33">
    <cfRule type="cellIs" dxfId="14" priority="11" operator="between">
      <formula>0</formula>
      <formula>0.3999</formula>
    </cfRule>
    <cfRule type="cellIs" dxfId="13" priority="12" operator="between">
      <formula>0.4</formula>
      <formula>0.5949</formula>
    </cfRule>
    <cfRule type="cellIs" dxfId="12" priority="13" operator="between">
      <formula>0.595</formula>
      <formula>0.6999</formula>
    </cfRule>
    <cfRule type="cellIs" dxfId="11" priority="14" operator="between">
      <formula>0.7</formula>
      <formula>0.795</formula>
    </cfRule>
    <cfRule type="cellIs" dxfId="10" priority="15" operator="between">
      <formula>0.795</formula>
      <formula>1</formula>
    </cfRule>
  </conditionalFormatting>
  <conditionalFormatting sqref="N5">
    <cfRule type="cellIs" dxfId="9" priority="6" operator="between">
      <formula>0</formula>
      <formula>0.3999</formula>
    </cfRule>
    <cfRule type="cellIs" dxfId="8" priority="7" operator="between">
      <formula>0.4</formula>
      <formula>0.59</formula>
    </cfRule>
    <cfRule type="cellIs" dxfId="7" priority="8" operator="between">
      <formula>0.6</formula>
      <formula>0.69</formula>
    </cfRule>
    <cfRule type="cellIs" dxfId="6" priority="9" operator="between">
      <formula>0.7</formula>
      <formula>0.79</formula>
    </cfRule>
    <cfRule type="cellIs" dxfId="5" priority="10" operator="between">
      <formula>0.8</formula>
      <formula>1</formula>
    </cfRule>
  </conditionalFormatting>
  <conditionalFormatting sqref="N6:N33">
    <cfRule type="cellIs" dxfId="4" priority="1" operator="between">
      <formula>0</formula>
      <formula>0.3999</formula>
    </cfRule>
    <cfRule type="cellIs" dxfId="3" priority="2" operator="between">
      <formula>0.4</formula>
      <formula>0.5949</formula>
    </cfRule>
    <cfRule type="cellIs" dxfId="2" priority="3" operator="between">
      <formula>0.595</formula>
      <formula>0.69</formula>
    </cfRule>
    <cfRule type="cellIs" dxfId="1" priority="4" operator="between">
      <formula>0.7</formula>
      <formula>0.795</formula>
    </cfRule>
    <cfRule type="cellIs" dxfId="0" priority="5" operator="between">
      <formula>0.795</formula>
      <formula>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3"/>
  <sheetViews>
    <sheetView showGridLines="0" zoomScale="90" zoomScaleNormal="90" workbookViewId="0">
      <selection activeCell="A12" sqref="A12"/>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1053" t="s">
        <v>970</v>
      </c>
      <c r="C1" s="1054"/>
      <c r="D1" s="1054"/>
      <c r="E1" s="1054"/>
      <c r="F1" s="1054"/>
      <c r="G1" s="1054"/>
      <c r="H1" s="1054"/>
      <c r="I1" s="1054"/>
      <c r="J1" s="1054"/>
      <c r="K1" s="1054"/>
      <c r="L1" s="1054"/>
      <c r="M1" s="1054"/>
      <c r="N1" s="1054"/>
      <c r="O1" s="1055"/>
    </row>
    <row r="2" spans="2:15" ht="15.75" thickBot="1" x14ac:dyDescent="0.3">
      <c r="B2" s="1056" t="s">
        <v>1026</v>
      </c>
      <c r="C2" s="1057"/>
      <c r="D2" s="1057"/>
      <c r="E2" s="1057"/>
      <c r="F2" s="1057"/>
      <c r="G2" s="1057"/>
      <c r="H2" s="1057"/>
      <c r="I2" s="1057"/>
      <c r="J2" s="1057"/>
      <c r="K2" s="1057"/>
      <c r="L2" s="1057"/>
      <c r="M2" s="1057"/>
      <c r="N2" s="1057"/>
      <c r="O2" s="1058"/>
    </row>
    <row r="4" spans="2:15" ht="15.75" customHeight="1" x14ac:dyDescent="0.25">
      <c r="B4" s="1077" t="s">
        <v>923</v>
      </c>
      <c r="C4" s="1077" t="s">
        <v>957</v>
      </c>
      <c r="D4" s="1078" t="s">
        <v>958</v>
      </c>
      <c r="E4" s="1079" t="s">
        <v>44</v>
      </c>
      <c r="F4" s="1082" t="s">
        <v>959</v>
      </c>
      <c r="G4" s="1083"/>
      <c r="H4" s="1083"/>
      <c r="I4" s="1083"/>
      <c r="J4" s="1083"/>
      <c r="K4" s="1083"/>
      <c r="L4" s="1083"/>
      <c r="M4" s="1083"/>
      <c r="N4" s="1083"/>
      <c r="O4" s="1084"/>
    </row>
    <row r="5" spans="2:15" ht="27" customHeight="1" x14ac:dyDescent="0.25">
      <c r="B5" s="1077"/>
      <c r="C5" s="1077"/>
      <c r="D5" s="1078"/>
      <c r="E5" s="1080"/>
      <c r="F5" s="1077" t="s">
        <v>960</v>
      </c>
      <c r="G5" s="1077"/>
      <c r="H5" s="1074" t="s">
        <v>961</v>
      </c>
      <c r="I5" s="1074"/>
      <c r="J5" s="1074" t="s">
        <v>962</v>
      </c>
      <c r="K5" s="1074"/>
      <c r="L5" s="1074" t="s">
        <v>963</v>
      </c>
      <c r="M5" s="1074"/>
      <c r="N5" s="1075" t="s">
        <v>964</v>
      </c>
      <c r="O5" s="1076"/>
    </row>
    <row r="6" spans="2:15" ht="45" x14ac:dyDescent="0.25">
      <c r="B6" s="1077"/>
      <c r="C6" s="1077"/>
      <c r="D6" s="1078"/>
      <c r="E6" s="1081"/>
      <c r="F6" s="912" t="s">
        <v>965</v>
      </c>
      <c r="G6" s="912" t="s">
        <v>44</v>
      </c>
      <c r="H6" s="912" t="s">
        <v>966</v>
      </c>
      <c r="I6" s="912" t="s">
        <v>44</v>
      </c>
      <c r="J6" s="912" t="s">
        <v>967</v>
      </c>
      <c r="K6" s="912" t="s">
        <v>44</v>
      </c>
      <c r="L6" s="912" t="s">
        <v>968</v>
      </c>
      <c r="M6" s="912" t="s">
        <v>44</v>
      </c>
      <c r="N6" s="912" t="s">
        <v>969</v>
      </c>
      <c r="O6" s="912" t="s">
        <v>44</v>
      </c>
    </row>
    <row r="7" spans="2:15" x14ac:dyDescent="0.25">
      <c r="B7" s="152">
        <v>1</v>
      </c>
      <c r="C7" s="4" t="s">
        <v>976</v>
      </c>
      <c r="D7" s="153">
        <f>F7+H7+J7+L7+N7</f>
        <v>20</v>
      </c>
      <c r="E7" s="170">
        <f>+D7/$D$12</f>
        <v>6.9204152249134954E-2</v>
      </c>
      <c r="F7" s="154">
        <v>13</v>
      </c>
      <c r="G7" s="170">
        <f>+F7/D7</f>
        <v>0.65</v>
      </c>
      <c r="H7" s="155">
        <v>4</v>
      </c>
      <c r="I7" s="170">
        <f t="shared" ref="I7:I11" si="0">+H7/D7</f>
        <v>0.2</v>
      </c>
      <c r="J7" s="156">
        <v>1</v>
      </c>
      <c r="K7" s="171">
        <f>J7/D7</f>
        <v>0.05</v>
      </c>
      <c r="L7" s="157">
        <v>1</v>
      </c>
      <c r="M7" s="170">
        <f>+L7/D7</f>
        <v>0.05</v>
      </c>
      <c r="N7" s="158">
        <v>1</v>
      </c>
      <c r="O7" s="7">
        <f>+N7/D7</f>
        <v>0.05</v>
      </c>
    </row>
    <row r="8" spans="2:15" x14ac:dyDescent="0.25">
      <c r="B8" s="152">
        <v>2</v>
      </c>
      <c r="C8" s="4" t="s">
        <v>977</v>
      </c>
      <c r="D8" s="153">
        <f t="shared" ref="D8:D11" si="1">F8+H8+J8+L8+N8</f>
        <v>44</v>
      </c>
      <c r="E8" s="170">
        <f>+D8/$D$12</f>
        <v>0.15224913494809689</v>
      </c>
      <c r="F8" s="154">
        <v>40</v>
      </c>
      <c r="G8" s="170">
        <f t="shared" ref="G8:G11" si="2">+F8/D8</f>
        <v>0.90909090909090906</v>
      </c>
      <c r="H8" s="155">
        <v>3</v>
      </c>
      <c r="I8" s="170">
        <f t="shared" si="0"/>
        <v>6.8181818181818177E-2</v>
      </c>
      <c r="J8" s="156"/>
      <c r="K8" s="171">
        <f t="shared" ref="K8:K9" si="3">J8/D8</f>
        <v>0</v>
      </c>
      <c r="L8" s="157"/>
      <c r="M8" s="170">
        <f>+L8/D8</f>
        <v>0</v>
      </c>
      <c r="N8" s="158">
        <v>1</v>
      </c>
      <c r="O8" s="7">
        <f t="shared" ref="O8:O11" si="4">+N8/D8</f>
        <v>2.2727272727272728E-2</v>
      </c>
    </row>
    <row r="9" spans="2:15" x14ac:dyDescent="0.25">
      <c r="B9" s="152">
        <v>3</v>
      </c>
      <c r="C9" s="4" t="s">
        <v>978</v>
      </c>
      <c r="D9" s="153">
        <f t="shared" si="1"/>
        <v>149</v>
      </c>
      <c r="E9" s="170">
        <f t="shared" ref="E9:E11" si="5">+D9/$D$12</f>
        <v>0.51557093425605538</v>
      </c>
      <c r="F9" s="154">
        <v>131</v>
      </c>
      <c r="G9" s="170">
        <f t="shared" si="2"/>
        <v>0.87919463087248317</v>
      </c>
      <c r="H9" s="155">
        <v>9</v>
      </c>
      <c r="I9" s="170">
        <f t="shared" si="0"/>
        <v>6.0402684563758392E-2</v>
      </c>
      <c r="J9" s="159">
        <v>1</v>
      </c>
      <c r="K9" s="171">
        <f t="shared" si="3"/>
        <v>6.7114093959731542E-3</v>
      </c>
      <c r="L9" s="157">
        <v>6</v>
      </c>
      <c r="M9" s="170">
        <f t="shared" ref="M9:M11" si="6">+L9/D9</f>
        <v>4.0268456375838924E-2</v>
      </c>
      <c r="N9" s="158">
        <v>2</v>
      </c>
      <c r="O9" s="7">
        <f t="shared" si="4"/>
        <v>1.3422818791946308E-2</v>
      </c>
    </row>
    <row r="10" spans="2:15" x14ac:dyDescent="0.25">
      <c r="B10" s="152">
        <v>4</v>
      </c>
      <c r="C10" s="4" t="s">
        <v>979</v>
      </c>
      <c r="D10" s="153">
        <f t="shared" si="1"/>
        <v>29</v>
      </c>
      <c r="E10" s="170">
        <f t="shared" si="5"/>
        <v>0.10034602076124567</v>
      </c>
      <c r="F10" s="154">
        <v>21</v>
      </c>
      <c r="G10" s="170">
        <f t="shared" si="2"/>
        <v>0.72413793103448276</v>
      </c>
      <c r="H10" s="160">
        <v>3</v>
      </c>
      <c r="I10" s="170">
        <f t="shared" si="0"/>
        <v>0.10344827586206896</v>
      </c>
      <c r="J10" s="159">
        <v>1</v>
      </c>
      <c r="K10" s="171">
        <f t="shared" ref="K10:K11" si="7">+J10/D10</f>
        <v>3.4482758620689655E-2</v>
      </c>
      <c r="L10" s="157">
        <v>2</v>
      </c>
      <c r="M10" s="170">
        <f t="shared" si="6"/>
        <v>6.8965517241379309E-2</v>
      </c>
      <c r="N10" s="158">
        <v>2</v>
      </c>
      <c r="O10" s="7">
        <f t="shared" si="4"/>
        <v>6.8965517241379309E-2</v>
      </c>
    </row>
    <row r="11" spans="2:15" ht="15.75" customHeight="1" x14ac:dyDescent="0.25">
      <c r="B11" s="152">
        <v>5</v>
      </c>
      <c r="C11" s="4" t="s">
        <v>980</v>
      </c>
      <c r="D11" s="153">
        <f t="shared" si="1"/>
        <v>47</v>
      </c>
      <c r="E11" s="170">
        <f t="shared" si="5"/>
        <v>0.16262975778546712</v>
      </c>
      <c r="F11" s="154">
        <v>40</v>
      </c>
      <c r="G11" s="170">
        <f t="shared" si="2"/>
        <v>0.85106382978723405</v>
      </c>
      <c r="H11" s="160">
        <v>6</v>
      </c>
      <c r="I11" s="170">
        <f t="shared" si="0"/>
        <v>0.1276595744680851</v>
      </c>
      <c r="J11" s="159">
        <v>1</v>
      </c>
      <c r="K11" s="171">
        <f t="shared" si="7"/>
        <v>2.1276595744680851E-2</v>
      </c>
      <c r="L11" s="157"/>
      <c r="M11" s="170">
        <f t="shared" si="6"/>
        <v>0</v>
      </c>
      <c r="N11" s="158"/>
      <c r="O11" s="7">
        <f t="shared" si="4"/>
        <v>0</v>
      </c>
    </row>
    <row r="12" spans="2:15" ht="27.75" customHeight="1" x14ac:dyDescent="0.25">
      <c r="B12" s="868"/>
      <c r="C12" s="868" t="s">
        <v>937</v>
      </c>
      <c r="D12" s="869">
        <f>SUM(D7:D11)</f>
        <v>289</v>
      </c>
      <c r="E12" s="870">
        <f>SUM(E7:E11)</f>
        <v>1</v>
      </c>
      <c r="F12" s="869">
        <f>SUM(F7:F11)</f>
        <v>245</v>
      </c>
      <c r="G12" s="870">
        <f>F12/D12</f>
        <v>0.84775086505190311</v>
      </c>
      <c r="H12" s="869">
        <f>SUM(H7:H11)</f>
        <v>25</v>
      </c>
      <c r="I12" s="870">
        <f>H12/D12</f>
        <v>8.6505190311418678E-2</v>
      </c>
      <c r="J12" s="869">
        <f>SUM(J7:J11)</f>
        <v>4</v>
      </c>
      <c r="K12" s="870">
        <f>J12/D12</f>
        <v>1.384083044982699E-2</v>
      </c>
      <c r="L12" s="869">
        <f>SUM(L7:L11)</f>
        <v>9</v>
      </c>
      <c r="M12" s="870">
        <f>L12/D12</f>
        <v>3.1141868512110725E-2</v>
      </c>
      <c r="N12" s="869">
        <f>SUM(N7:N11)</f>
        <v>6</v>
      </c>
      <c r="O12" s="870">
        <f>N12/D12</f>
        <v>2.0761245674740483E-2</v>
      </c>
    </row>
    <row r="16" spans="2:15" x14ac:dyDescent="0.25">
      <c r="F16" t="s">
        <v>65</v>
      </c>
    </row>
    <row r="17" spans="3:5" x14ac:dyDescent="0.25">
      <c r="C17" s="841"/>
      <c r="D17" s="842"/>
      <c r="E17" s="842"/>
    </row>
    <row r="19" spans="3:5" x14ac:dyDescent="0.25">
      <c r="D19" s="161"/>
    </row>
    <row r="20" spans="3:5" x14ac:dyDescent="0.25">
      <c r="D20" s="162"/>
    </row>
    <row r="21" spans="3:5" x14ac:dyDescent="0.25">
      <c r="D21" s="162"/>
    </row>
    <row r="22" spans="3:5" x14ac:dyDescent="0.25">
      <c r="D22" s="162"/>
    </row>
    <row r="23" spans="3:5" x14ac:dyDescent="0.25">
      <c r="D23" s="162"/>
    </row>
  </sheetData>
  <sheetProtection password="A60F" sheet="1" objects="1" scenarios="1"/>
  <mergeCells count="12">
    <mergeCell ref="L5:M5"/>
    <mergeCell ref="N5:O5"/>
    <mergeCell ref="B1:O1"/>
    <mergeCell ref="B2:O2"/>
    <mergeCell ref="B4:B6"/>
    <mergeCell ref="C4:C6"/>
    <mergeCell ref="D4:D6"/>
    <mergeCell ref="E4:E6"/>
    <mergeCell ref="F4:O4"/>
    <mergeCell ref="F5:G5"/>
    <mergeCell ref="H5:I5"/>
    <mergeCell ref="J5:K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SGTO P. INDIC 2016 - DIC 2019</vt:lpstr>
      <vt:lpstr>ESTRATEGIAS VIG 2019</vt:lpstr>
      <vt:lpstr>PROGRAMAS VIG 2019</vt:lpstr>
      <vt:lpstr>% PART ESTRATEGIAS VIG 2019 </vt:lpstr>
      <vt:lpstr>% PART PROGRAMAS VIG 2019 </vt:lpstr>
      <vt:lpstr>METAS X ESTRAT VIG 2019</vt:lpstr>
      <vt:lpstr>ESTRATEGIAS 2016- VIG 2019</vt:lpstr>
      <vt:lpstr>PROGRAMAS 2016-2019</vt:lpstr>
      <vt:lpstr>METAS 2016-2019</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cp:lastPrinted>2019-11-12T17:37:16Z</cp:lastPrinted>
  <dcterms:created xsi:type="dcterms:W3CDTF">2016-03-22T23:00:18Z</dcterms:created>
  <dcterms:modified xsi:type="dcterms:W3CDTF">2020-02-20T19:09:58Z</dcterms:modified>
  <cp:category/>
  <cp:contentStatus/>
</cp:coreProperties>
</file>